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Hoja3" sheetId="3" r:id="rId1"/>
    <sheet name="Hoja2" sheetId="2" r:id="rId2"/>
  </sheets>
  <definedNames>
    <definedName name="_xlchart.0" hidden="1">Hoja2!$C$4:$C$103</definedName>
    <definedName name="_xlchart.1" hidden="1">Hoja2!$D$4:$D$103</definedName>
    <definedName name="_xlchart.2" hidden="1">Hoja2!$D$4:$D$103</definedName>
  </definedNames>
  <calcPr calcId="162913"/>
  <pivotCaches>
    <pivotCache cacheId="13" r:id="rId3"/>
  </pivotCaches>
</workbook>
</file>

<file path=xl/calcChain.xml><?xml version="1.0" encoding="utf-8"?>
<calcChain xmlns="http://schemas.openxmlformats.org/spreadsheetml/2006/main">
  <c r="G57" i="2" l="1"/>
  <c r="G44" i="2"/>
  <c r="G55" i="2"/>
  <c r="G42" i="2"/>
  <c r="G60" i="2"/>
  <c r="G53" i="2"/>
  <c r="G40" i="2"/>
  <c r="G39" i="2"/>
  <c r="G52" i="2"/>
  <c r="O5" i="3"/>
  <c r="P5" i="3" s="1"/>
  <c r="M19" i="2"/>
  <c r="M9" i="2"/>
  <c r="M15" i="2" l="1"/>
  <c r="M14" i="2"/>
  <c r="Q5" i="3"/>
  <c r="R5" i="3" s="1"/>
  <c r="N12" i="3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M6" i="3"/>
  <c r="T6" i="3" s="1"/>
  <c r="M7" i="3"/>
  <c r="T7" i="3" s="1"/>
  <c r="M8" i="3"/>
  <c r="T8" i="3" s="1"/>
  <c r="M9" i="3"/>
  <c r="T9" i="3" s="1"/>
  <c r="M10" i="3"/>
  <c r="T10" i="3" s="1"/>
  <c r="M11" i="3"/>
  <c r="T11" i="3" s="1"/>
  <c r="M5" i="3"/>
  <c r="T5" i="3" s="1"/>
  <c r="T12" i="3" s="1"/>
  <c r="T13" i="3" s="1"/>
  <c r="G11" i="2"/>
  <c r="G50" i="2"/>
  <c r="G49" i="2"/>
  <c r="G48" i="2"/>
  <c r="G37" i="2"/>
  <c r="G36" i="2"/>
  <c r="G35" i="2"/>
  <c r="O12" i="3" l="1"/>
  <c r="P12" i="3" s="1"/>
  <c r="Q6" i="3"/>
  <c r="M17" i="2"/>
  <c r="M20" i="2" s="1"/>
  <c r="M5" i="2"/>
  <c r="M7" i="2" s="1"/>
  <c r="M4" i="2"/>
  <c r="H9" i="2"/>
  <c r="R6" i="3" l="1"/>
  <c r="Q7" i="3"/>
  <c r="M10" i="2"/>
  <c r="G9" i="2"/>
  <c r="H8" i="2"/>
  <c r="G8" i="2"/>
  <c r="H7" i="2"/>
  <c r="G7" i="2"/>
  <c r="Q8" i="3" l="1"/>
  <c r="R7" i="3"/>
  <c r="Q9" i="3" l="1"/>
  <c r="R8" i="3"/>
  <c r="Q10" i="3" l="1"/>
  <c r="R9" i="3"/>
  <c r="Q11" i="3" l="1"/>
  <c r="R10" i="3"/>
  <c r="R11" i="3" l="1"/>
</calcChain>
</file>

<file path=xl/sharedStrings.xml><?xml version="1.0" encoding="utf-8"?>
<sst xmlns="http://schemas.openxmlformats.org/spreadsheetml/2006/main" count="101" uniqueCount="61">
  <si>
    <t>N°</t>
  </si>
  <si>
    <t>Ingreso
(En soles)</t>
  </si>
  <si>
    <t>Años en 
la Empresa</t>
  </si>
  <si>
    <r>
      <rPr>
        <sz val="11"/>
        <color theme="1"/>
        <rFont val="Century Gothic"/>
        <family val="2"/>
      </rPr>
      <t xml:space="preserve">A continuación, se da a conocer los ingresos de una muestra de 100 trabajadores de una gran empresa. 
Luego calcule todos sus indicadores estadísticos (promedio, mediana, moda, desviación estándar, coeficiente de variación, percentil 80, asimetría y curtosis) e </t>
    </r>
    <r>
      <rPr>
        <b/>
        <sz val="11"/>
        <color theme="1"/>
        <rFont val="Century Gothic"/>
        <family val="2"/>
      </rPr>
      <t>interprételos</t>
    </r>
    <r>
      <rPr>
        <sz val="11"/>
        <color theme="1"/>
        <rFont val="Century Gothic"/>
        <family val="2"/>
      </rPr>
      <t>. (12 puntos)</t>
    </r>
  </si>
  <si>
    <t>Promedio</t>
  </si>
  <si>
    <t>Mediana</t>
  </si>
  <si>
    <t>Moda</t>
  </si>
  <si>
    <t>Indicadores Estadisticos</t>
  </si>
  <si>
    <t>Correlacion</t>
  </si>
  <si>
    <t>Ingreso</t>
  </si>
  <si>
    <t>Años</t>
  </si>
  <si>
    <t>min</t>
  </si>
  <si>
    <t>max</t>
  </si>
  <si>
    <t> k = 1 + 3.322 log n</t>
  </si>
  <si>
    <t>k</t>
  </si>
  <si>
    <t>R</t>
  </si>
  <si>
    <t>A</t>
  </si>
  <si>
    <t>Primero como analisis univariable tendriamos dos series:</t>
  </si>
  <si>
    <t>Serie de Ingresos</t>
  </si>
  <si>
    <t>Serie de Años</t>
  </si>
  <si>
    <t>Calculo para datos agrupados</t>
  </si>
  <si>
    <t>Column Labels</t>
  </si>
  <si>
    <t>Row Labels</t>
  </si>
  <si>
    <t>0-4</t>
  </si>
  <si>
    <t>5-9</t>
  </si>
  <si>
    <t>10-14</t>
  </si>
  <si>
    <t>15-20</t>
  </si>
  <si>
    <t>Grand Total</t>
  </si>
  <si>
    <t>fi</t>
  </si>
  <si>
    <t>Intervalo de clase</t>
  </si>
  <si>
    <t>Marca de clase</t>
  </si>
  <si>
    <t>Inf</t>
  </si>
  <si>
    <t>Sup</t>
  </si>
  <si>
    <t>hi</t>
  </si>
  <si>
    <t>Fi</t>
  </si>
  <si>
    <t>Hi</t>
  </si>
  <si>
    <t>Sum of Ingreso</t>
  </si>
  <si>
    <t>Count of Ingreso</t>
  </si>
  <si>
    <t xml:space="preserve"> </t>
  </si>
  <si>
    <t>Pero se usa raiz de 20 entonces es 5</t>
  </si>
  <si>
    <t>1600-1785</t>
  </si>
  <si>
    <t>1786-1971</t>
  </si>
  <si>
    <t>1972-2157</t>
  </si>
  <si>
    <t>2158-2343</t>
  </si>
  <si>
    <t>2344-2529</t>
  </si>
  <si>
    <t>2530-2715</t>
  </si>
  <si>
    <t>2716-2901</t>
  </si>
  <si>
    <t>Pi</t>
  </si>
  <si>
    <t>X</t>
  </si>
  <si>
    <t>Marca de Clase por fi</t>
  </si>
  <si>
    <t>Desviacion Estandar Muestral Años</t>
  </si>
  <si>
    <t>Desviacion Estandar Muestral Ingresos</t>
  </si>
  <si>
    <t>Coeficiente de Variacion = DE/NM*100%</t>
  </si>
  <si>
    <t>Percentil 80</t>
  </si>
  <si>
    <t>Asimetria Ingresos</t>
  </si>
  <si>
    <t>Asimetria Años</t>
  </si>
  <si>
    <t>Asimetrica a la Derecha (Ver Histograma)</t>
  </si>
  <si>
    <t>Curtosis Años</t>
  </si>
  <si>
    <t>Curtosis Ingresos</t>
  </si>
  <si>
    <t>Distribucion Relativamente plana</t>
  </si>
  <si>
    <t>El promedio de ingresos en las 100 muestras es de 2181,68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</si>
</sst>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2" fontId="0" fillId="0" borderId="7" xfId="0" applyNumberFormat="1" applyBorder="1"/>
    <xf numFmtId="2" fontId="0" fillId="0" borderId="9" xfId="0" applyNumberFormat="1" applyBorder="1"/>
    <xf numFmtId="0" fontId="1" fillId="0" borderId="10" xfId="0" applyFont="1" applyBorder="1"/>
    <xf numFmtId="0" fontId="1" fillId="0" borderId="11" xfId="0" applyFont="1" applyBorder="1" applyAlignment="1">
      <alignment horizontal="right"/>
    </xf>
    <xf numFmtId="0" fontId="1" fillId="0" borderId="12" xfId="0" applyFont="1" applyBorder="1"/>
    <xf numFmtId="2" fontId="0" fillId="0" borderId="11" xfId="0" applyNumberFormat="1" applyBorder="1"/>
    <xf numFmtId="0" fontId="0" fillId="0" borderId="11" xfId="0" applyBorder="1"/>
    <xf numFmtId="0" fontId="1" fillId="0" borderId="6" xfId="0" applyFont="1" applyBorder="1"/>
    <xf numFmtId="0" fontId="1" fillId="0" borderId="13" xfId="0" applyFont="1" applyBorder="1"/>
    <xf numFmtId="164" fontId="0" fillId="0" borderId="14" xfId="0" applyNumberFormat="1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19" xfId="1" applyFont="1" applyBorder="1" applyAlignment="1">
      <alignment horizontal="center"/>
    </xf>
    <xf numFmtId="2" fontId="0" fillId="0" borderId="21" xfId="0" applyNumberFormat="1" applyBorder="1"/>
    <xf numFmtId="2" fontId="0" fillId="0" borderId="2" xfId="0" applyNumberFormat="1" applyBorder="1"/>
    <xf numFmtId="0" fontId="1" fillId="0" borderId="2" xfId="0" applyFont="1" applyFill="1" applyBorder="1" applyAlignment="1">
      <alignment horizontal="center"/>
    </xf>
    <xf numFmtId="0" fontId="0" fillId="0" borderId="18" xfId="0" applyBorder="1"/>
    <xf numFmtId="9" fontId="0" fillId="0" borderId="9" xfId="1" applyFont="1" applyBorder="1"/>
    <xf numFmtId="10" fontId="0" fillId="0" borderId="0" xfId="1" applyNumberFormat="1" applyFont="1"/>
    <xf numFmtId="0" fontId="0" fillId="0" borderId="2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de Dispersion</a:t>
            </a:r>
          </a:p>
        </c:rich>
      </c:tx>
      <c:layout>
        <c:manualLayout>
          <c:xMode val="edge"/>
          <c:yMode val="edge"/>
          <c:x val="0.1290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61592300962377E-2"/>
          <c:y val="2.5428331875182269E-2"/>
          <c:w val="0.81862729658792655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Hoja2!$C$4:$C$103</c:f>
              <c:numCache>
                <c:formatCode>General</c:formatCode>
                <c:ptCount val="100"/>
                <c:pt idx="0">
                  <c:v>2300</c:v>
                </c:pt>
                <c:pt idx="1">
                  <c:v>2800</c:v>
                </c:pt>
                <c:pt idx="2">
                  <c:v>2400</c:v>
                </c:pt>
                <c:pt idx="3">
                  <c:v>2500</c:v>
                </c:pt>
                <c:pt idx="4">
                  <c:v>2300</c:v>
                </c:pt>
                <c:pt idx="5">
                  <c:v>2100</c:v>
                </c:pt>
                <c:pt idx="6">
                  <c:v>1750</c:v>
                </c:pt>
                <c:pt idx="7">
                  <c:v>2010</c:v>
                </c:pt>
                <c:pt idx="8">
                  <c:v>2230</c:v>
                </c:pt>
                <c:pt idx="9">
                  <c:v>2150</c:v>
                </c:pt>
                <c:pt idx="10">
                  <c:v>1700</c:v>
                </c:pt>
                <c:pt idx="11">
                  <c:v>2550</c:v>
                </c:pt>
                <c:pt idx="12">
                  <c:v>2800</c:v>
                </c:pt>
                <c:pt idx="13">
                  <c:v>2440</c:v>
                </c:pt>
                <c:pt idx="14">
                  <c:v>1700</c:v>
                </c:pt>
                <c:pt idx="15">
                  <c:v>2400</c:v>
                </c:pt>
                <c:pt idx="16">
                  <c:v>2200</c:v>
                </c:pt>
                <c:pt idx="17">
                  <c:v>2200</c:v>
                </c:pt>
                <c:pt idx="18">
                  <c:v>2300</c:v>
                </c:pt>
                <c:pt idx="19">
                  <c:v>2800</c:v>
                </c:pt>
                <c:pt idx="20">
                  <c:v>2150</c:v>
                </c:pt>
                <c:pt idx="21">
                  <c:v>1700</c:v>
                </c:pt>
                <c:pt idx="22">
                  <c:v>2500</c:v>
                </c:pt>
                <c:pt idx="23">
                  <c:v>2430</c:v>
                </c:pt>
                <c:pt idx="24">
                  <c:v>2700</c:v>
                </c:pt>
                <c:pt idx="25">
                  <c:v>1700</c:v>
                </c:pt>
                <c:pt idx="26">
                  <c:v>1620</c:v>
                </c:pt>
                <c:pt idx="27">
                  <c:v>2600</c:v>
                </c:pt>
                <c:pt idx="28">
                  <c:v>2500</c:v>
                </c:pt>
                <c:pt idx="29">
                  <c:v>2570</c:v>
                </c:pt>
                <c:pt idx="30">
                  <c:v>2700</c:v>
                </c:pt>
                <c:pt idx="31">
                  <c:v>1780</c:v>
                </c:pt>
                <c:pt idx="32">
                  <c:v>1640</c:v>
                </c:pt>
                <c:pt idx="33">
                  <c:v>2400</c:v>
                </c:pt>
                <c:pt idx="34">
                  <c:v>1900</c:v>
                </c:pt>
                <c:pt idx="35">
                  <c:v>1890</c:v>
                </c:pt>
                <c:pt idx="36">
                  <c:v>1800</c:v>
                </c:pt>
                <c:pt idx="37">
                  <c:v>2470</c:v>
                </c:pt>
                <c:pt idx="38">
                  <c:v>2600</c:v>
                </c:pt>
                <c:pt idx="39">
                  <c:v>2780</c:v>
                </c:pt>
                <c:pt idx="40">
                  <c:v>2170</c:v>
                </c:pt>
                <c:pt idx="41">
                  <c:v>2300</c:v>
                </c:pt>
                <c:pt idx="42">
                  <c:v>1750</c:v>
                </c:pt>
                <c:pt idx="43">
                  <c:v>2240</c:v>
                </c:pt>
                <c:pt idx="44">
                  <c:v>2900</c:v>
                </c:pt>
                <c:pt idx="45">
                  <c:v>1880</c:v>
                </c:pt>
                <c:pt idx="46">
                  <c:v>2130</c:v>
                </c:pt>
                <c:pt idx="47">
                  <c:v>2040</c:v>
                </c:pt>
                <c:pt idx="48">
                  <c:v>2050</c:v>
                </c:pt>
                <c:pt idx="49">
                  <c:v>2900</c:v>
                </c:pt>
                <c:pt idx="50">
                  <c:v>2150</c:v>
                </c:pt>
                <c:pt idx="51">
                  <c:v>2130</c:v>
                </c:pt>
                <c:pt idx="52">
                  <c:v>1890</c:v>
                </c:pt>
                <c:pt idx="53">
                  <c:v>2000</c:v>
                </c:pt>
                <c:pt idx="54">
                  <c:v>2180</c:v>
                </c:pt>
                <c:pt idx="55">
                  <c:v>1970</c:v>
                </c:pt>
                <c:pt idx="56">
                  <c:v>2050</c:v>
                </c:pt>
                <c:pt idx="57">
                  <c:v>2330</c:v>
                </c:pt>
                <c:pt idx="58">
                  <c:v>2000</c:v>
                </c:pt>
                <c:pt idx="59">
                  <c:v>1780</c:v>
                </c:pt>
                <c:pt idx="60">
                  <c:v>1900</c:v>
                </c:pt>
                <c:pt idx="61">
                  <c:v>2000</c:v>
                </c:pt>
                <c:pt idx="62">
                  <c:v>2400</c:v>
                </c:pt>
                <c:pt idx="63">
                  <c:v>1700</c:v>
                </c:pt>
                <c:pt idx="64">
                  <c:v>1750</c:v>
                </c:pt>
                <c:pt idx="65">
                  <c:v>2400</c:v>
                </c:pt>
                <c:pt idx="66">
                  <c:v>2590</c:v>
                </c:pt>
                <c:pt idx="67">
                  <c:v>2670</c:v>
                </c:pt>
                <c:pt idx="68">
                  <c:v>2150</c:v>
                </c:pt>
                <c:pt idx="69">
                  <c:v>1900</c:v>
                </c:pt>
                <c:pt idx="70">
                  <c:v>2400</c:v>
                </c:pt>
                <c:pt idx="71">
                  <c:v>1880</c:v>
                </c:pt>
                <c:pt idx="72">
                  <c:v>2900</c:v>
                </c:pt>
                <c:pt idx="73">
                  <c:v>2380</c:v>
                </c:pt>
                <c:pt idx="74">
                  <c:v>2700</c:v>
                </c:pt>
                <c:pt idx="75">
                  <c:v>2880</c:v>
                </c:pt>
                <c:pt idx="76">
                  <c:v>1800</c:v>
                </c:pt>
                <c:pt idx="77">
                  <c:v>1700</c:v>
                </c:pt>
                <c:pt idx="78">
                  <c:v>1900</c:v>
                </c:pt>
                <c:pt idx="79">
                  <c:v>1780</c:v>
                </c:pt>
                <c:pt idx="80">
                  <c:v>1700</c:v>
                </c:pt>
                <c:pt idx="81">
                  <c:v>2100</c:v>
                </c:pt>
                <c:pt idx="82">
                  <c:v>2600</c:v>
                </c:pt>
                <c:pt idx="83">
                  <c:v>2400</c:v>
                </c:pt>
                <c:pt idx="84">
                  <c:v>2600</c:v>
                </c:pt>
                <c:pt idx="85">
                  <c:v>1990</c:v>
                </c:pt>
                <c:pt idx="86">
                  <c:v>1600</c:v>
                </c:pt>
                <c:pt idx="87">
                  <c:v>1970</c:v>
                </c:pt>
                <c:pt idx="88">
                  <c:v>2100</c:v>
                </c:pt>
                <c:pt idx="89">
                  <c:v>1900</c:v>
                </c:pt>
                <c:pt idx="90">
                  <c:v>2190</c:v>
                </c:pt>
                <c:pt idx="91">
                  <c:v>1700</c:v>
                </c:pt>
                <c:pt idx="92">
                  <c:v>2350</c:v>
                </c:pt>
                <c:pt idx="93">
                  <c:v>2500</c:v>
                </c:pt>
                <c:pt idx="94">
                  <c:v>2600</c:v>
                </c:pt>
                <c:pt idx="95">
                  <c:v>1900</c:v>
                </c:pt>
                <c:pt idx="96">
                  <c:v>2500</c:v>
                </c:pt>
                <c:pt idx="97">
                  <c:v>1800</c:v>
                </c:pt>
                <c:pt idx="98">
                  <c:v>1700</c:v>
                </c:pt>
                <c:pt idx="99">
                  <c:v>2000</c:v>
                </c:pt>
              </c:numCache>
            </c:numRef>
          </c:xVal>
          <c:yVal>
            <c:numRef>
              <c:f>Hoja2!$D$4:$D$103</c:f>
              <c:numCache>
                <c:formatCode>General</c:formatCode>
                <c:ptCount val="100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9</c:v>
                </c:pt>
                <c:pt idx="14">
                  <c:v>1</c:v>
                </c:pt>
                <c:pt idx="15">
                  <c:v>9</c:v>
                </c:pt>
                <c:pt idx="16">
                  <c:v>10</c:v>
                </c:pt>
                <c:pt idx="17">
                  <c:v>4</c:v>
                </c:pt>
                <c:pt idx="18">
                  <c:v>10</c:v>
                </c:pt>
                <c:pt idx="19">
                  <c:v>11</c:v>
                </c:pt>
                <c:pt idx="20">
                  <c:v>7</c:v>
                </c:pt>
                <c:pt idx="21">
                  <c:v>1</c:v>
                </c:pt>
                <c:pt idx="22">
                  <c:v>6</c:v>
                </c:pt>
                <c:pt idx="23">
                  <c:v>9</c:v>
                </c:pt>
                <c:pt idx="24">
                  <c:v>17</c:v>
                </c:pt>
                <c:pt idx="25">
                  <c:v>0</c:v>
                </c:pt>
                <c:pt idx="26">
                  <c:v>2</c:v>
                </c:pt>
                <c:pt idx="27">
                  <c:v>17</c:v>
                </c:pt>
                <c:pt idx="28">
                  <c:v>13</c:v>
                </c:pt>
                <c:pt idx="29">
                  <c:v>16</c:v>
                </c:pt>
                <c:pt idx="30">
                  <c:v>17</c:v>
                </c:pt>
                <c:pt idx="31">
                  <c:v>1</c:v>
                </c:pt>
                <c:pt idx="32">
                  <c:v>1</c:v>
                </c:pt>
                <c:pt idx="33">
                  <c:v>11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11</c:v>
                </c:pt>
                <c:pt idx="41">
                  <c:v>14</c:v>
                </c:pt>
                <c:pt idx="42">
                  <c:v>0</c:v>
                </c:pt>
                <c:pt idx="43">
                  <c:v>13</c:v>
                </c:pt>
                <c:pt idx="44">
                  <c:v>20</c:v>
                </c:pt>
                <c:pt idx="45">
                  <c:v>5</c:v>
                </c:pt>
                <c:pt idx="46">
                  <c:v>16</c:v>
                </c:pt>
                <c:pt idx="47">
                  <c:v>12</c:v>
                </c:pt>
                <c:pt idx="48">
                  <c:v>12</c:v>
                </c:pt>
                <c:pt idx="49">
                  <c:v>20</c:v>
                </c:pt>
                <c:pt idx="50">
                  <c:v>13</c:v>
                </c:pt>
                <c:pt idx="51">
                  <c:v>9</c:v>
                </c:pt>
                <c:pt idx="52">
                  <c:v>1</c:v>
                </c:pt>
                <c:pt idx="53">
                  <c:v>9</c:v>
                </c:pt>
                <c:pt idx="54">
                  <c:v>10</c:v>
                </c:pt>
                <c:pt idx="55">
                  <c:v>4</c:v>
                </c:pt>
                <c:pt idx="56">
                  <c:v>10</c:v>
                </c:pt>
                <c:pt idx="57">
                  <c:v>11</c:v>
                </c:pt>
                <c:pt idx="58">
                  <c:v>7</c:v>
                </c:pt>
                <c:pt idx="59">
                  <c:v>1</c:v>
                </c:pt>
                <c:pt idx="60">
                  <c:v>6</c:v>
                </c:pt>
                <c:pt idx="61">
                  <c:v>9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17</c:v>
                </c:pt>
                <c:pt idx="66">
                  <c:v>13</c:v>
                </c:pt>
                <c:pt idx="67">
                  <c:v>16</c:v>
                </c:pt>
                <c:pt idx="68">
                  <c:v>14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10</c:v>
                </c:pt>
                <c:pt idx="73">
                  <c:v>12</c:v>
                </c:pt>
                <c:pt idx="74">
                  <c:v>20</c:v>
                </c:pt>
                <c:pt idx="75">
                  <c:v>20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0</c:v>
                </c:pt>
                <c:pt idx="80">
                  <c:v>1</c:v>
                </c:pt>
                <c:pt idx="81">
                  <c:v>6</c:v>
                </c:pt>
                <c:pt idx="82">
                  <c:v>17</c:v>
                </c:pt>
                <c:pt idx="83">
                  <c:v>9</c:v>
                </c:pt>
                <c:pt idx="84">
                  <c:v>19</c:v>
                </c:pt>
                <c:pt idx="85">
                  <c:v>7</c:v>
                </c:pt>
                <c:pt idx="86">
                  <c:v>0</c:v>
                </c:pt>
                <c:pt idx="87">
                  <c:v>3</c:v>
                </c:pt>
                <c:pt idx="88">
                  <c:v>14</c:v>
                </c:pt>
                <c:pt idx="89">
                  <c:v>0</c:v>
                </c:pt>
                <c:pt idx="90">
                  <c:v>15</c:v>
                </c:pt>
                <c:pt idx="91">
                  <c:v>1</c:v>
                </c:pt>
                <c:pt idx="92">
                  <c:v>14</c:v>
                </c:pt>
                <c:pt idx="93">
                  <c:v>16</c:v>
                </c:pt>
                <c:pt idx="94">
                  <c:v>18</c:v>
                </c:pt>
                <c:pt idx="95">
                  <c:v>3</c:v>
                </c:pt>
                <c:pt idx="96">
                  <c:v>19</c:v>
                </c:pt>
                <c:pt idx="97">
                  <c:v>6</c:v>
                </c:pt>
                <c:pt idx="98">
                  <c:v>2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4-4845-B230-A5ED231A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6720"/>
        <c:axId val="231222560"/>
      </c:scatterChart>
      <c:valAx>
        <c:axId val="2311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Ingreso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22560"/>
        <c:crosses val="autoZero"/>
        <c:crossBetween val="midCat"/>
      </c:valAx>
      <c:valAx>
        <c:axId val="2312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Histograma Ingresos</a:t>
            </a:r>
          </a:p>
        </cx:rich>
      </cx:tx>
    </cx:title>
    <cx:plotArea>
      <cx:plotAreaRegion>
        <cx:series layoutId="clusteredColumn" uniqueId="{00AC668D-AAE5-4A98-A181-AF991F7885F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Histograma Años</a:t>
            </a:r>
          </a:p>
        </cx:rich>
      </cx:tx>
    </cx:title>
    <cx:plotArea>
      <cx:plotAreaRegion>
        <cx:series layoutId="clusteredColumn" uniqueId="{D48D6BC6-4F9E-4EE1-AE02-D45C15772647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4762</xdr:rowOff>
    </xdr:from>
    <xdr:to>
      <xdr:col>10</xdr:col>
      <xdr:colOff>333375</xdr:colOff>
      <xdr:row>29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654423</xdr:colOff>
      <xdr:row>24</xdr:row>
      <xdr:rowOff>22412</xdr:rowOff>
    </xdr:from>
    <xdr:to>
      <xdr:col>17</xdr:col>
      <xdr:colOff>466164</xdr:colOff>
      <xdr:row>39</xdr:row>
      <xdr:rowOff>49306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681317</xdr:colOff>
      <xdr:row>40</xdr:row>
      <xdr:rowOff>129988</xdr:rowOff>
    </xdr:from>
    <xdr:to>
      <xdr:col>17</xdr:col>
      <xdr:colOff>493058</xdr:colOff>
      <xdr:row>55</xdr:row>
      <xdr:rowOff>112059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Documents\pa3\trabajo%20pa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3.587427893515" createdVersion="5" refreshedVersion="5" minRefreshableVersion="3" recordCount="100">
  <cacheSource type="worksheet">
    <worksheetSource ref="C3:D103" sheet="Hoja2" r:id="rId2"/>
  </cacheSource>
  <cacheFields count="2">
    <cacheField name="Ingreso_x000a_(En soles)" numFmtId="0">
      <sharedItems containsSemiMixedTypes="0" containsString="0" containsNumber="1" containsInteger="1" minValue="1600" maxValue="2900" count="44">
        <n v="2300"/>
        <n v="2800"/>
        <n v="2400"/>
        <n v="2500"/>
        <n v="2100"/>
        <n v="1750"/>
        <n v="2010"/>
        <n v="2230"/>
        <n v="2150"/>
        <n v="1700"/>
        <n v="2550"/>
        <n v="2440"/>
        <n v="2200"/>
        <n v="2430"/>
        <n v="2700"/>
        <n v="1620"/>
        <n v="2600"/>
        <n v="2570"/>
        <n v="1780"/>
        <n v="1640"/>
        <n v="1900"/>
        <n v="1890"/>
        <n v="1800"/>
        <n v="2470"/>
        <n v="2780"/>
        <n v="2170"/>
        <n v="2240"/>
        <n v="2900"/>
        <n v="1880"/>
        <n v="2130"/>
        <n v="2040"/>
        <n v="2050"/>
        <n v="2000"/>
        <n v="2180"/>
        <n v="1970"/>
        <n v="2330"/>
        <n v="2590"/>
        <n v="2670"/>
        <n v="2380"/>
        <n v="2880"/>
        <n v="1990"/>
        <n v="1600"/>
        <n v="2190"/>
        <n v="2350"/>
      </sharedItems>
      <fieldGroup base="0">
        <rangePr startNum="1600" endNum="2900" groupInterval="186"/>
        <groupItems count="9">
          <s v="&lt;1600"/>
          <s v="1600-1785"/>
          <s v="1786-1971"/>
          <s v="1972-2157"/>
          <s v="2158-2343"/>
          <s v="2344-2529"/>
          <s v="2530-2715"/>
          <s v="2716-2901"/>
          <s v="&gt;2902"/>
        </groupItems>
      </fieldGroup>
    </cacheField>
    <cacheField name="Años en _x000a_la Empresa" numFmtId="0">
      <sharedItems containsSemiMixedTypes="0" containsString="0" containsNumber="1" containsInteger="1" minValue="0" maxValue="20" count="20">
        <n v="5"/>
        <n v="11"/>
        <n v="4"/>
        <n v="2"/>
        <n v="3"/>
        <n v="0"/>
        <n v="7"/>
        <n v="13"/>
        <n v="9"/>
        <n v="1"/>
        <n v="10"/>
        <n v="6"/>
        <n v="17"/>
        <n v="16"/>
        <n v="14"/>
        <n v="18"/>
        <n v="20"/>
        <n v="12"/>
        <n v="19"/>
        <n v="15"/>
      </sharedItems>
      <fieldGroup base="1">
        <rangePr startNum="0" endNum="20" groupInterval="5"/>
        <groupItems count="6">
          <s v="&lt;0"/>
          <s v="0-4"/>
          <s v="5-9"/>
          <s v="10-14"/>
          <s v="15-20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</r>
  <r>
    <x v="1"/>
    <x v="1"/>
  </r>
  <r>
    <x v="2"/>
    <x v="2"/>
  </r>
  <r>
    <x v="3"/>
    <x v="3"/>
  </r>
  <r>
    <x v="0"/>
    <x v="4"/>
  </r>
  <r>
    <x v="4"/>
    <x v="3"/>
  </r>
  <r>
    <x v="5"/>
    <x v="3"/>
  </r>
  <r>
    <x v="6"/>
    <x v="5"/>
  </r>
  <r>
    <x v="7"/>
    <x v="6"/>
  </r>
  <r>
    <x v="8"/>
    <x v="2"/>
  </r>
  <r>
    <x v="9"/>
    <x v="5"/>
  </r>
  <r>
    <x v="10"/>
    <x v="3"/>
  </r>
  <r>
    <x v="1"/>
    <x v="7"/>
  </r>
  <r>
    <x v="11"/>
    <x v="8"/>
  </r>
  <r>
    <x v="9"/>
    <x v="9"/>
  </r>
  <r>
    <x v="2"/>
    <x v="8"/>
  </r>
  <r>
    <x v="12"/>
    <x v="10"/>
  </r>
  <r>
    <x v="12"/>
    <x v="2"/>
  </r>
  <r>
    <x v="0"/>
    <x v="10"/>
  </r>
  <r>
    <x v="1"/>
    <x v="1"/>
  </r>
  <r>
    <x v="8"/>
    <x v="6"/>
  </r>
  <r>
    <x v="9"/>
    <x v="9"/>
  </r>
  <r>
    <x v="3"/>
    <x v="11"/>
  </r>
  <r>
    <x v="13"/>
    <x v="8"/>
  </r>
  <r>
    <x v="14"/>
    <x v="12"/>
  </r>
  <r>
    <x v="9"/>
    <x v="5"/>
  </r>
  <r>
    <x v="15"/>
    <x v="3"/>
  </r>
  <r>
    <x v="16"/>
    <x v="12"/>
  </r>
  <r>
    <x v="3"/>
    <x v="7"/>
  </r>
  <r>
    <x v="17"/>
    <x v="13"/>
  </r>
  <r>
    <x v="14"/>
    <x v="12"/>
  </r>
  <r>
    <x v="18"/>
    <x v="9"/>
  </r>
  <r>
    <x v="19"/>
    <x v="9"/>
  </r>
  <r>
    <x v="2"/>
    <x v="1"/>
  </r>
  <r>
    <x v="20"/>
    <x v="4"/>
  </r>
  <r>
    <x v="21"/>
    <x v="0"/>
  </r>
  <r>
    <x v="22"/>
    <x v="4"/>
  </r>
  <r>
    <x v="23"/>
    <x v="14"/>
  </r>
  <r>
    <x v="16"/>
    <x v="13"/>
  </r>
  <r>
    <x v="24"/>
    <x v="15"/>
  </r>
  <r>
    <x v="25"/>
    <x v="1"/>
  </r>
  <r>
    <x v="0"/>
    <x v="14"/>
  </r>
  <r>
    <x v="5"/>
    <x v="5"/>
  </r>
  <r>
    <x v="26"/>
    <x v="7"/>
  </r>
  <r>
    <x v="27"/>
    <x v="16"/>
  </r>
  <r>
    <x v="28"/>
    <x v="0"/>
  </r>
  <r>
    <x v="29"/>
    <x v="13"/>
  </r>
  <r>
    <x v="30"/>
    <x v="17"/>
  </r>
  <r>
    <x v="31"/>
    <x v="17"/>
  </r>
  <r>
    <x v="27"/>
    <x v="16"/>
  </r>
  <r>
    <x v="8"/>
    <x v="7"/>
  </r>
  <r>
    <x v="29"/>
    <x v="8"/>
  </r>
  <r>
    <x v="21"/>
    <x v="9"/>
  </r>
  <r>
    <x v="32"/>
    <x v="8"/>
  </r>
  <r>
    <x v="33"/>
    <x v="10"/>
  </r>
  <r>
    <x v="34"/>
    <x v="2"/>
  </r>
  <r>
    <x v="31"/>
    <x v="10"/>
  </r>
  <r>
    <x v="35"/>
    <x v="1"/>
  </r>
  <r>
    <x v="32"/>
    <x v="6"/>
  </r>
  <r>
    <x v="18"/>
    <x v="9"/>
  </r>
  <r>
    <x v="20"/>
    <x v="11"/>
  </r>
  <r>
    <x v="32"/>
    <x v="8"/>
  </r>
  <r>
    <x v="2"/>
    <x v="12"/>
  </r>
  <r>
    <x v="9"/>
    <x v="5"/>
  </r>
  <r>
    <x v="5"/>
    <x v="3"/>
  </r>
  <r>
    <x v="2"/>
    <x v="12"/>
  </r>
  <r>
    <x v="36"/>
    <x v="7"/>
  </r>
  <r>
    <x v="37"/>
    <x v="13"/>
  </r>
  <r>
    <x v="8"/>
    <x v="14"/>
  </r>
  <r>
    <x v="20"/>
    <x v="6"/>
  </r>
  <r>
    <x v="2"/>
    <x v="8"/>
  </r>
  <r>
    <x v="28"/>
    <x v="6"/>
  </r>
  <r>
    <x v="27"/>
    <x v="10"/>
  </r>
  <r>
    <x v="38"/>
    <x v="17"/>
  </r>
  <r>
    <x v="14"/>
    <x v="16"/>
  </r>
  <r>
    <x v="39"/>
    <x v="16"/>
  </r>
  <r>
    <x v="22"/>
    <x v="4"/>
  </r>
  <r>
    <x v="9"/>
    <x v="0"/>
  </r>
  <r>
    <x v="20"/>
    <x v="2"/>
  </r>
  <r>
    <x v="18"/>
    <x v="5"/>
  </r>
  <r>
    <x v="9"/>
    <x v="9"/>
  </r>
  <r>
    <x v="4"/>
    <x v="11"/>
  </r>
  <r>
    <x v="16"/>
    <x v="12"/>
  </r>
  <r>
    <x v="2"/>
    <x v="8"/>
  </r>
  <r>
    <x v="16"/>
    <x v="18"/>
  </r>
  <r>
    <x v="40"/>
    <x v="6"/>
  </r>
  <r>
    <x v="41"/>
    <x v="5"/>
  </r>
  <r>
    <x v="34"/>
    <x v="4"/>
  </r>
  <r>
    <x v="4"/>
    <x v="14"/>
  </r>
  <r>
    <x v="20"/>
    <x v="5"/>
  </r>
  <r>
    <x v="42"/>
    <x v="19"/>
  </r>
  <r>
    <x v="9"/>
    <x v="9"/>
  </r>
  <r>
    <x v="43"/>
    <x v="14"/>
  </r>
  <r>
    <x v="3"/>
    <x v="13"/>
  </r>
  <r>
    <x v="16"/>
    <x v="15"/>
  </r>
  <r>
    <x v="20"/>
    <x v="4"/>
  </r>
  <r>
    <x v="3"/>
    <x v="18"/>
  </r>
  <r>
    <x v="22"/>
    <x v="11"/>
  </r>
  <r>
    <x v="9"/>
    <x v="3"/>
  </r>
  <r>
    <x v="3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16:F25" firstHeaderRow="1" firstDataRow="2" firstDataCol="1"/>
  <pivotFields count="2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Ingreso" fld="0" baseField="0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3:F12" firstHeaderRow="1" firstDataRow="2" firstDataCol="1"/>
  <pivotFields count="2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Ingreso" fld="0" subtotal="count" baseField="0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5"/>
  <sheetViews>
    <sheetView zoomScale="115" zoomScaleNormal="115" workbookViewId="0">
      <selection activeCell="S19" sqref="S19"/>
    </sheetView>
  </sheetViews>
  <sheetFormatPr defaultColWidth="11.5546875" defaultRowHeight="14.4" x14ac:dyDescent="0.3"/>
  <cols>
    <col min="1" max="1" width="15.109375" customWidth="1"/>
    <col min="2" max="2" width="15.5546875" bestFit="1" customWidth="1"/>
    <col min="3" max="5" width="6.21875" bestFit="1" customWidth="1"/>
    <col min="6" max="6" width="10.77734375" bestFit="1" customWidth="1"/>
    <col min="7" max="7" width="6.21875" bestFit="1" customWidth="1"/>
    <col min="8" max="8" width="10.77734375" bestFit="1" customWidth="1"/>
    <col min="9" max="9" width="8.44140625" bestFit="1" customWidth="1"/>
    <col min="10" max="10" width="15.44140625" bestFit="1" customWidth="1"/>
    <col min="11" max="12" width="5" bestFit="1" customWidth="1"/>
    <col min="13" max="13" width="13.33203125" style="35" bestFit="1" customWidth="1"/>
    <col min="14" max="14" width="8.44140625" style="35" bestFit="1" customWidth="1"/>
    <col min="15" max="15" width="8.44140625" bestFit="1" customWidth="1"/>
    <col min="16" max="16" width="8.44140625" customWidth="1"/>
    <col min="17" max="17" width="8.44140625" bestFit="1" customWidth="1"/>
    <col min="18" max="18" width="9.21875" bestFit="1" customWidth="1"/>
    <col min="19" max="19" width="18.44140625" bestFit="1" customWidth="1"/>
    <col min="20" max="20" width="9.88671875" bestFit="1" customWidth="1"/>
    <col min="21" max="34" width="8.44140625" bestFit="1" customWidth="1"/>
    <col min="35" max="35" width="17.88671875" bestFit="1" customWidth="1"/>
  </cols>
  <sheetData>
    <row r="3" spans="1:20" ht="15" thickBot="1" x14ac:dyDescent="0.35">
      <c r="A3" s="6" t="s">
        <v>37</v>
      </c>
      <c r="B3" s="6" t="s">
        <v>21</v>
      </c>
    </row>
    <row r="4" spans="1:20" ht="15" thickBot="1" x14ac:dyDescent="0.35">
      <c r="A4" s="6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J4" s="42" t="s">
        <v>29</v>
      </c>
      <c r="K4" s="43" t="s">
        <v>31</v>
      </c>
      <c r="L4" s="43" t="s">
        <v>32</v>
      </c>
      <c r="M4" s="43" t="s">
        <v>30</v>
      </c>
      <c r="N4" s="43" t="s">
        <v>28</v>
      </c>
      <c r="O4" s="43" t="s">
        <v>33</v>
      </c>
      <c r="P4" s="43" t="s">
        <v>47</v>
      </c>
      <c r="Q4" s="43" t="s">
        <v>34</v>
      </c>
      <c r="R4" s="44" t="s">
        <v>35</v>
      </c>
      <c r="T4" s="49" t="s">
        <v>48</v>
      </c>
    </row>
    <row r="5" spans="1:20" x14ac:dyDescent="0.3">
      <c r="A5" s="7" t="s">
        <v>40</v>
      </c>
      <c r="B5" s="8">
        <v>17</v>
      </c>
      <c r="C5" s="8">
        <v>1</v>
      </c>
      <c r="D5" s="8"/>
      <c r="E5" s="8"/>
      <c r="F5" s="8">
        <v>18</v>
      </c>
      <c r="J5" s="36" t="s">
        <v>40</v>
      </c>
      <c r="K5" s="37">
        <v>1600</v>
      </c>
      <c r="L5" s="37">
        <v>1785</v>
      </c>
      <c r="M5" s="37">
        <f>(K5+L5)/2</f>
        <v>1692.5</v>
      </c>
      <c r="N5" s="37">
        <v>18</v>
      </c>
      <c r="O5" s="37">
        <f>N5/100</f>
        <v>0.18</v>
      </c>
      <c r="P5" s="38">
        <f>O5</f>
        <v>0.18</v>
      </c>
      <c r="Q5" s="37">
        <f>N5</f>
        <v>18</v>
      </c>
      <c r="R5" s="45">
        <f>Q5/100</f>
        <v>0.18</v>
      </c>
      <c r="T5" s="47">
        <f>M5*N5</f>
        <v>30465</v>
      </c>
    </row>
    <row r="6" spans="1:20" x14ac:dyDescent="0.3">
      <c r="A6" s="7" t="s">
        <v>41</v>
      </c>
      <c r="B6" s="8">
        <v>9</v>
      </c>
      <c r="C6" s="8">
        <v>6</v>
      </c>
      <c r="D6" s="8"/>
      <c r="E6" s="8"/>
      <c r="F6" s="8">
        <v>15</v>
      </c>
      <c r="J6" s="36" t="s">
        <v>41</v>
      </c>
      <c r="K6" s="37">
        <v>1786</v>
      </c>
      <c r="L6" s="37">
        <v>1971</v>
      </c>
      <c r="M6" s="37">
        <f t="shared" ref="M6:M11" si="0">(K6+L6)/2</f>
        <v>1878.5</v>
      </c>
      <c r="N6" s="37">
        <v>15</v>
      </c>
      <c r="O6" s="37">
        <f t="shared" ref="O6:O11" si="1">N6/100</f>
        <v>0.15</v>
      </c>
      <c r="P6" s="38">
        <f t="shared" ref="P6:P12" si="2">O6</f>
        <v>0.15</v>
      </c>
      <c r="Q6" s="37">
        <f>Q5+N6</f>
        <v>33</v>
      </c>
      <c r="R6" s="45">
        <f t="shared" ref="R6:R11" si="3">Q6/100</f>
        <v>0.33</v>
      </c>
      <c r="T6" s="47">
        <f t="shared" ref="T6:T11" si="4">M6*N6</f>
        <v>28177.5</v>
      </c>
    </row>
    <row r="7" spans="1:20" x14ac:dyDescent="0.3">
      <c r="A7" s="7" t="s">
        <v>42</v>
      </c>
      <c r="B7" s="8">
        <v>3</v>
      </c>
      <c r="C7" s="8">
        <v>7</v>
      </c>
      <c r="D7" s="8">
        <v>7</v>
      </c>
      <c r="E7" s="8">
        <v>1</v>
      </c>
      <c r="F7" s="8">
        <v>18</v>
      </c>
      <c r="J7" s="36" t="s">
        <v>42</v>
      </c>
      <c r="K7" s="37">
        <v>1972</v>
      </c>
      <c r="L7" s="37">
        <v>2157</v>
      </c>
      <c r="M7" s="37">
        <f t="shared" si="0"/>
        <v>2064.5</v>
      </c>
      <c r="N7" s="37">
        <v>18</v>
      </c>
      <c r="O7" s="37">
        <f t="shared" si="1"/>
        <v>0.18</v>
      </c>
      <c r="P7" s="38">
        <f t="shared" si="2"/>
        <v>0.18</v>
      </c>
      <c r="Q7" s="37">
        <f>Q6+N7</f>
        <v>51</v>
      </c>
      <c r="R7" s="45">
        <f t="shared" si="3"/>
        <v>0.51</v>
      </c>
      <c r="T7" s="47">
        <f t="shared" si="4"/>
        <v>37161</v>
      </c>
    </row>
    <row r="8" spans="1:20" x14ac:dyDescent="0.3">
      <c r="A8" s="7" t="s">
        <v>43</v>
      </c>
      <c r="B8" s="8">
        <v>2</v>
      </c>
      <c r="C8" s="8">
        <v>2</v>
      </c>
      <c r="D8" s="8">
        <v>7</v>
      </c>
      <c r="E8" s="8">
        <v>1</v>
      </c>
      <c r="F8" s="8">
        <v>12</v>
      </c>
      <c r="J8" s="36" t="s">
        <v>43</v>
      </c>
      <c r="K8" s="37">
        <v>2158</v>
      </c>
      <c r="L8" s="37">
        <v>2343</v>
      </c>
      <c r="M8" s="37">
        <f t="shared" si="0"/>
        <v>2250.5</v>
      </c>
      <c r="N8" s="37">
        <v>12</v>
      </c>
      <c r="O8" s="37">
        <f t="shared" si="1"/>
        <v>0.12</v>
      </c>
      <c r="P8" s="38">
        <f t="shared" si="2"/>
        <v>0.12</v>
      </c>
      <c r="Q8" s="37">
        <f>Q7+N8</f>
        <v>63</v>
      </c>
      <c r="R8" s="45">
        <f t="shared" si="3"/>
        <v>0.63</v>
      </c>
      <c r="T8" s="47">
        <f t="shared" si="4"/>
        <v>27006</v>
      </c>
    </row>
    <row r="9" spans="1:20" x14ac:dyDescent="0.3">
      <c r="A9" s="7" t="s">
        <v>44</v>
      </c>
      <c r="B9" s="8">
        <v>2</v>
      </c>
      <c r="C9" s="8">
        <v>6</v>
      </c>
      <c r="D9" s="8">
        <v>5</v>
      </c>
      <c r="E9" s="8">
        <v>4</v>
      </c>
      <c r="F9" s="8">
        <v>17</v>
      </c>
      <c r="J9" s="36" t="s">
        <v>44</v>
      </c>
      <c r="K9" s="37">
        <v>2344</v>
      </c>
      <c r="L9" s="37">
        <v>2529</v>
      </c>
      <c r="M9" s="37">
        <f t="shared" si="0"/>
        <v>2436.5</v>
      </c>
      <c r="N9" s="37">
        <v>17</v>
      </c>
      <c r="O9" s="37">
        <f t="shared" si="1"/>
        <v>0.17</v>
      </c>
      <c r="P9" s="38">
        <f t="shared" si="2"/>
        <v>0.17</v>
      </c>
      <c r="Q9" s="37">
        <f>Q8+N9</f>
        <v>80</v>
      </c>
      <c r="R9" s="45">
        <f t="shared" si="3"/>
        <v>0.8</v>
      </c>
      <c r="T9" s="47">
        <f t="shared" si="4"/>
        <v>41420.5</v>
      </c>
    </row>
    <row r="10" spans="1:20" x14ac:dyDescent="0.3">
      <c r="A10" s="7" t="s">
        <v>45</v>
      </c>
      <c r="B10" s="8">
        <v>1</v>
      </c>
      <c r="C10" s="8"/>
      <c r="D10" s="8">
        <v>1</v>
      </c>
      <c r="E10" s="8">
        <v>10</v>
      </c>
      <c r="F10" s="8">
        <v>12</v>
      </c>
      <c r="J10" s="36" t="s">
        <v>45</v>
      </c>
      <c r="K10" s="37">
        <v>2530</v>
      </c>
      <c r="L10" s="37">
        <v>2715</v>
      </c>
      <c r="M10" s="37">
        <f t="shared" si="0"/>
        <v>2622.5</v>
      </c>
      <c r="N10" s="37">
        <v>12</v>
      </c>
      <c r="O10" s="37">
        <f t="shared" si="1"/>
        <v>0.12</v>
      </c>
      <c r="P10" s="38">
        <f t="shared" si="2"/>
        <v>0.12</v>
      </c>
      <c r="Q10" s="37">
        <f>Q9+N10</f>
        <v>92</v>
      </c>
      <c r="R10" s="45">
        <f t="shared" si="3"/>
        <v>0.92</v>
      </c>
      <c r="T10" s="47">
        <f t="shared" si="4"/>
        <v>31470</v>
      </c>
    </row>
    <row r="11" spans="1:20" ht="15" thickBot="1" x14ac:dyDescent="0.35">
      <c r="A11" s="7" t="s">
        <v>46</v>
      </c>
      <c r="B11" s="8"/>
      <c r="C11" s="8"/>
      <c r="D11" s="8">
        <v>4</v>
      </c>
      <c r="E11" s="8">
        <v>4</v>
      </c>
      <c r="F11" s="8">
        <v>8</v>
      </c>
      <c r="J11" s="36" t="s">
        <v>46</v>
      </c>
      <c r="K11" s="37">
        <v>2716</v>
      </c>
      <c r="L11" s="37">
        <v>2901</v>
      </c>
      <c r="M11" s="37">
        <f t="shared" si="0"/>
        <v>2808.5</v>
      </c>
      <c r="N11" s="37">
        <v>8</v>
      </c>
      <c r="O11" s="37">
        <f t="shared" si="1"/>
        <v>0.08</v>
      </c>
      <c r="P11" s="38">
        <f t="shared" si="2"/>
        <v>0.08</v>
      </c>
      <c r="Q11" s="37">
        <f>Q10+N11</f>
        <v>100</v>
      </c>
      <c r="R11" s="45">
        <f t="shared" si="3"/>
        <v>1</v>
      </c>
      <c r="T11" s="47">
        <f t="shared" si="4"/>
        <v>22468</v>
      </c>
    </row>
    <row r="12" spans="1:20" ht="15" thickBot="1" x14ac:dyDescent="0.35">
      <c r="A12" s="7" t="s">
        <v>27</v>
      </c>
      <c r="B12" s="8">
        <v>34</v>
      </c>
      <c r="C12" s="8">
        <v>22</v>
      </c>
      <c r="D12" s="8">
        <v>24</v>
      </c>
      <c r="E12" s="8">
        <v>20</v>
      </c>
      <c r="F12" s="8">
        <v>100</v>
      </c>
      <c r="J12" s="39"/>
      <c r="K12" s="40"/>
      <c r="L12" s="40"/>
      <c r="M12" s="40"/>
      <c r="N12" s="40">
        <f>SUM(N5:N11)</f>
        <v>100</v>
      </c>
      <c r="O12" s="40">
        <f>SUM(O5:O11)</f>
        <v>1</v>
      </c>
      <c r="P12" s="46">
        <f t="shared" si="2"/>
        <v>1</v>
      </c>
      <c r="Q12" s="40"/>
      <c r="R12" s="41"/>
      <c r="S12" t="s">
        <v>49</v>
      </c>
      <c r="T12" s="47">
        <f>SUM(T5:T11)</f>
        <v>218168</v>
      </c>
    </row>
    <row r="13" spans="1:20" ht="15" thickBot="1" x14ac:dyDescent="0.35">
      <c r="S13" s="3" t="s">
        <v>4</v>
      </c>
      <c r="T13" s="48">
        <f>T12/N12</f>
        <v>2181.6799999999998</v>
      </c>
    </row>
    <row r="16" spans="1:20" x14ac:dyDescent="0.3">
      <c r="A16" s="6" t="s">
        <v>36</v>
      </c>
      <c r="B16" s="6" t="s">
        <v>21</v>
      </c>
      <c r="J16" t="s">
        <v>60</v>
      </c>
    </row>
    <row r="17" spans="1:6" x14ac:dyDescent="0.3">
      <c r="A17" s="6" t="s">
        <v>22</v>
      </c>
      <c r="B17" t="s">
        <v>23</v>
      </c>
      <c r="C17" t="s">
        <v>24</v>
      </c>
      <c r="D17" t="s">
        <v>25</v>
      </c>
      <c r="E17" t="s">
        <v>26</v>
      </c>
      <c r="F17" t="s">
        <v>27</v>
      </c>
    </row>
    <row r="18" spans="1:6" x14ac:dyDescent="0.3">
      <c r="A18" s="7" t="s">
        <v>40</v>
      </c>
      <c r="B18" s="8">
        <v>29050</v>
      </c>
      <c r="C18" s="8">
        <v>1700</v>
      </c>
      <c r="D18" s="8"/>
      <c r="E18" s="8"/>
      <c r="F18" s="8">
        <v>30750</v>
      </c>
    </row>
    <row r="19" spans="1:6" x14ac:dyDescent="0.3">
      <c r="A19" s="7" t="s">
        <v>41</v>
      </c>
      <c r="B19" s="8">
        <v>17030</v>
      </c>
      <c r="C19" s="8">
        <v>11250</v>
      </c>
      <c r="D19" s="8"/>
      <c r="E19" s="8"/>
      <c r="F19" s="8">
        <v>28280</v>
      </c>
    </row>
    <row r="20" spans="1:6" x14ac:dyDescent="0.3">
      <c r="A20" s="7" t="s">
        <v>42</v>
      </c>
      <c r="B20" s="8">
        <v>6260</v>
      </c>
      <c r="C20" s="8">
        <v>14370</v>
      </c>
      <c r="D20" s="8">
        <v>14540</v>
      </c>
      <c r="E20" s="8">
        <v>2130</v>
      </c>
      <c r="F20" s="8">
        <v>37300</v>
      </c>
    </row>
    <row r="21" spans="1:6" x14ac:dyDescent="0.3">
      <c r="A21" s="7" t="s">
        <v>43</v>
      </c>
      <c r="B21" s="8">
        <v>4500</v>
      </c>
      <c r="C21" s="8">
        <v>4530</v>
      </c>
      <c r="D21" s="8">
        <v>15720</v>
      </c>
      <c r="E21" s="8">
        <v>2190</v>
      </c>
      <c r="F21" s="8">
        <v>26940</v>
      </c>
    </row>
    <row r="22" spans="1:6" x14ac:dyDescent="0.3">
      <c r="A22" s="7" t="s">
        <v>44</v>
      </c>
      <c r="B22" s="8">
        <v>4900</v>
      </c>
      <c r="C22" s="8">
        <v>14570</v>
      </c>
      <c r="D22" s="8">
        <v>12100</v>
      </c>
      <c r="E22" s="8">
        <v>9800</v>
      </c>
      <c r="F22" s="8">
        <v>41370</v>
      </c>
    </row>
    <row r="23" spans="1:6" x14ac:dyDescent="0.3">
      <c r="A23" s="7" t="s">
        <v>45</v>
      </c>
      <c r="B23" s="8">
        <v>2550</v>
      </c>
      <c r="C23" s="8"/>
      <c r="D23" s="8">
        <v>2590</v>
      </c>
      <c r="E23" s="8">
        <v>26340</v>
      </c>
      <c r="F23" s="8">
        <v>31480</v>
      </c>
    </row>
    <row r="24" spans="1:6" x14ac:dyDescent="0.3">
      <c r="A24" s="7" t="s">
        <v>46</v>
      </c>
      <c r="B24" s="8"/>
      <c r="C24" s="8"/>
      <c r="D24" s="8">
        <v>11300</v>
      </c>
      <c r="E24" s="8">
        <v>11460</v>
      </c>
      <c r="F24" s="8">
        <v>22760</v>
      </c>
    </row>
    <row r="25" spans="1:6" x14ac:dyDescent="0.3">
      <c r="A25" s="7" t="s">
        <v>27</v>
      </c>
      <c r="B25" s="8">
        <v>64290</v>
      </c>
      <c r="C25" s="8">
        <v>46420</v>
      </c>
      <c r="D25" s="8">
        <v>56250</v>
      </c>
      <c r="E25" s="8">
        <v>51920</v>
      </c>
      <c r="F25" s="8">
        <v>218880</v>
      </c>
    </row>
  </sheetData>
  <pageMargins left="0.7" right="0.7" top="0.75" bottom="0.75" header="0.3" footer="0.3"/>
  <ignoredErrors>
    <ignoredError sqref="Q5:Q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zoomScale="115" zoomScaleNormal="115" workbookViewId="0">
      <selection activeCell="F4" sqref="F4:H11"/>
    </sheetView>
  </sheetViews>
  <sheetFormatPr defaultColWidth="11.5546875" defaultRowHeight="14.4" x14ac:dyDescent="0.3"/>
  <cols>
    <col min="2" max="2" width="4" bestFit="1" customWidth="1"/>
    <col min="3" max="3" width="9.5546875" bestFit="1" customWidth="1"/>
    <col min="4" max="4" width="10.5546875" bestFit="1" customWidth="1"/>
    <col min="5" max="5" width="7.109375" customWidth="1"/>
    <col min="6" max="6" width="50.6640625" bestFit="1" customWidth="1"/>
    <col min="7" max="7" width="7.5546875" bestFit="1" customWidth="1"/>
    <col min="8" max="8" width="7.88671875" bestFit="1" customWidth="1"/>
    <col min="12" max="12" width="5.6640625" customWidth="1"/>
    <col min="13" max="13" width="5" bestFit="1" customWidth="1"/>
    <col min="14" max="14" width="8.21875" customWidth="1"/>
    <col min="15" max="15" width="16.109375" bestFit="1" customWidth="1"/>
  </cols>
  <sheetData>
    <row r="1" spans="1:15" x14ac:dyDescent="0.3">
      <c r="A1" t="s">
        <v>3</v>
      </c>
    </row>
    <row r="3" spans="1:15" ht="29.4" thickBot="1" x14ac:dyDescent="0.35">
      <c r="B3" s="54" t="s">
        <v>0</v>
      </c>
      <c r="C3" s="55" t="s">
        <v>1</v>
      </c>
      <c r="D3" s="55" t="s">
        <v>2</v>
      </c>
      <c r="L3" t="s">
        <v>20</v>
      </c>
    </row>
    <row r="4" spans="1:15" x14ac:dyDescent="0.3">
      <c r="B4" s="1">
        <v>1</v>
      </c>
      <c r="C4" s="1">
        <v>2300</v>
      </c>
      <c r="D4" s="1">
        <v>5</v>
      </c>
      <c r="F4" s="20" t="s">
        <v>7</v>
      </c>
      <c r="G4" s="10"/>
      <c r="H4" s="11"/>
      <c r="L4" s="28" t="s">
        <v>11</v>
      </c>
      <c r="M4" s="29">
        <f>MIN($C$4:$C$103)</f>
        <v>1600</v>
      </c>
      <c r="N4" s="29"/>
      <c r="O4" s="30" t="s">
        <v>13</v>
      </c>
    </row>
    <row r="5" spans="1:15" x14ac:dyDescent="0.3">
      <c r="B5" s="1">
        <v>2</v>
      </c>
      <c r="C5" s="1">
        <v>2800</v>
      </c>
      <c r="D5" s="1">
        <v>11</v>
      </c>
      <c r="F5" s="12"/>
      <c r="G5" s="13"/>
      <c r="H5" s="14"/>
      <c r="L5" s="31" t="s">
        <v>12</v>
      </c>
      <c r="M5" s="1">
        <f>MAX($C$4:$C$103)</f>
        <v>2900</v>
      </c>
      <c r="N5" s="1"/>
      <c r="O5" s="24"/>
    </row>
    <row r="6" spans="1:15" x14ac:dyDescent="0.3">
      <c r="B6" s="1">
        <v>3</v>
      </c>
      <c r="C6" s="1">
        <v>2400</v>
      </c>
      <c r="D6" s="1">
        <v>4</v>
      </c>
      <c r="F6" s="12"/>
      <c r="G6" s="4" t="s">
        <v>9</v>
      </c>
      <c r="H6" s="21" t="s">
        <v>10</v>
      </c>
      <c r="L6" s="31"/>
      <c r="M6" s="1"/>
      <c r="N6" s="1"/>
      <c r="O6" s="24"/>
    </row>
    <row r="7" spans="1:15" x14ac:dyDescent="0.3">
      <c r="B7" s="1">
        <v>4</v>
      </c>
      <c r="C7" s="1">
        <v>2500</v>
      </c>
      <c r="D7" s="1">
        <v>2</v>
      </c>
      <c r="F7" s="22" t="s">
        <v>4</v>
      </c>
      <c r="G7" s="5">
        <f>AVERAGE($C$4:$C$103)</f>
        <v>2188.8000000000002</v>
      </c>
      <c r="H7" s="23">
        <f>AVERAGE($D$4:$D$103)</f>
        <v>8.5500000000000007</v>
      </c>
      <c r="L7" s="31" t="s">
        <v>15</v>
      </c>
      <c r="M7" s="1">
        <f>M5-M4</f>
        <v>1300</v>
      </c>
      <c r="N7" s="1"/>
      <c r="O7" s="24"/>
    </row>
    <row r="8" spans="1:15" x14ac:dyDescent="0.3">
      <c r="B8" s="1">
        <v>5</v>
      </c>
      <c r="C8" s="1">
        <v>2300</v>
      </c>
      <c r="D8" s="1">
        <v>3</v>
      </c>
      <c r="F8" s="22" t="s">
        <v>5</v>
      </c>
      <c r="G8" s="1">
        <f>MEDIAN($C$4:$C$103)</f>
        <v>2150</v>
      </c>
      <c r="H8" s="24">
        <f>MEDIAN($D$4:$D$103)</f>
        <v>9</v>
      </c>
      <c r="L8" s="31"/>
      <c r="M8" s="1"/>
      <c r="N8" s="1"/>
      <c r="O8" s="24"/>
    </row>
    <row r="9" spans="1:15" x14ac:dyDescent="0.3">
      <c r="B9" s="1">
        <v>6</v>
      </c>
      <c r="C9" s="1">
        <v>2100</v>
      </c>
      <c r="D9" s="1">
        <v>2</v>
      </c>
      <c r="F9" s="22" t="s">
        <v>6</v>
      </c>
      <c r="G9" s="1">
        <f>MODE($C$4:$C$103)</f>
        <v>1700</v>
      </c>
      <c r="H9" s="24">
        <f>MODE($D$4:$D$103)</f>
        <v>0</v>
      </c>
      <c r="L9" s="31" t="s">
        <v>14</v>
      </c>
      <c r="M9" s="1">
        <f>1+3.322*(LOG10($B$103))</f>
        <v>7.6440000000000001</v>
      </c>
      <c r="N9" s="2">
        <v>7</v>
      </c>
      <c r="O9" s="24"/>
    </row>
    <row r="10" spans="1:15" ht="15" thickBot="1" x14ac:dyDescent="0.35">
      <c r="B10" s="1">
        <v>7</v>
      </c>
      <c r="C10" s="1">
        <v>1750</v>
      </c>
      <c r="D10" s="1">
        <v>2</v>
      </c>
      <c r="F10" s="25"/>
      <c r="G10" s="13"/>
      <c r="H10" s="14"/>
      <c r="L10" s="32" t="s">
        <v>16</v>
      </c>
      <c r="M10" s="33">
        <f>M7/N9</f>
        <v>185.71428571428572</v>
      </c>
      <c r="N10" s="33"/>
      <c r="O10" s="34"/>
    </row>
    <row r="11" spans="1:15" ht="15" thickBot="1" x14ac:dyDescent="0.35">
      <c r="B11" s="1">
        <v>8</v>
      </c>
      <c r="C11" s="1">
        <v>2010</v>
      </c>
      <c r="D11" s="1">
        <v>0</v>
      </c>
      <c r="F11" s="26" t="s">
        <v>8</v>
      </c>
      <c r="G11" s="27">
        <f>CORREL($C$4:$C$103,$D$4:$D$103)</f>
        <v>0.78389661413354272</v>
      </c>
      <c r="H11" s="16"/>
    </row>
    <row r="12" spans="1:15" x14ac:dyDescent="0.3">
      <c r="B12" s="1">
        <v>9</v>
      </c>
      <c r="C12" s="1">
        <v>2230</v>
      </c>
      <c r="D12" s="1">
        <v>7</v>
      </c>
    </row>
    <row r="13" spans="1:15" ht="15" thickBot="1" x14ac:dyDescent="0.35">
      <c r="B13" s="1">
        <v>10</v>
      </c>
      <c r="C13" s="1">
        <v>2150</v>
      </c>
      <c r="D13" s="1">
        <v>4</v>
      </c>
      <c r="L13" t="s">
        <v>20</v>
      </c>
    </row>
    <row r="14" spans="1:15" x14ac:dyDescent="0.3">
      <c r="B14" s="1">
        <v>11</v>
      </c>
      <c r="C14" s="1">
        <v>1700</v>
      </c>
      <c r="D14" s="1">
        <v>0</v>
      </c>
      <c r="L14" s="28" t="s">
        <v>11</v>
      </c>
      <c r="M14" s="29">
        <f>MIN($D$4:$D$103)</f>
        <v>0</v>
      </c>
      <c r="N14" s="29"/>
      <c r="O14" s="30" t="s">
        <v>13</v>
      </c>
    </row>
    <row r="15" spans="1:15" x14ac:dyDescent="0.3">
      <c r="B15" s="1">
        <v>12</v>
      </c>
      <c r="C15" s="1">
        <v>2550</v>
      </c>
      <c r="D15" s="1">
        <v>2</v>
      </c>
      <c r="L15" s="31" t="s">
        <v>12</v>
      </c>
      <c r="M15" s="1">
        <f>MAX($D$4:$D$103)</f>
        <v>20</v>
      </c>
      <c r="N15" s="1"/>
      <c r="O15" s="24"/>
    </row>
    <row r="16" spans="1:15" x14ac:dyDescent="0.3">
      <c r="B16" s="1">
        <v>13</v>
      </c>
      <c r="C16" s="1">
        <v>2800</v>
      </c>
      <c r="D16" s="1">
        <v>13</v>
      </c>
      <c r="L16" s="31"/>
      <c r="M16" s="1"/>
      <c r="N16" s="1"/>
      <c r="O16" s="24"/>
    </row>
    <row r="17" spans="2:15" x14ac:dyDescent="0.3">
      <c r="B17" s="1">
        <v>14</v>
      </c>
      <c r="C17" s="1">
        <v>2440</v>
      </c>
      <c r="D17" s="1">
        <v>9</v>
      </c>
      <c r="L17" s="31" t="s">
        <v>15</v>
      </c>
      <c r="M17" s="1">
        <f>M15-M14</f>
        <v>20</v>
      </c>
      <c r="N17" s="1"/>
      <c r="O17" s="24"/>
    </row>
    <row r="18" spans="2:15" x14ac:dyDescent="0.3">
      <c r="B18" s="1">
        <v>15</v>
      </c>
      <c r="C18" s="1">
        <v>1700</v>
      </c>
      <c r="D18" s="1">
        <v>1</v>
      </c>
      <c r="L18" s="31"/>
      <c r="M18" s="1"/>
      <c r="N18" s="1"/>
      <c r="O18" s="24"/>
    </row>
    <row r="19" spans="2:15" x14ac:dyDescent="0.3">
      <c r="B19" s="1">
        <v>16</v>
      </c>
      <c r="C19" s="1">
        <v>2400</v>
      </c>
      <c r="D19" s="1">
        <v>9</v>
      </c>
      <c r="L19" s="31" t="s">
        <v>14</v>
      </c>
      <c r="M19" s="1">
        <f>1+3.322*(LOG10($B$103))</f>
        <v>7.6440000000000001</v>
      </c>
      <c r="N19" s="2">
        <v>7</v>
      </c>
      <c r="O19" s="24"/>
    </row>
    <row r="20" spans="2:15" ht="15" thickBot="1" x14ac:dyDescent="0.35">
      <c r="B20" s="1">
        <v>17</v>
      </c>
      <c r="C20" s="1">
        <v>2200</v>
      </c>
      <c r="D20" s="1">
        <v>10</v>
      </c>
      <c r="L20" s="32" t="s">
        <v>16</v>
      </c>
      <c r="M20" s="33">
        <f>M17/N19</f>
        <v>2.8571428571428572</v>
      </c>
      <c r="N20" s="33">
        <v>3</v>
      </c>
      <c r="O20" s="34"/>
    </row>
    <row r="21" spans="2:15" x14ac:dyDescent="0.3">
      <c r="B21" s="1">
        <v>18</v>
      </c>
      <c r="C21" s="1">
        <v>2200</v>
      </c>
      <c r="D21" s="1">
        <v>4</v>
      </c>
    </row>
    <row r="22" spans="2:15" x14ac:dyDescent="0.3">
      <c r="B22" s="1">
        <v>19</v>
      </c>
      <c r="C22" s="1">
        <v>2300</v>
      </c>
      <c r="D22" s="1">
        <v>10</v>
      </c>
      <c r="L22" t="s">
        <v>39</v>
      </c>
    </row>
    <row r="23" spans="2:15" x14ac:dyDescent="0.3">
      <c r="B23" s="1">
        <v>20</v>
      </c>
      <c r="C23" s="1">
        <v>2800</v>
      </c>
      <c r="D23" s="1">
        <v>11</v>
      </c>
    </row>
    <row r="24" spans="2:15" x14ac:dyDescent="0.3">
      <c r="B24" s="1">
        <v>21</v>
      </c>
      <c r="C24" s="1">
        <v>2150</v>
      </c>
      <c r="D24" s="1">
        <v>7</v>
      </c>
    </row>
    <row r="25" spans="2:15" x14ac:dyDescent="0.3">
      <c r="B25" s="1">
        <v>22</v>
      </c>
      <c r="C25" s="1">
        <v>1700</v>
      </c>
      <c r="D25" s="1">
        <v>1</v>
      </c>
    </row>
    <row r="26" spans="2:15" x14ac:dyDescent="0.3">
      <c r="B26" s="1">
        <v>23</v>
      </c>
      <c r="C26" s="1">
        <v>2500</v>
      </c>
      <c r="D26" s="1">
        <v>6</v>
      </c>
    </row>
    <row r="27" spans="2:15" x14ac:dyDescent="0.3">
      <c r="B27" s="1">
        <v>24</v>
      </c>
      <c r="C27" s="1">
        <v>2430</v>
      </c>
      <c r="D27" s="1">
        <v>9</v>
      </c>
    </row>
    <row r="28" spans="2:15" x14ac:dyDescent="0.3">
      <c r="B28" s="1">
        <v>25</v>
      </c>
      <c r="C28" s="1">
        <v>2700</v>
      </c>
      <c r="D28" s="1">
        <v>17</v>
      </c>
    </row>
    <row r="29" spans="2:15" x14ac:dyDescent="0.3">
      <c r="B29" s="1">
        <v>26</v>
      </c>
      <c r="C29" s="1">
        <v>1700</v>
      </c>
      <c r="D29" s="1">
        <v>0</v>
      </c>
    </row>
    <row r="30" spans="2:15" x14ac:dyDescent="0.3">
      <c r="B30" s="1">
        <v>27</v>
      </c>
      <c r="C30" s="1">
        <v>1620</v>
      </c>
      <c r="D30" s="1">
        <v>2</v>
      </c>
    </row>
    <row r="31" spans="2:15" x14ac:dyDescent="0.3">
      <c r="B31" s="1">
        <v>28</v>
      </c>
      <c r="C31" s="1">
        <v>2600</v>
      </c>
      <c r="D31" s="1">
        <v>17</v>
      </c>
    </row>
    <row r="32" spans="2:15" x14ac:dyDescent="0.3">
      <c r="B32" s="1">
        <v>29</v>
      </c>
      <c r="C32" s="1">
        <v>2500</v>
      </c>
      <c r="D32" s="1">
        <v>13</v>
      </c>
      <c r="F32" s="3" t="s">
        <v>17</v>
      </c>
    </row>
    <row r="33" spans="2:8" ht="15" thickBot="1" x14ac:dyDescent="0.35">
      <c r="B33" s="1">
        <v>30</v>
      </c>
      <c r="C33" s="1">
        <v>2570</v>
      </c>
      <c r="D33" s="1">
        <v>16</v>
      </c>
    </row>
    <row r="34" spans="2:8" x14ac:dyDescent="0.3">
      <c r="B34" s="1">
        <v>31</v>
      </c>
      <c r="C34" s="1">
        <v>2700</v>
      </c>
      <c r="D34" s="1">
        <v>17</v>
      </c>
      <c r="F34" s="17" t="s">
        <v>18</v>
      </c>
      <c r="G34" s="11"/>
    </row>
    <row r="35" spans="2:8" x14ac:dyDescent="0.3">
      <c r="B35" s="1">
        <v>32</v>
      </c>
      <c r="C35" s="1">
        <v>1780</v>
      </c>
      <c r="D35" s="1">
        <v>1</v>
      </c>
      <c r="F35" s="12" t="s">
        <v>4</v>
      </c>
      <c r="G35" s="18">
        <f>AVERAGE($C$4:$C$103)</f>
        <v>2188.8000000000002</v>
      </c>
    </row>
    <row r="36" spans="2:8" x14ac:dyDescent="0.3">
      <c r="B36" s="1">
        <v>33</v>
      </c>
      <c r="C36" s="1">
        <v>1640</v>
      </c>
      <c r="D36" s="1">
        <v>1</v>
      </c>
      <c r="F36" s="12" t="s">
        <v>5</v>
      </c>
      <c r="G36" s="18">
        <f>MEDIAN($C$4:$C$103)</f>
        <v>2150</v>
      </c>
    </row>
    <row r="37" spans="2:8" ht="15" thickBot="1" x14ac:dyDescent="0.35">
      <c r="B37" s="1">
        <v>34</v>
      </c>
      <c r="C37" s="1">
        <v>2400</v>
      </c>
      <c r="D37" s="1">
        <v>11</v>
      </c>
      <c r="F37" s="15" t="s">
        <v>6</v>
      </c>
      <c r="G37" s="19">
        <f>MODE($C$4:$C$103)</f>
        <v>1700</v>
      </c>
    </row>
    <row r="38" spans="2:8" ht="15" thickBot="1" x14ac:dyDescent="0.35">
      <c r="B38" s="1">
        <v>35</v>
      </c>
      <c r="C38" s="1">
        <v>1900</v>
      </c>
      <c r="D38" s="1">
        <v>3</v>
      </c>
    </row>
    <row r="39" spans="2:8" x14ac:dyDescent="0.3">
      <c r="B39" s="1">
        <v>36</v>
      </c>
      <c r="C39" s="1">
        <v>1890</v>
      </c>
      <c r="D39" s="1">
        <v>5</v>
      </c>
      <c r="F39" s="9" t="s">
        <v>51</v>
      </c>
      <c r="G39" s="11">
        <f>_xlfn.STDEV.S(C4:C103)</f>
        <v>359.9643079949775</v>
      </c>
    </row>
    <row r="40" spans="2:8" ht="15" thickBot="1" x14ac:dyDescent="0.35">
      <c r="B40" s="1">
        <v>37</v>
      </c>
      <c r="C40" s="1">
        <v>1800</v>
      </c>
      <c r="D40" s="1">
        <v>3</v>
      </c>
      <c r="F40" s="15" t="s">
        <v>52</v>
      </c>
      <c r="G40" s="51">
        <f>G39/G35</f>
        <v>0.16445737755618489</v>
      </c>
      <c r="H40" s="52"/>
    </row>
    <row r="41" spans="2:8" ht="15" thickBot="1" x14ac:dyDescent="0.35">
      <c r="B41" s="1">
        <v>38</v>
      </c>
      <c r="C41" s="1">
        <v>2470</v>
      </c>
      <c r="D41" s="1">
        <v>14</v>
      </c>
    </row>
    <row r="42" spans="2:8" ht="15" thickBot="1" x14ac:dyDescent="0.35">
      <c r="B42" s="1">
        <v>39</v>
      </c>
      <c r="C42" s="1">
        <v>2600</v>
      </c>
      <c r="D42" s="1">
        <v>16</v>
      </c>
      <c r="F42" s="50" t="s">
        <v>54</v>
      </c>
      <c r="G42" s="53">
        <f>SKEW(C4:C103)</f>
        <v>0.23148768647447021</v>
      </c>
      <c r="H42" t="s">
        <v>56</v>
      </c>
    </row>
    <row r="43" spans="2:8" ht="15" thickBot="1" x14ac:dyDescent="0.35">
      <c r="B43" s="1">
        <v>40</v>
      </c>
      <c r="C43" s="1">
        <v>2780</v>
      </c>
      <c r="D43" s="1">
        <v>18</v>
      </c>
    </row>
    <row r="44" spans="2:8" ht="15" thickBot="1" x14ac:dyDescent="0.35">
      <c r="B44" s="1">
        <v>41</v>
      </c>
      <c r="C44" s="1">
        <v>2170</v>
      </c>
      <c r="D44" s="1">
        <v>11</v>
      </c>
      <c r="F44" s="50" t="s">
        <v>58</v>
      </c>
      <c r="G44" s="53">
        <f>KURT($C$4:$C$103)</f>
        <v>-1.0079528623004737</v>
      </c>
      <c r="H44" t="s">
        <v>59</v>
      </c>
    </row>
    <row r="45" spans="2:8" x14ac:dyDescent="0.3">
      <c r="B45" s="1">
        <v>42</v>
      </c>
      <c r="C45" s="1">
        <v>2300</v>
      </c>
      <c r="D45" s="1">
        <v>14</v>
      </c>
    </row>
    <row r="46" spans="2:8" ht="15" thickBot="1" x14ac:dyDescent="0.35">
      <c r="B46" s="1">
        <v>43</v>
      </c>
      <c r="C46" s="1">
        <v>1750</v>
      </c>
      <c r="D46" s="1">
        <v>0</v>
      </c>
    </row>
    <row r="47" spans="2:8" x14ac:dyDescent="0.3">
      <c r="B47" s="1">
        <v>44</v>
      </c>
      <c r="C47" s="1">
        <v>2240</v>
      </c>
      <c r="D47" s="1">
        <v>13</v>
      </c>
      <c r="F47" s="17" t="s">
        <v>19</v>
      </c>
      <c r="G47" s="11"/>
    </row>
    <row r="48" spans="2:8" x14ac:dyDescent="0.3">
      <c r="B48" s="1">
        <v>45</v>
      </c>
      <c r="C48" s="1">
        <v>2900</v>
      </c>
      <c r="D48" s="1">
        <v>20</v>
      </c>
      <c r="F48" s="12" t="s">
        <v>4</v>
      </c>
      <c r="G48" s="14">
        <f>AVERAGE($D$4:$D$103)</f>
        <v>8.5500000000000007</v>
      </c>
    </row>
    <row r="49" spans="2:11" x14ac:dyDescent="0.3">
      <c r="B49" s="1">
        <v>46</v>
      </c>
      <c r="C49" s="1">
        <v>1880</v>
      </c>
      <c r="D49" s="1">
        <v>5</v>
      </c>
      <c r="F49" s="12" t="s">
        <v>5</v>
      </c>
      <c r="G49" s="14">
        <f>MEDIAN($D$4:$D$103)</f>
        <v>9</v>
      </c>
    </row>
    <row r="50" spans="2:11" ht="15" thickBot="1" x14ac:dyDescent="0.35">
      <c r="B50" s="1">
        <v>47</v>
      </c>
      <c r="C50" s="1">
        <v>2130</v>
      </c>
      <c r="D50" s="1">
        <v>16</v>
      </c>
      <c r="F50" s="15" t="s">
        <v>6</v>
      </c>
      <c r="G50" s="16">
        <f>MODE($D$4:$D$103)</f>
        <v>0</v>
      </c>
    </row>
    <row r="51" spans="2:11" ht="15" thickBot="1" x14ac:dyDescent="0.35">
      <c r="B51" s="1">
        <v>48</v>
      </c>
      <c r="C51" s="1">
        <v>2040</v>
      </c>
      <c r="D51" s="1">
        <v>12</v>
      </c>
    </row>
    <row r="52" spans="2:11" x14ac:dyDescent="0.3">
      <c r="B52" s="1">
        <v>49</v>
      </c>
      <c r="C52" s="1">
        <v>2050</v>
      </c>
      <c r="D52" s="1">
        <v>12</v>
      </c>
      <c r="F52" s="9" t="s">
        <v>50</v>
      </c>
      <c r="G52" s="11">
        <f>_xlfn.STDEV.S(D4:D103)</f>
        <v>6.1272285164607085</v>
      </c>
    </row>
    <row r="53" spans="2:11" ht="15" thickBot="1" x14ac:dyDescent="0.35">
      <c r="B53" s="1">
        <v>50</v>
      </c>
      <c r="C53" s="1">
        <v>2900</v>
      </c>
      <c r="D53" s="1">
        <v>20</v>
      </c>
      <c r="F53" s="15" t="s">
        <v>52</v>
      </c>
      <c r="G53" s="51">
        <f>G52/G48</f>
        <v>0.71663491420593073</v>
      </c>
    </row>
    <row r="54" spans="2:11" ht="15" thickBot="1" x14ac:dyDescent="0.35">
      <c r="B54" s="1">
        <v>51</v>
      </c>
      <c r="C54" s="1">
        <v>2150</v>
      </c>
      <c r="D54" s="1">
        <v>13</v>
      </c>
    </row>
    <row r="55" spans="2:11" ht="15" thickBot="1" x14ac:dyDescent="0.35">
      <c r="B55" s="1">
        <v>52</v>
      </c>
      <c r="C55" s="1">
        <v>2130</v>
      </c>
      <c r="D55" s="1">
        <v>9</v>
      </c>
      <c r="F55" s="50" t="s">
        <v>55</v>
      </c>
      <c r="G55" s="53">
        <f>SKEW(D4:D103)</f>
        <v>0.23397017107266521</v>
      </c>
      <c r="H55" t="s">
        <v>56</v>
      </c>
    </row>
    <row r="56" spans="2:11" ht="15" thickBot="1" x14ac:dyDescent="0.35">
      <c r="B56" s="1">
        <v>53</v>
      </c>
      <c r="C56" s="1">
        <v>1890</v>
      </c>
      <c r="D56" s="1">
        <v>1</v>
      </c>
    </row>
    <row r="57" spans="2:11" ht="15" thickBot="1" x14ac:dyDescent="0.35">
      <c r="B57" s="1">
        <v>54</v>
      </c>
      <c r="C57" s="1">
        <v>2000</v>
      </c>
      <c r="D57" s="1">
        <v>9</v>
      </c>
      <c r="F57" s="50" t="s">
        <v>57</v>
      </c>
      <c r="G57" s="53">
        <f>KURT(D4:D103)</f>
        <v>-1.1622240554045442</v>
      </c>
      <c r="H57" t="s">
        <v>59</v>
      </c>
    </row>
    <row r="58" spans="2:11" x14ac:dyDescent="0.3">
      <c r="B58" s="1">
        <v>55</v>
      </c>
      <c r="C58" s="1">
        <v>2180</v>
      </c>
      <c r="D58" s="1">
        <v>10</v>
      </c>
    </row>
    <row r="59" spans="2:11" ht="15" thickBot="1" x14ac:dyDescent="0.35">
      <c r="B59" s="1">
        <v>56</v>
      </c>
      <c r="C59" s="1">
        <v>1970</v>
      </c>
      <c r="D59" s="1">
        <v>4</v>
      </c>
    </row>
    <row r="60" spans="2:11" ht="15" thickBot="1" x14ac:dyDescent="0.35">
      <c r="B60" s="1">
        <v>57</v>
      </c>
      <c r="C60" s="1">
        <v>2050</v>
      </c>
      <c r="D60" s="1">
        <v>10</v>
      </c>
      <c r="F60" s="50" t="s">
        <v>53</v>
      </c>
      <c r="G60" s="53">
        <f>PERCENTILE($C$4:$C$103,0.8)</f>
        <v>2510</v>
      </c>
    </row>
    <row r="61" spans="2:11" x14ac:dyDescent="0.3">
      <c r="B61" s="1">
        <v>58</v>
      </c>
      <c r="C61" s="1">
        <v>2330</v>
      </c>
      <c r="D61" s="1">
        <v>11</v>
      </c>
      <c r="K61" t="s">
        <v>38</v>
      </c>
    </row>
    <row r="62" spans="2:11" x14ac:dyDescent="0.3">
      <c r="B62" s="1">
        <v>59</v>
      </c>
      <c r="C62" s="1">
        <v>2000</v>
      </c>
      <c r="D62" s="1">
        <v>7</v>
      </c>
    </row>
    <row r="63" spans="2:11" x14ac:dyDescent="0.3">
      <c r="B63" s="1">
        <v>60</v>
      </c>
      <c r="C63" s="1">
        <v>1780</v>
      </c>
      <c r="D63" s="1">
        <v>1</v>
      </c>
    </row>
    <row r="64" spans="2:11" x14ac:dyDescent="0.3">
      <c r="B64" s="1">
        <v>61</v>
      </c>
      <c r="C64" s="1">
        <v>1900</v>
      </c>
      <c r="D64" s="1">
        <v>6</v>
      </c>
    </row>
    <row r="65" spans="2:4" x14ac:dyDescent="0.3">
      <c r="B65" s="1">
        <v>62</v>
      </c>
      <c r="C65" s="1">
        <v>2000</v>
      </c>
      <c r="D65" s="1">
        <v>9</v>
      </c>
    </row>
    <row r="66" spans="2:4" x14ac:dyDescent="0.3">
      <c r="B66" s="1">
        <v>63</v>
      </c>
      <c r="C66" s="1">
        <v>2400</v>
      </c>
      <c r="D66" s="1">
        <v>17</v>
      </c>
    </row>
    <row r="67" spans="2:4" x14ac:dyDescent="0.3">
      <c r="B67" s="1">
        <v>64</v>
      </c>
      <c r="C67" s="1">
        <v>1700</v>
      </c>
      <c r="D67" s="1">
        <v>0</v>
      </c>
    </row>
    <row r="68" spans="2:4" x14ac:dyDescent="0.3">
      <c r="B68" s="1">
        <v>65</v>
      </c>
      <c r="C68" s="1">
        <v>1750</v>
      </c>
      <c r="D68" s="1">
        <v>2</v>
      </c>
    </row>
    <row r="69" spans="2:4" x14ac:dyDescent="0.3">
      <c r="B69" s="1">
        <v>66</v>
      </c>
      <c r="C69" s="1">
        <v>2400</v>
      </c>
      <c r="D69" s="1">
        <v>17</v>
      </c>
    </row>
    <row r="70" spans="2:4" x14ac:dyDescent="0.3">
      <c r="B70" s="1">
        <v>67</v>
      </c>
      <c r="C70" s="1">
        <v>2590</v>
      </c>
      <c r="D70" s="1">
        <v>13</v>
      </c>
    </row>
    <row r="71" spans="2:4" x14ac:dyDescent="0.3">
      <c r="B71" s="1">
        <v>68</v>
      </c>
      <c r="C71" s="1">
        <v>2670</v>
      </c>
      <c r="D71" s="1">
        <v>16</v>
      </c>
    </row>
    <row r="72" spans="2:4" x14ac:dyDescent="0.3">
      <c r="B72" s="1">
        <v>69</v>
      </c>
      <c r="C72" s="1">
        <v>2150</v>
      </c>
      <c r="D72" s="1">
        <v>14</v>
      </c>
    </row>
    <row r="73" spans="2:4" x14ac:dyDescent="0.3">
      <c r="B73" s="1">
        <v>70</v>
      </c>
      <c r="C73" s="1">
        <v>1900</v>
      </c>
      <c r="D73" s="1">
        <v>7</v>
      </c>
    </row>
    <row r="74" spans="2:4" x14ac:dyDescent="0.3">
      <c r="B74" s="1">
        <v>71</v>
      </c>
      <c r="C74" s="1">
        <v>2400</v>
      </c>
      <c r="D74" s="1">
        <v>9</v>
      </c>
    </row>
    <row r="75" spans="2:4" x14ac:dyDescent="0.3">
      <c r="B75" s="1">
        <v>72</v>
      </c>
      <c r="C75" s="1">
        <v>1880</v>
      </c>
      <c r="D75" s="1">
        <v>7</v>
      </c>
    </row>
    <row r="76" spans="2:4" x14ac:dyDescent="0.3">
      <c r="B76" s="1">
        <v>73</v>
      </c>
      <c r="C76" s="1">
        <v>2900</v>
      </c>
      <c r="D76" s="1">
        <v>10</v>
      </c>
    </row>
    <row r="77" spans="2:4" x14ac:dyDescent="0.3">
      <c r="B77" s="1">
        <v>74</v>
      </c>
      <c r="C77" s="1">
        <v>2380</v>
      </c>
      <c r="D77" s="1">
        <v>12</v>
      </c>
    </row>
    <row r="78" spans="2:4" x14ac:dyDescent="0.3">
      <c r="B78" s="1">
        <v>75</v>
      </c>
      <c r="C78" s="1">
        <v>2700</v>
      </c>
      <c r="D78" s="1">
        <v>20</v>
      </c>
    </row>
    <row r="79" spans="2:4" x14ac:dyDescent="0.3">
      <c r="B79" s="1">
        <v>76</v>
      </c>
      <c r="C79" s="1">
        <v>2880</v>
      </c>
      <c r="D79" s="1">
        <v>20</v>
      </c>
    </row>
    <row r="80" spans="2:4" x14ac:dyDescent="0.3">
      <c r="B80" s="1">
        <v>77</v>
      </c>
      <c r="C80" s="1">
        <v>1800</v>
      </c>
      <c r="D80" s="1">
        <v>3</v>
      </c>
    </row>
    <row r="81" spans="2:4" x14ac:dyDescent="0.3">
      <c r="B81" s="1">
        <v>78</v>
      </c>
      <c r="C81" s="1">
        <v>1700</v>
      </c>
      <c r="D81" s="1">
        <v>5</v>
      </c>
    </row>
    <row r="82" spans="2:4" x14ac:dyDescent="0.3">
      <c r="B82" s="1">
        <v>79</v>
      </c>
      <c r="C82" s="1">
        <v>1900</v>
      </c>
      <c r="D82" s="1">
        <v>4</v>
      </c>
    </row>
    <row r="83" spans="2:4" x14ac:dyDescent="0.3">
      <c r="B83" s="1">
        <v>80</v>
      </c>
      <c r="C83" s="1">
        <v>1780</v>
      </c>
      <c r="D83" s="1">
        <v>0</v>
      </c>
    </row>
    <row r="84" spans="2:4" x14ac:dyDescent="0.3">
      <c r="B84" s="1">
        <v>81</v>
      </c>
      <c r="C84" s="1">
        <v>1700</v>
      </c>
      <c r="D84" s="1">
        <v>1</v>
      </c>
    </row>
    <row r="85" spans="2:4" x14ac:dyDescent="0.3">
      <c r="B85" s="1">
        <v>82</v>
      </c>
      <c r="C85" s="1">
        <v>2100</v>
      </c>
      <c r="D85" s="1">
        <v>6</v>
      </c>
    </row>
    <row r="86" spans="2:4" x14ac:dyDescent="0.3">
      <c r="B86" s="1">
        <v>83</v>
      </c>
      <c r="C86" s="1">
        <v>2600</v>
      </c>
      <c r="D86" s="1">
        <v>17</v>
      </c>
    </row>
    <row r="87" spans="2:4" x14ac:dyDescent="0.3">
      <c r="B87" s="1">
        <v>84</v>
      </c>
      <c r="C87" s="1">
        <v>2400</v>
      </c>
      <c r="D87" s="1">
        <v>9</v>
      </c>
    </row>
    <row r="88" spans="2:4" x14ac:dyDescent="0.3">
      <c r="B88" s="1">
        <v>85</v>
      </c>
      <c r="C88" s="1">
        <v>2600</v>
      </c>
      <c r="D88" s="1">
        <v>19</v>
      </c>
    </row>
    <row r="89" spans="2:4" x14ac:dyDescent="0.3">
      <c r="B89" s="1">
        <v>86</v>
      </c>
      <c r="C89" s="1">
        <v>1990</v>
      </c>
      <c r="D89" s="1">
        <v>7</v>
      </c>
    </row>
    <row r="90" spans="2:4" x14ac:dyDescent="0.3">
      <c r="B90" s="1">
        <v>87</v>
      </c>
      <c r="C90" s="1">
        <v>1600</v>
      </c>
      <c r="D90" s="1">
        <v>0</v>
      </c>
    </row>
    <row r="91" spans="2:4" x14ac:dyDescent="0.3">
      <c r="B91" s="1">
        <v>88</v>
      </c>
      <c r="C91" s="1">
        <v>1970</v>
      </c>
      <c r="D91" s="1">
        <v>3</v>
      </c>
    </row>
    <row r="92" spans="2:4" x14ac:dyDescent="0.3">
      <c r="B92" s="1">
        <v>89</v>
      </c>
      <c r="C92" s="1">
        <v>2100</v>
      </c>
      <c r="D92" s="1">
        <v>14</v>
      </c>
    </row>
    <row r="93" spans="2:4" x14ac:dyDescent="0.3">
      <c r="B93" s="1">
        <v>90</v>
      </c>
      <c r="C93" s="1">
        <v>1900</v>
      </c>
      <c r="D93" s="1">
        <v>0</v>
      </c>
    </row>
    <row r="94" spans="2:4" x14ac:dyDescent="0.3">
      <c r="B94" s="1">
        <v>91</v>
      </c>
      <c r="C94" s="1">
        <v>2190</v>
      </c>
      <c r="D94" s="1">
        <v>15</v>
      </c>
    </row>
    <row r="95" spans="2:4" x14ac:dyDescent="0.3">
      <c r="B95" s="1">
        <v>92</v>
      </c>
      <c r="C95" s="1">
        <v>1700</v>
      </c>
      <c r="D95" s="1">
        <v>1</v>
      </c>
    </row>
    <row r="96" spans="2:4" x14ac:dyDescent="0.3">
      <c r="B96" s="1">
        <v>93</v>
      </c>
      <c r="C96" s="1">
        <v>2350</v>
      </c>
      <c r="D96" s="1">
        <v>14</v>
      </c>
    </row>
    <row r="97" spans="2:4" x14ac:dyDescent="0.3">
      <c r="B97" s="1">
        <v>94</v>
      </c>
      <c r="C97" s="1">
        <v>2500</v>
      </c>
      <c r="D97" s="1">
        <v>16</v>
      </c>
    </row>
    <row r="98" spans="2:4" x14ac:dyDescent="0.3">
      <c r="B98" s="1">
        <v>95</v>
      </c>
      <c r="C98" s="1">
        <v>2600</v>
      </c>
      <c r="D98" s="1">
        <v>18</v>
      </c>
    </row>
    <row r="99" spans="2:4" x14ac:dyDescent="0.3">
      <c r="B99" s="1">
        <v>96</v>
      </c>
      <c r="C99" s="1">
        <v>1900</v>
      </c>
      <c r="D99" s="1">
        <v>3</v>
      </c>
    </row>
    <row r="100" spans="2:4" x14ac:dyDescent="0.3">
      <c r="B100" s="1">
        <v>97</v>
      </c>
      <c r="C100" s="1">
        <v>2500</v>
      </c>
      <c r="D100" s="1">
        <v>19</v>
      </c>
    </row>
    <row r="101" spans="2:4" x14ac:dyDescent="0.3">
      <c r="B101" s="1">
        <v>98</v>
      </c>
      <c r="C101" s="1">
        <v>1800</v>
      </c>
      <c r="D101" s="1">
        <v>6</v>
      </c>
    </row>
    <row r="102" spans="2:4" x14ac:dyDescent="0.3">
      <c r="B102" s="1">
        <v>99</v>
      </c>
      <c r="C102" s="1">
        <v>1700</v>
      </c>
      <c r="D102" s="1">
        <v>2</v>
      </c>
    </row>
    <row r="103" spans="2:4" x14ac:dyDescent="0.3">
      <c r="B103" s="1">
        <v>100</v>
      </c>
      <c r="C103" s="1">
        <v>2000</v>
      </c>
      <c r="D103" s="1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2023-04-29T04:03:37Z</dcterms:modified>
</cp:coreProperties>
</file>