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https://hlna-my.sharepoint.com/personal/omar_p_promex-logistics_mx/Documents/"/>
    </mc:Choice>
  </mc:AlternateContent>
  <xr:revisionPtr revIDLastSave="0" documentId="8_{7F9F240A-617A-4EA2-9792-5D16AAE7C35F}" xr6:coauthVersionLast="47" xr6:coauthVersionMax="47" xr10:uidLastSave="{00000000-0000-0000-0000-000000000000}"/>
  <bookViews>
    <workbookView xWindow="28680" yWindow="-120" windowWidth="29040" windowHeight="15720" xr2:uid="{D00F797A-B9A3-407F-9D16-C8A303A0759D}"/>
  </bookViews>
  <sheets>
    <sheet name="Authorized" sheetId="1" r:id="rId1"/>
  </sheets>
  <externalReferences>
    <externalReference r:id="rId2"/>
  </externalReferences>
  <definedNames>
    <definedName name="_xlnm._FilterDatabase" localSheetId="0" hidden="1">Authorized!$A$12:$M$275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J13" i="1"/>
  <c r="J81" i="1"/>
  <c r="H290" i="1"/>
  <c r="H293" i="1" s="1"/>
  <c r="H286" i="1"/>
  <c r="H282" i="1"/>
  <c r="H275" i="1"/>
  <c r="A268" i="1"/>
  <c r="A267" i="1"/>
  <c r="A266" i="1"/>
  <c r="A265" i="1"/>
  <c r="A264" i="1"/>
  <c r="E263" i="1"/>
  <c r="A263" i="1" s="1"/>
  <c r="D263" i="1"/>
  <c r="A262" i="1"/>
  <c r="A261" i="1"/>
  <c r="A260" i="1"/>
  <c r="A259" i="1"/>
  <c r="A258" i="1"/>
  <c r="A257" i="1"/>
  <c r="A256" i="1"/>
  <c r="A255" i="1"/>
  <c r="A254" i="1"/>
  <c r="A253" i="1"/>
  <c r="A252" i="1"/>
  <c r="M251" i="1"/>
  <c r="M252" i="1" s="1"/>
  <c r="K251" i="1"/>
  <c r="K252" i="1" s="1"/>
  <c r="I251" i="1"/>
  <c r="I252" i="1" s="1"/>
  <c r="A251" i="1"/>
  <c r="E250" i="1"/>
  <c r="A250" i="1" s="1"/>
  <c r="D250" i="1"/>
  <c r="E249" i="1"/>
  <c r="D249" i="1"/>
  <c r="A249" i="1"/>
  <c r="E248" i="1"/>
  <c r="D248" i="1"/>
  <c r="A248" i="1"/>
  <c r="E247" i="1"/>
  <c r="A247" i="1" s="1"/>
  <c r="D247" i="1"/>
  <c r="E246" i="1"/>
  <c r="A246" i="1" s="1"/>
  <c r="D246" i="1"/>
  <c r="E245" i="1"/>
  <c r="D245" i="1"/>
  <c r="A245" i="1"/>
  <c r="E244" i="1"/>
  <c r="D244" i="1"/>
  <c r="A244" i="1"/>
  <c r="E243" i="1"/>
  <c r="A243" i="1" s="1"/>
  <c r="D243" i="1"/>
  <c r="L242" i="1"/>
  <c r="J242" i="1"/>
  <c r="E242" i="1"/>
  <c r="D242" i="1"/>
  <c r="A242" i="1"/>
  <c r="E241" i="1"/>
  <c r="A241" i="1" s="1"/>
  <c r="D241" i="1"/>
  <c r="L240" i="1"/>
  <c r="J240" i="1"/>
  <c r="E240" i="1"/>
  <c r="D240" i="1"/>
  <c r="A240" i="1"/>
  <c r="E239" i="1"/>
  <c r="A239" i="1" s="1"/>
  <c r="D239" i="1"/>
  <c r="E238" i="1"/>
  <c r="A238" i="1" s="1"/>
  <c r="D238" i="1"/>
  <c r="L237" i="1"/>
  <c r="J237" i="1"/>
  <c r="E237" i="1"/>
  <c r="A237" i="1" s="1"/>
  <c r="D237" i="1"/>
  <c r="E236" i="1"/>
  <c r="A236" i="1" s="1"/>
  <c r="D236" i="1"/>
  <c r="E235" i="1"/>
  <c r="D235" i="1"/>
  <c r="A235" i="1"/>
  <c r="E234" i="1"/>
  <c r="D234" i="1"/>
  <c r="A234" i="1"/>
  <c r="E233" i="1"/>
  <c r="A233" i="1" s="1"/>
  <c r="D233" i="1"/>
  <c r="E232" i="1"/>
  <c r="A232" i="1" s="1"/>
  <c r="D232" i="1"/>
  <c r="E231" i="1"/>
  <c r="D231" i="1"/>
  <c r="A231" i="1"/>
  <c r="L230" i="1"/>
  <c r="E230" i="1"/>
  <c r="A230" i="1" s="1"/>
  <c r="D230" i="1"/>
  <c r="E229" i="1"/>
  <c r="A229" i="1" s="1"/>
  <c r="D229" i="1"/>
  <c r="E228" i="1"/>
  <c r="D228" i="1"/>
  <c r="A228" i="1"/>
  <c r="E227" i="1"/>
  <c r="D227" i="1"/>
  <c r="A227" i="1"/>
  <c r="E226" i="1"/>
  <c r="A226" i="1" s="1"/>
  <c r="D226" i="1"/>
  <c r="E225" i="1"/>
  <c r="A225" i="1" s="1"/>
  <c r="D225" i="1"/>
  <c r="E224" i="1"/>
  <c r="D224" i="1"/>
  <c r="A224" i="1"/>
  <c r="E223" i="1"/>
  <c r="D223" i="1"/>
  <c r="A223" i="1"/>
  <c r="E222" i="1"/>
  <c r="A222" i="1" s="1"/>
  <c r="D222" i="1"/>
  <c r="E221" i="1"/>
  <c r="A221" i="1" s="1"/>
  <c r="D221" i="1"/>
  <c r="E220" i="1"/>
  <c r="D220" i="1"/>
  <c r="A220" i="1"/>
  <c r="E219" i="1"/>
  <c r="D219" i="1"/>
  <c r="A219" i="1"/>
  <c r="E218" i="1"/>
  <c r="A218" i="1" s="1"/>
  <c r="D218" i="1"/>
  <c r="E217" i="1"/>
  <c r="A217" i="1" s="1"/>
  <c r="D217" i="1"/>
  <c r="E216" i="1"/>
  <c r="D216" i="1"/>
  <c r="A216" i="1"/>
  <c r="E215" i="1"/>
  <c r="D215" i="1"/>
  <c r="A215" i="1"/>
  <c r="E214" i="1"/>
  <c r="A214" i="1" s="1"/>
  <c r="D214" i="1"/>
  <c r="E213" i="1"/>
  <c r="A213" i="1" s="1"/>
  <c r="D213" i="1"/>
  <c r="E212" i="1"/>
  <c r="D212" i="1"/>
  <c r="A212" i="1"/>
  <c r="E211" i="1"/>
  <c r="D211" i="1"/>
  <c r="A211" i="1"/>
  <c r="E210" i="1"/>
  <c r="A210" i="1" s="1"/>
  <c r="D210" i="1"/>
  <c r="E209" i="1"/>
  <c r="A209" i="1" s="1"/>
  <c r="D209" i="1"/>
  <c r="E208" i="1"/>
  <c r="D208" i="1"/>
  <c r="A208" i="1"/>
  <c r="E207" i="1"/>
  <c r="D207" i="1"/>
  <c r="A207" i="1"/>
  <c r="E206" i="1"/>
  <c r="A206" i="1" s="1"/>
  <c r="D206" i="1"/>
  <c r="E205" i="1"/>
  <c r="A205" i="1" s="1"/>
  <c r="D205" i="1"/>
  <c r="E204" i="1"/>
  <c r="D204" i="1"/>
  <c r="A204" i="1"/>
  <c r="L203" i="1"/>
  <c r="J203" i="1"/>
  <c r="E203" i="1"/>
  <c r="A203" i="1" s="1"/>
  <c r="D203" i="1"/>
  <c r="E202" i="1"/>
  <c r="D202" i="1"/>
  <c r="A202" i="1"/>
  <c r="E201" i="1"/>
  <c r="D201" i="1"/>
  <c r="A201" i="1"/>
  <c r="E200" i="1"/>
  <c r="A200" i="1" s="1"/>
  <c r="D200" i="1"/>
  <c r="E199" i="1"/>
  <c r="A199" i="1" s="1"/>
  <c r="D199" i="1"/>
  <c r="J198" i="1"/>
  <c r="E198" i="1"/>
  <c r="D198" i="1"/>
  <c r="A198" i="1"/>
  <c r="E197" i="1"/>
  <c r="A197" i="1" s="1"/>
  <c r="D197" i="1"/>
  <c r="L196" i="1"/>
  <c r="J196" i="1"/>
  <c r="E196" i="1"/>
  <c r="D196" i="1"/>
  <c r="A196" i="1"/>
  <c r="E195" i="1"/>
  <c r="A195" i="1" s="1"/>
  <c r="D195" i="1"/>
  <c r="E194" i="1"/>
  <c r="A194" i="1" s="1"/>
  <c r="D194" i="1"/>
  <c r="L193" i="1"/>
  <c r="J193" i="1"/>
  <c r="E193" i="1"/>
  <c r="A193" i="1" s="1"/>
  <c r="D193" i="1"/>
  <c r="E192" i="1"/>
  <c r="A192" i="1" s="1"/>
  <c r="D192" i="1"/>
  <c r="E191" i="1"/>
  <c r="D191" i="1"/>
  <c r="A191" i="1"/>
  <c r="E190" i="1"/>
  <c r="D190" i="1"/>
  <c r="A190" i="1"/>
  <c r="L189" i="1"/>
  <c r="J189" i="1"/>
  <c r="E189" i="1"/>
  <c r="D189" i="1"/>
  <c r="A189" i="1"/>
  <c r="E188" i="1"/>
  <c r="D188" i="1"/>
  <c r="A188" i="1"/>
  <c r="E187" i="1"/>
  <c r="A187" i="1" s="1"/>
  <c r="D187" i="1"/>
  <c r="E186" i="1"/>
  <c r="A186" i="1" s="1"/>
  <c r="D186" i="1"/>
  <c r="H251" i="1"/>
  <c r="H252" i="1" s="1"/>
  <c r="E185" i="1"/>
  <c r="D185" i="1"/>
  <c r="A185" i="1"/>
  <c r="L184" i="1"/>
  <c r="J184" i="1"/>
  <c r="E184" i="1"/>
  <c r="D184" i="1"/>
  <c r="A184" i="1"/>
  <c r="L183" i="1"/>
  <c r="J183" i="1"/>
  <c r="E183" i="1"/>
  <c r="A183" i="1" s="1"/>
  <c r="D183" i="1"/>
  <c r="E182" i="1"/>
  <c r="D182" i="1"/>
  <c r="A182" i="1"/>
  <c r="E181" i="1"/>
  <c r="D181" i="1"/>
  <c r="A181" i="1"/>
  <c r="E180" i="1"/>
  <c r="A180" i="1" s="1"/>
  <c r="D180" i="1"/>
  <c r="E179" i="1"/>
  <c r="A179" i="1" s="1"/>
  <c r="D179" i="1"/>
  <c r="E178" i="1"/>
  <c r="D178" i="1"/>
  <c r="A178" i="1"/>
  <c r="E177" i="1"/>
  <c r="D177" i="1"/>
  <c r="A177" i="1"/>
  <c r="E176" i="1"/>
  <c r="A176" i="1" s="1"/>
  <c r="D176" i="1"/>
  <c r="E175" i="1"/>
  <c r="A175" i="1" s="1"/>
  <c r="D175" i="1"/>
  <c r="E174" i="1"/>
  <c r="D174" i="1"/>
  <c r="A174" i="1"/>
  <c r="L173" i="1"/>
  <c r="J173" i="1"/>
  <c r="E173" i="1"/>
  <c r="A173" i="1" s="1"/>
  <c r="D173" i="1"/>
  <c r="E172" i="1"/>
  <c r="D172" i="1"/>
  <c r="A172" i="1"/>
  <c r="E171" i="1"/>
  <c r="D171" i="1"/>
  <c r="A171" i="1"/>
  <c r="E170" i="1"/>
  <c r="A170" i="1" s="1"/>
  <c r="D170" i="1"/>
  <c r="E169" i="1"/>
  <c r="A169" i="1" s="1"/>
  <c r="D169" i="1"/>
  <c r="E168" i="1"/>
  <c r="D168" i="1"/>
  <c r="A168" i="1"/>
  <c r="E167" i="1"/>
  <c r="D167" i="1"/>
  <c r="A167" i="1"/>
  <c r="E166" i="1"/>
  <c r="A166" i="1" s="1"/>
  <c r="D166" i="1"/>
  <c r="E165" i="1"/>
  <c r="A165" i="1" s="1"/>
  <c r="D165" i="1"/>
  <c r="L164" i="1"/>
  <c r="K164" i="1"/>
  <c r="J164" i="1"/>
  <c r="I164" i="1"/>
  <c r="H164" i="1"/>
  <c r="A164" i="1"/>
  <c r="E163" i="1"/>
  <c r="A163" i="1" s="1"/>
  <c r="D163" i="1"/>
  <c r="E162" i="1"/>
  <c r="A162" i="1" s="1"/>
  <c r="D162" i="1"/>
  <c r="L161" i="1"/>
  <c r="K161" i="1"/>
  <c r="J161" i="1"/>
  <c r="I161" i="1"/>
  <c r="H161" i="1"/>
  <c r="A161" i="1"/>
  <c r="E160" i="1"/>
  <c r="A160" i="1" s="1"/>
  <c r="D160" i="1"/>
  <c r="E159" i="1"/>
  <c r="A159" i="1" s="1"/>
  <c r="D159" i="1"/>
  <c r="E158" i="1"/>
  <c r="D158" i="1"/>
  <c r="A158" i="1"/>
  <c r="L157" i="1"/>
  <c r="K157" i="1"/>
  <c r="J157" i="1"/>
  <c r="I157" i="1"/>
  <c r="H157" i="1"/>
  <c r="A157" i="1"/>
  <c r="E156" i="1"/>
  <c r="A156" i="1" s="1"/>
  <c r="D156" i="1"/>
  <c r="A155" i="1"/>
  <c r="L154" i="1"/>
  <c r="K154" i="1"/>
  <c r="J154" i="1"/>
  <c r="I154" i="1"/>
  <c r="I155" i="1" s="1"/>
  <c r="H154" i="1"/>
  <c r="A154" i="1"/>
  <c r="E153" i="1"/>
  <c r="A153" i="1" s="1"/>
  <c r="D153" i="1"/>
  <c r="E152" i="1"/>
  <c r="D152" i="1"/>
  <c r="A152" i="1"/>
  <c r="E151" i="1"/>
  <c r="D151" i="1"/>
  <c r="A151" i="1"/>
  <c r="E150" i="1"/>
  <c r="A150" i="1" s="1"/>
  <c r="D150" i="1"/>
  <c r="E149" i="1"/>
  <c r="A149" i="1" s="1"/>
  <c r="D149" i="1"/>
  <c r="E148" i="1"/>
  <c r="D148" i="1"/>
  <c r="A148" i="1"/>
  <c r="E147" i="1"/>
  <c r="D147" i="1"/>
  <c r="A147" i="1"/>
  <c r="E146" i="1"/>
  <c r="A146" i="1" s="1"/>
  <c r="D146" i="1"/>
  <c r="E145" i="1"/>
  <c r="A145" i="1" s="1"/>
  <c r="D145" i="1"/>
  <c r="E144" i="1"/>
  <c r="D144" i="1"/>
  <c r="A144" i="1"/>
  <c r="E143" i="1"/>
  <c r="D143" i="1"/>
  <c r="A143" i="1"/>
  <c r="E142" i="1"/>
  <c r="A142" i="1" s="1"/>
  <c r="D142" i="1"/>
  <c r="E141" i="1"/>
  <c r="A141" i="1" s="1"/>
  <c r="D141" i="1"/>
  <c r="E140" i="1"/>
  <c r="D140" i="1"/>
  <c r="A140" i="1"/>
  <c r="E139" i="1"/>
  <c r="D139" i="1"/>
  <c r="A139" i="1"/>
  <c r="E138" i="1"/>
  <c r="A138" i="1" s="1"/>
  <c r="D138" i="1"/>
  <c r="E137" i="1"/>
  <c r="A137" i="1" s="1"/>
  <c r="D137" i="1"/>
  <c r="E136" i="1"/>
  <c r="D136" i="1"/>
  <c r="A136" i="1"/>
  <c r="E135" i="1"/>
  <c r="D135" i="1"/>
  <c r="A135" i="1"/>
  <c r="E134" i="1"/>
  <c r="A134" i="1" s="1"/>
  <c r="D134" i="1"/>
  <c r="E133" i="1"/>
  <c r="A133" i="1" s="1"/>
  <c r="D133" i="1"/>
  <c r="E132" i="1"/>
  <c r="D132" i="1"/>
  <c r="A132" i="1"/>
  <c r="E131" i="1"/>
  <c r="D131" i="1"/>
  <c r="A131" i="1"/>
  <c r="E130" i="1"/>
  <c r="A130" i="1" s="1"/>
  <c r="D130" i="1"/>
  <c r="E129" i="1"/>
  <c r="A129" i="1" s="1"/>
  <c r="D129" i="1"/>
  <c r="E128" i="1"/>
  <c r="D128" i="1"/>
  <c r="A128" i="1"/>
  <c r="E127" i="1"/>
  <c r="D127" i="1"/>
  <c r="A127" i="1"/>
  <c r="E126" i="1"/>
  <c r="A126" i="1" s="1"/>
  <c r="D126" i="1"/>
  <c r="E125" i="1"/>
  <c r="A125" i="1" s="1"/>
  <c r="D125" i="1"/>
  <c r="E124" i="1"/>
  <c r="D124" i="1"/>
  <c r="A124" i="1"/>
  <c r="E123" i="1"/>
  <c r="D123" i="1"/>
  <c r="A123" i="1"/>
  <c r="E122" i="1"/>
  <c r="A122" i="1" s="1"/>
  <c r="D122" i="1"/>
  <c r="E121" i="1"/>
  <c r="A121" i="1" s="1"/>
  <c r="D121" i="1"/>
  <c r="E120" i="1"/>
  <c r="D120" i="1"/>
  <c r="A120" i="1"/>
  <c r="E119" i="1"/>
  <c r="D119" i="1"/>
  <c r="A119" i="1"/>
  <c r="E118" i="1"/>
  <c r="A118" i="1" s="1"/>
  <c r="D118" i="1"/>
  <c r="E117" i="1"/>
  <c r="A117" i="1" s="1"/>
  <c r="D117" i="1"/>
  <c r="E116" i="1"/>
  <c r="D116" i="1"/>
  <c r="A116" i="1"/>
  <c r="E115" i="1"/>
  <c r="D115" i="1"/>
  <c r="A115" i="1"/>
  <c r="E114" i="1"/>
  <c r="A114" i="1" s="1"/>
  <c r="D114" i="1"/>
  <c r="E113" i="1"/>
  <c r="A113" i="1" s="1"/>
  <c r="D113" i="1"/>
  <c r="E112" i="1"/>
  <c r="D112" i="1"/>
  <c r="A112" i="1"/>
  <c r="E111" i="1"/>
  <c r="D111" i="1"/>
  <c r="A111" i="1"/>
  <c r="E110" i="1"/>
  <c r="A110" i="1" s="1"/>
  <c r="D110" i="1"/>
  <c r="E109" i="1"/>
  <c r="A109" i="1" s="1"/>
  <c r="D109" i="1"/>
  <c r="E108" i="1"/>
  <c r="D108" i="1"/>
  <c r="A108" i="1"/>
  <c r="E107" i="1"/>
  <c r="D107" i="1"/>
  <c r="A107" i="1"/>
  <c r="E106" i="1"/>
  <c r="A106" i="1" s="1"/>
  <c r="D106" i="1"/>
  <c r="E105" i="1"/>
  <c r="A105" i="1" s="1"/>
  <c r="D105" i="1"/>
  <c r="E104" i="1"/>
  <c r="D104" i="1"/>
  <c r="A104" i="1"/>
  <c r="E103" i="1"/>
  <c r="D103" i="1"/>
  <c r="A103" i="1"/>
  <c r="E102" i="1"/>
  <c r="A102" i="1" s="1"/>
  <c r="D102" i="1"/>
  <c r="L101" i="1"/>
  <c r="K101" i="1"/>
  <c r="K155" i="1" s="1"/>
  <c r="J101" i="1"/>
  <c r="I101" i="1"/>
  <c r="H101" i="1"/>
  <c r="A101" i="1"/>
  <c r="E100" i="1"/>
  <c r="D100" i="1"/>
  <c r="A100" i="1"/>
  <c r="E99" i="1"/>
  <c r="A99" i="1" s="1"/>
  <c r="D99" i="1"/>
  <c r="E98" i="1"/>
  <c r="A98" i="1" s="1"/>
  <c r="D98" i="1"/>
  <c r="E97" i="1"/>
  <c r="D97" i="1"/>
  <c r="A97" i="1"/>
  <c r="E96" i="1"/>
  <c r="D96" i="1"/>
  <c r="A96" i="1"/>
  <c r="E95" i="1"/>
  <c r="A95" i="1" s="1"/>
  <c r="D95" i="1"/>
  <c r="E94" i="1"/>
  <c r="A94" i="1" s="1"/>
  <c r="D94" i="1"/>
  <c r="E93" i="1"/>
  <c r="D93" i="1"/>
  <c r="A93" i="1"/>
  <c r="E92" i="1"/>
  <c r="D92" i="1"/>
  <c r="A92" i="1"/>
  <c r="E91" i="1"/>
  <c r="A91" i="1" s="1"/>
  <c r="D91" i="1"/>
  <c r="E90" i="1"/>
  <c r="A90" i="1" s="1"/>
  <c r="D90" i="1"/>
  <c r="E89" i="1"/>
  <c r="D89" i="1"/>
  <c r="A89" i="1"/>
  <c r="E88" i="1"/>
  <c r="D88" i="1"/>
  <c r="A88" i="1"/>
  <c r="E87" i="1"/>
  <c r="A87" i="1" s="1"/>
  <c r="D87" i="1"/>
  <c r="E86" i="1"/>
  <c r="A86" i="1" s="1"/>
  <c r="D86" i="1"/>
  <c r="E85" i="1"/>
  <c r="D85" i="1"/>
  <c r="A85" i="1"/>
  <c r="E84" i="1"/>
  <c r="D84" i="1"/>
  <c r="A84" i="1"/>
  <c r="E83" i="1"/>
  <c r="A83" i="1" s="1"/>
  <c r="D83" i="1"/>
  <c r="M82" i="1"/>
  <c r="M155" i="1" s="1"/>
  <c r="K82" i="1"/>
  <c r="I82" i="1"/>
  <c r="H82" i="1"/>
  <c r="A82" i="1"/>
  <c r="L81" i="1"/>
  <c r="L82" i="1" s="1"/>
  <c r="E81" i="1"/>
  <c r="D81" i="1"/>
  <c r="A81" i="1"/>
  <c r="E80" i="1"/>
  <c r="A80" i="1" s="1"/>
  <c r="D80" i="1"/>
  <c r="L79" i="1"/>
  <c r="K79" i="1"/>
  <c r="J79" i="1"/>
  <c r="I79" i="1"/>
  <c r="H79" i="1"/>
  <c r="A79" i="1"/>
  <c r="E78" i="1"/>
  <c r="D78" i="1"/>
  <c r="A78" i="1"/>
  <c r="E77" i="1"/>
  <c r="A77" i="1" s="1"/>
  <c r="D77" i="1"/>
  <c r="E76" i="1"/>
  <c r="A76" i="1" s="1"/>
  <c r="D76" i="1"/>
  <c r="E75" i="1"/>
  <c r="D75" i="1"/>
  <c r="A75" i="1"/>
  <c r="E74" i="1"/>
  <c r="D74" i="1"/>
  <c r="A74" i="1"/>
  <c r="E73" i="1"/>
  <c r="A73" i="1" s="1"/>
  <c r="D73" i="1"/>
  <c r="E72" i="1"/>
  <c r="A72" i="1" s="1"/>
  <c r="D72" i="1"/>
  <c r="E71" i="1"/>
  <c r="D71" i="1"/>
  <c r="A71" i="1"/>
  <c r="E70" i="1"/>
  <c r="D70" i="1"/>
  <c r="A70" i="1"/>
  <c r="E69" i="1"/>
  <c r="A69" i="1" s="1"/>
  <c r="D69" i="1"/>
  <c r="E68" i="1"/>
  <c r="A68" i="1" s="1"/>
  <c r="D68" i="1"/>
  <c r="E67" i="1"/>
  <c r="D67" i="1"/>
  <c r="A67" i="1"/>
  <c r="E66" i="1"/>
  <c r="D66" i="1"/>
  <c r="A66" i="1"/>
  <c r="E65" i="1"/>
  <c r="A65" i="1" s="1"/>
  <c r="D65" i="1"/>
  <c r="E64" i="1"/>
  <c r="A64" i="1" s="1"/>
  <c r="D64" i="1"/>
  <c r="E63" i="1"/>
  <c r="D63" i="1"/>
  <c r="A63" i="1"/>
  <c r="E62" i="1"/>
  <c r="D62" i="1"/>
  <c r="A62" i="1"/>
  <c r="E61" i="1"/>
  <c r="A61" i="1" s="1"/>
  <c r="D61" i="1"/>
  <c r="E60" i="1"/>
  <c r="A60" i="1" s="1"/>
  <c r="D60" i="1"/>
  <c r="E59" i="1"/>
  <c r="D59" i="1"/>
  <c r="A59" i="1"/>
  <c r="E58" i="1"/>
  <c r="D58" i="1"/>
  <c r="A58" i="1"/>
  <c r="E57" i="1"/>
  <c r="A57" i="1" s="1"/>
  <c r="D57" i="1"/>
  <c r="E56" i="1"/>
  <c r="A56" i="1" s="1"/>
  <c r="D56" i="1"/>
  <c r="E55" i="1"/>
  <c r="D55" i="1"/>
  <c r="A55" i="1"/>
  <c r="E54" i="1"/>
  <c r="D54" i="1"/>
  <c r="A54" i="1"/>
  <c r="E53" i="1"/>
  <c r="A53" i="1" s="1"/>
  <c r="D53" i="1"/>
  <c r="E52" i="1"/>
  <c r="A52" i="1" s="1"/>
  <c r="D52" i="1"/>
  <c r="M51" i="1"/>
  <c r="L51" i="1"/>
  <c r="K51" i="1"/>
  <c r="J51" i="1"/>
  <c r="I51" i="1"/>
  <c r="H51" i="1"/>
  <c r="A51" i="1"/>
  <c r="E50" i="1"/>
  <c r="A50" i="1"/>
  <c r="E49" i="1"/>
  <c r="A49" i="1" s="1"/>
  <c r="D49" i="1"/>
  <c r="E48" i="1"/>
  <c r="D48" i="1"/>
  <c r="A48" i="1"/>
  <c r="E47" i="1"/>
  <c r="D47" i="1"/>
  <c r="A47" i="1"/>
  <c r="E46" i="1"/>
  <c r="A46" i="1" s="1"/>
  <c r="D46" i="1"/>
  <c r="A45" i="1"/>
  <c r="M44" i="1"/>
  <c r="L44" i="1"/>
  <c r="K44" i="1"/>
  <c r="K45" i="1" s="1"/>
  <c r="J44" i="1"/>
  <c r="I44" i="1"/>
  <c r="H44" i="1"/>
  <c r="A44" i="1"/>
  <c r="E43" i="1"/>
  <c r="D43" i="1"/>
  <c r="A43" i="1"/>
  <c r="E42" i="1"/>
  <c r="A42" i="1" s="1"/>
  <c r="D42" i="1"/>
  <c r="E41" i="1"/>
  <c r="A41" i="1" s="1"/>
  <c r="D41" i="1"/>
  <c r="E40" i="1"/>
  <c r="D40" i="1"/>
  <c r="A40" i="1"/>
  <c r="E39" i="1"/>
  <c r="D39" i="1"/>
  <c r="A39" i="1"/>
  <c r="E38" i="1"/>
  <c r="A38" i="1" s="1"/>
  <c r="D38" i="1"/>
  <c r="E37" i="1"/>
  <c r="A37" i="1" s="1"/>
  <c r="D37" i="1"/>
  <c r="E36" i="1"/>
  <c r="D36" i="1"/>
  <c r="A36" i="1"/>
  <c r="E35" i="1"/>
  <c r="D35" i="1"/>
  <c r="A35" i="1"/>
  <c r="E34" i="1"/>
  <c r="A34" i="1" s="1"/>
  <c r="D34" i="1"/>
  <c r="E33" i="1"/>
  <c r="A33" i="1" s="1"/>
  <c r="D33" i="1"/>
  <c r="E32" i="1"/>
  <c r="D32" i="1"/>
  <c r="A32" i="1"/>
  <c r="E31" i="1"/>
  <c r="D31" i="1"/>
  <c r="A31" i="1"/>
  <c r="E30" i="1"/>
  <c r="A30" i="1" s="1"/>
  <c r="D30" i="1"/>
  <c r="E29" i="1"/>
  <c r="A29" i="1" s="1"/>
  <c r="D29" i="1"/>
  <c r="E28" i="1"/>
  <c r="D28" i="1"/>
  <c r="A28" i="1"/>
  <c r="E27" i="1"/>
  <c r="D27" i="1"/>
  <c r="A27" i="1"/>
  <c r="E26" i="1"/>
  <c r="A26" i="1" s="1"/>
  <c r="D26" i="1"/>
  <c r="E25" i="1"/>
  <c r="A25" i="1" s="1"/>
  <c r="D25" i="1"/>
  <c r="E24" i="1"/>
  <c r="D24" i="1"/>
  <c r="A24" i="1"/>
  <c r="E23" i="1"/>
  <c r="D23" i="1"/>
  <c r="A23" i="1"/>
  <c r="M22" i="1"/>
  <c r="M45" i="1" s="1"/>
  <c r="K22" i="1"/>
  <c r="I22" i="1"/>
  <c r="I45" i="1" s="1"/>
  <c r="H45" i="1"/>
  <c r="A22" i="1"/>
  <c r="E21" i="1"/>
  <c r="A21" i="1" s="1"/>
  <c r="D21" i="1"/>
  <c r="E20" i="1"/>
  <c r="D20" i="1"/>
  <c r="A20" i="1"/>
  <c r="E19" i="1"/>
  <c r="D19" i="1"/>
  <c r="A19" i="1"/>
  <c r="E18" i="1"/>
  <c r="A18" i="1" s="1"/>
  <c r="D18" i="1"/>
  <c r="E17" i="1"/>
  <c r="A17" i="1" s="1"/>
  <c r="D17" i="1"/>
  <c r="E16" i="1"/>
  <c r="D16" i="1"/>
  <c r="A16" i="1"/>
  <c r="E15" i="1"/>
  <c r="D15" i="1"/>
  <c r="A15" i="1"/>
  <c r="E14" i="1"/>
  <c r="A14" i="1" s="1"/>
  <c r="D14" i="1"/>
  <c r="L13" i="1"/>
  <c r="L22" i="1" s="1"/>
  <c r="L45" i="1" s="1"/>
  <c r="J22" i="1"/>
  <c r="J45" i="1" s="1"/>
  <c r="E13" i="1"/>
  <c r="D13" i="1"/>
  <c r="A13" i="1"/>
  <c r="H11" i="1"/>
  <c r="K10" i="1"/>
  <c r="I10" i="1"/>
  <c r="H10" i="1"/>
  <c r="H155" i="1" l="1"/>
  <c r="K254" i="1"/>
  <c r="L155" i="1"/>
  <c r="M254" i="1"/>
  <c r="H254" i="1"/>
  <c r="H255" i="1" s="1"/>
  <c r="I254" i="1"/>
  <c r="I255" i="1" s="1"/>
  <c r="J230" i="1"/>
  <c r="J82" i="1"/>
  <c r="J155" i="1" s="1"/>
  <c r="L185" i="1"/>
  <c r="L198" i="1"/>
  <c r="J185" i="1"/>
  <c r="J251" i="1" s="1"/>
  <c r="J252" i="1" s="1"/>
  <c r="L251" i="1" l="1"/>
  <c r="L252" i="1" s="1"/>
  <c r="L254" i="1" s="1"/>
  <c r="L255" i="1" s="1"/>
  <c r="I265" i="1"/>
  <c r="I256" i="1"/>
  <c r="H265" i="1"/>
  <c r="H256" i="1"/>
  <c r="L265" i="1"/>
  <c r="L256" i="1"/>
  <c r="J254" i="1"/>
  <c r="J255" i="1" s="1"/>
  <c r="L270" i="1"/>
  <c r="K255" i="1"/>
  <c r="L266" i="1" l="1"/>
  <c r="L268" i="1"/>
  <c r="L269" i="1" s="1"/>
  <c r="H268" i="1"/>
  <c r="H269" i="1" s="1"/>
  <c r="H266" i="1"/>
  <c r="J265" i="1"/>
  <c r="J256" i="1"/>
  <c r="K265" i="1"/>
  <c r="K256" i="1"/>
  <c r="I266" i="1"/>
  <c r="I268" i="1"/>
  <c r="I269" i="1" s="1"/>
  <c r="K266" i="1" l="1"/>
  <c r="K268" i="1"/>
  <c r="K269" i="1" s="1"/>
  <c r="J266" i="1"/>
  <c r="J268" i="1"/>
  <c r="J269" i="1" s="1"/>
</calcChain>
</file>

<file path=xl/sharedStrings.xml><?xml version="1.0" encoding="utf-8"?>
<sst xmlns="http://schemas.openxmlformats.org/spreadsheetml/2006/main" count="530" uniqueCount="422">
  <si>
    <t>INCOME</t>
  </si>
  <si>
    <t>Operating Income</t>
  </si>
  <si>
    <t>January</t>
  </si>
  <si>
    <t>Budget</t>
  </si>
  <si>
    <t>Forecast</t>
  </si>
  <si>
    <t xml:space="preserve">Budget vs Forecast </t>
  </si>
  <si>
    <t>Real</t>
  </si>
  <si>
    <t>Budget vs Real</t>
  </si>
  <si>
    <t>Comentario</t>
  </si>
  <si>
    <t>CPU</t>
  </si>
  <si>
    <t>RBC</t>
  </si>
  <si>
    <t>Sub Assy</t>
  </si>
  <si>
    <t>From Cobro a Honda</t>
  </si>
  <si>
    <t>Total</t>
  </si>
  <si>
    <t>COST</t>
  </si>
  <si>
    <t>Cuenta</t>
  </si>
  <si>
    <t>Descripción</t>
  </si>
  <si>
    <t>5-20-01-03-38-00</t>
  </si>
  <si>
    <t>ARRENDAMIENTO DE IMPRESORAS</t>
  </si>
  <si>
    <t>5-20-01-03-39-00</t>
  </si>
  <si>
    <t>RENTA DE VEHICULOS</t>
  </si>
  <si>
    <t>5-20-01-03-76-00</t>
  </si>
  <si>
    <t>RENTA DE EQUIPO DE TRANSPORTE</t>
  </si>
  <si>
    <t>5-21-01-03-43-00</t>
  </si>
  <si>
    <t>5-21-01-03-45-00</t>
  </si>
  <si>
    <t>ARRENDAMIENTO PERSONAS MORALES</t>
  </si>
  <si>
    <t>5-21-01-03-46-00</t>
  </si>
  <si>
    <t>ARRENDAMIENTO IMPRESORAS</t>
  </si>
  <si>
    <t>5-21-01-03-53-00</t>
  </si>
  <si>
    <t>RENTA DE MAQUINARIA</t>
  </si>
  <si>
    <t>5-21-01-03-56-00</t>
  </si>
  <si>
    <t>ARRENDAMIENTO DE EQUIPO DE COMPUTO</t>
  </si>
  <si>
    <t>5-21-01-03-61-00</t>
  </si>
  <si>
    <t>RENTA DE MOBILIARIO DE OFICINA</t>
  </si>
  <si>
    <t>TOT</t>
  </si>
  <si>
    <t>TOTAL</t>
  </si>
  <si>
    <t>5-21-01-03-02-00</t>
  </si>
  <si>
    <t>COMBUSTIBLES Y LUBRICANTES</t>
  </si>
  <si>
    <t>5-21-01-03-14-00</t>
  </si>
  <si>
    <t>MANTENIMIENTO DE EQUIPO DE TRASPORTE</t>
  </si>
  <si>
    <t>5-21-01-03-15-00</t>
  </si>
  <si>
    <t>MANTENIMIENTO EQUIPO DE COMPUTO</t>
  </si>
  <si>
    <t>5-21-01-03-16-00</t>
  </si>
  <si>
    <t>MANTENIMIENTO EQUIPO ESPECIALIZADO</t>
  </si>
  <si>
    <t>5-21-01-03-32-00</t>
  </si>
  <si>
    <t>MANTENIMIENTO TUGGER</t>
  </si>
  <si>
    <t>5-21-01-03-32-01</t>
  </si>
  <si>
    <t>MANTENIMIENTO TUGGER PREVENTIVO</t>
  </si>
  <si>
    <t>5-21-01-03-32-02</t>
  </si>
  <si>
    <t>MANTENIMIENTO TUGGER CORRECTIVO</t>
  </si>
  <si>
    <t>5-21-01-03-33-00</t>
  </si>
  <si>
    <t>MANTENIMIENTO MONTACARGAS</t>
  </si>
  <si>
    <t>5-21-01-03-33-01</t>
  </si>
  <si>
    <t>MANTENIMIENTO MONTACARGAS PREVENTIVO</t>
  </si>
  <si>
    <t>5-21-01-03-33-02</t>
  </si>
  <si>
    <t>MANTENIMIENTO MONTACARGAS CORRECTIVO</t>
  </si>
  <si>
    <t>5-21-01-03-34-00</t>
  </si>
  <si>
    <t>MANTENIMIENTO TRACTOCAMION</t>
  </si>
  <si>
    <t>5-21-01-03-34-01</t>
  </si>
  <si>
    <t>MANTENIMIENTO TRACTOCAMION PREVENTIVO</t>
  </si>
  <si>
    <t>5-21-01-03-34-02</t>
  </si>
  <si>
    <t>MANTENIMIENTO TRACTOCAMION CORRECTIVO</t>
  </si>
  <si>
    <t>5-21-01-03-35-00</t>
  </si>
  <si>
    <t>MANTENIMIENTO TRANSFER</t>
  </si>
  <si>
    <t>5-21-01-03-35-01</t>
  </si>
  <si>
    <t>MANTENIMIENTO TRANSFER PREVENTIVO</t>
  </si>
  <si>
    <t>5-21-01-03-35-02</t>
  </si>
  <si>
    <t>MANTENIMIENTO TRANSFER CORRECTIVO</t>
  </si>
  <si>
    <t>5-21-01-03-36-00</t>
  </si>
  <si>
    <t>MANTENIMIENTO A OTROS EQUIPOS PREVENTIVO</t>
  </si>
  <si>
    <t>5-21-01-03-36-01</t>
  </si>
  <si>
    <t>MANTENIMIENTO OTROS EQUIPOS PREVENTIVO</t>
  </si>
  <si>
    <t>5-21-01-03-36-02</t>
  </si>
  <si>
    <t>MANTENIMIENTO OTROS EQUIPOS CORRECTIVO</t>
  </si>
  <si>
    <t>5-21-01-03-58-00</t>
  </si>
  <si>
    <t>MANTENIMIENTO DE INSTALACION Y GASTOS DIVERSOS</t>
  </si>
  <si>
    <t>5-21-01-03-64-00</t>
  </si>
  <si>
    <t>MANTENIMIENTO DE MOBILIARIO Y EQUIPO DE OFICINA</t>
  </si>
  <si>
    <t>TTL</t>
  </si>
  <si>
    <t>TOTAL VARIABLE COST</t>
  </si>
  <si>
    <t>5-21-01-01-01-00</t>
  </si>
  <si>
    <t>SUELDOS OPERATIVOS</t>
  </si>
  <si>
    <t>5-21-01-01-01-01</t>
  </si>
  <si>
    <t>SUELDO</t>
  </si>
  <si>
    <t>5-21-01-01-20-00</t>
  </si>
  <si>
    <t>GRATIFICACION NOMINAL</t>
  </si>
  <si>
    <t>5-21-01-01-23-00</t>
  </si>
  <si>
    <t>PTU DIFERIDA GENERADA</t>
  </si>
  <si>
    <t>OP</t>
  </si>
  <si>
    <t>5-21-01-01-04-00</t>
  </si>
  <si>
    <t>TIEMPO EXTRAORDINARIO</t>
  </si>
  <si>
    <t>5-20-03-00-00-00</t>
  </si>
  <si>
    <t>DEPRECIACIONES</t>
  </si>
  <si>
    <t>5-20-03-01-00-00</t>
  </si>
  <si>
    <t>MAQUINARIA</t>
  </si>
  <si>
    <t>5-20-03-02-00-00</t>
  </si>
  <si>
    <t>EQUIPO DE TRANSPORTE</t>
  </si>
  <si>
    <t>5-20-03-03-00-00</t>
  </si>
  <si>
    <t>EQUIPO DE REPARTO</t>
  </si>
  <si>
    <t>5-20-03-04-00-00</t>
  </si>
  <si>
    <t>MOBILIARIO Y EQUIPO DE OFICINA</t>
  </si>
  <si>
    <t>5-20-03-05-00-00</t>
  </si>
  <si>
    <t>EQUIPOS DE COMPUTO</t>
  </si>
  <si>
    <t>5-20-03-06-00-00</t>
  </si>
  <si>
    <t>ACCESORIOS Y EQUIPO DE COMPUTO</t>
  </si>
  <si>
    <t>5-21-03-01-00-00</t>
  </si>
  <si>
    <t>5-21-03-02-00-00</t>
  </si>
  <si>
    <t>5-21-03-03-00-00</t>
  </si>
  <si>
    <t>5-21-03-04-00-00</t>
  </si>
  <si>
    <t>5-21-03-05-00-00</t>
  </si>
  <si>
    <t>5-21-03-06-00-00</t>
  </si>
  <si>
    <t>5-21-04-00-00-00</t>
  </si>
  <si>
    <t>AMORTIZACION DE ACTIVOS INTANGIBLES</t>
  </si>
  <si>
    <t>5-21-04-01-00-00</t>
  </si>
  <si>
    <t>SOFTWARE INTANGIBLES</t>
  </si>
  <si>
    <t>5-21-04-01-01-00</t>
  </si>
  <si>
    <t>SOFTWARE GCCS</t>
  </si>
  <si>
    <t>5-21-04-01-02-00</t>
  </si>
  <si>
    <t>SOFTWARE DE SEGURIDAD SOPHOS EMAIL ADVANCED</t>
  </si>
  <si>
    <t>5-21-04-01-03-00</t>
  </si>
  <si>
    <t>SOFTWARE IBM RATIONAL TEAM CONCERT (RTC)</t>
  </si>
  <si>
    <t>5-21-04-01-04-00</t>
  </si>
  <si>
    <t>SOFTWARE</t>
  </si>
  <si>
    <t>5-21-04-01-05-00</t>
  </si>
  <si>
    <t>Software Cluster DRP Server Application DELL</t>
  </si>
  <si>
    <t>5-21-04-01-06-00</t>
  </si>
  <si>
    <t>ERP SOFTLAND VARIOS MODULOS</t>
  </si>
  <si>
    <t>5-21-04-01-07-00</t>
  </si>
  <si>
    <t>Renovacion IBM Software 8286 Model 41A</t>
  </si>
  <si>
    <t>5-21-04-01-08-00</t>
  </si>
  <si>
    <t>RENOVACION DELLEMC R750 SOFTWARE PRODUCTIVO</t>
  </si>
  <si>
    <t>5-21-04-01-09-00</t>
  </si>
  <si>
    <t>RENOVACION DELLEMC R750 SOFTWARE DRP ESPEJO</t>
  </si>
  <si>
    <t>5-21-04-01-10-00</t>
  </si>
  <si>
    <t>SOFTWARE IBM POWER 10 PRODUCTIVO</t>
  </si>
  <si>
    <t>5-21-04-01-11-00</t>
  </si>
  <si>
    <t>SOFTWARE IBM POWER 10 CBU</t>
  </si>
  <si>
    <t>5-21-04-01-12-00</t>
  </si>
  <si>
    <t>SOFTWARE ADM SOURCE PRODUCTIVO (LUPRAY)</t>
  </si>
  <si>
    <t>5-21-01-03-24-00</t>
  </si>
  <si>
    <t>5-20-01-03-24-00</t>
  </si>
  <si>
    <t>5-20-01-03-04-00</t>
  </si>
  <si>
    <t>GASTOS DE VIAJE</t>
  </si>
  <si>
    <t>5-20-01-03-04-01</t>
  </si>
  <si>
    <t>ALIMENTACION</t>
  </si>
  <si>
    <t>5-20-01-03-04-02</t>
  </si>
  <si>
    <t>HOSPEDAJE</t>
  </si>
  <si>
    <t>5-20-01-03-04-03</t>
  </si>
  <si>
    <t>TRANSPORTACION</t>
  </si>
  <si>
    <t>5-20-01-03-04-04</t>
  </si>
  <si>
    <t>CASETAS</t>
  </si>
  <si>
    <t>5-20-01-03-04-05</t>
  </si>
  <si>
    <t>TAXIS</t>
  </si>
  <si>
    <t>5-20-01-03-04-06</t>
  </si>
  <si>
    <t>GASOLINA</t>
  </si>
  <si>
    <t>5-20-01-03-04-07</t>
  </si>
  <si>
    <t>OTROS GASTOS DE VIAJE</t>
  </si>
  <si>
    <t>5-20-01-03-04-08</t>
  </si>
  <si>
    <t>VIATICOS NO DEDUCIBLES</t>
  </si>
  <si>
    <t>5-21-01-03-04-00</t>
  </si>
  <si>
    <t>GASTOS DE VIAJES</t>
  </si>
  <si>
    <t>5-21-01-03-04-01</t>
  </si>
  <si>
    <t>5-21-01-03-04-02</t>
  </si>
  <si>
    <t>5-21-01-03-04-03</t>
  </si>
  <si>
    <t>5-21-01-03-04-04</t>
  </si>
  <si>
    <t>5-21-01-03-04-05</t>
  </si>
  <si>
    <t>5-21-01-03-04-06</t>
  </si>
  <si>
    <t>5-21-01-03-04-07</t>
  </si>
  <si>
    <t>5-21-01-03-04-08</t>
  </si>
  <si>
    <t>5-21-01-01-18-00</t>
  </si>
  <si>
    <t>TRANSPORTE DE PERSONAL</t>
  </si>
  <si>
    <t>5-20-01-01-21-00</t>
  </si>
  <si>
    <t>CUOTAS SINDICALES PAGADAS POR EL PATRON</t>
  </si>
  <si>
    <t>5-21-01-01-15-00</t>
  </si>
  <si>
    <t>AYUDA PARA COMEDOR</t>
  </si>
  <si>
    <t>5-21-01-03-01-00</t>
  </si>
  <si>
    <t>PAPELERIA Y ARTICULOS DE OFICINA</t>
  </si>
  <si>
    <t>5-21-01-03-03-00</t>
  </si>
  <si>
    <t>ARTICULOS  DE LIMPIEZA</t>
  </si>
  <si>
    <t>5-21-01-03-05-00</t>
  </si>
  <si>
    <t>CLICS PARA IMPRESIONES</t>
  </si>
  <si>
    <t>5-21-01-03-06-00</t>
  </si>
  <si>
    <t>VIGILANCIA, SEGURIDAD E HIGIENE</t>
  </si>
  <si>
    <t>5-21-01-03-07-00</t>
  </si>
  <si>
    <t>LUZ Y ELECTRICIDAD</t>
  </si>
  <si>
    <t>5-21-01-03-08-00</t>
  </si>
  <si>
    <t>AGUA PURIFICADA</t>
  </si>
  <si>
    <t>5-21-01-03-09-00</t>
  </si>
  <si>
    <t>EVENTOS  AL PERSONAL</t>
  </si>
  <si>
    <t>5-21-01-03-10-00</t>
  </si>
  <si>
    <t>UNIFORMES</t>
  </si>
  <si>
    <t>5-21-01-03-11-00</t>
  </si>
  <si>
    <t>DERECHOS Y LICENCIAS</t>
  </si>
  <si>
    <t>5-21-01-03-19-00</t>
  </si>
  <si>
    <t>EQUIPO DE PROTECCION PERSONAL</t>
  </si>
  <si>
    <t>5-21-01-03-20-00</t>
  </si>
  <si>
    <t>RECARGOS Y MULTAS</t>
  </si>
  <si>
    <t>5-21-01-03-21-00</t>
  </si>
  <si>
    <t>MENSAJERIA Y PAQUETERIA</t>
  </si>
  <si>
    <t>5-21-01-03-22-00</t>
  </si>
  <si>
    <t>LAVANDERIA</t>
  </si>
  <si>
    <t>5-21-01-03-23-00</t>
  </si>
  <si>
    <t>INSCRIPCIONES, CUOTAS Y MEMBRESIAS</t>
  </si>
  <si>
    <t>5-21-01-03-26-00</t>
  </si>
  <si>
    <t>INSUMOS PARA CONSULTORIO MEDICO</t>
  </si>
  <si>
    <t>5-21-01-03-27-00</t>
  </si>
  <si>
    <t>GASTOS POR INSUMOS DE COMPUTACION</t>
  </si>
  <si>
    <t>5-21-01-03-28-00</t>
  </si>
  <si>
    <t>CELULARES Y RADIOS</t>
  </si>
  <si>
    <t>5-21-01-03-29-00</t>
  </si>
  <si>
    <t>ASESORIA Y ASISTENCIA TECNICA</t>
  </si>
  <si>
    <t>5-21-01-03-30-00</t>
  </si>
  <si>
    <t>REPARACIONES PARA LAYOUT</t>
  </si>
  <si>
    <t>5-21-01-03-31-00</t>
  </si>
  <si>
    <t>IMPRESIONES PARA PROCESO (CML &amp; TT LABEL)</t>
  </si>
  <si>
    <t>5-21-01-03-37-00</t>
  </si>
  <si>
    <t>HONORARIOS ADUANALES PERSONAS MORALES</t>
  </si>
  <si>
    <t>5-21-01-03-38-00</t>
  </si>
  <si>
    <t>GASTOS DE IMPORTACION</t>
  </si>
  <si>
    <t>5-21-01-03-39-00</t>
  </si>
  <si>
    <t>MATERIALES DE EMPAQUE</t>
  </si>
  <si>
    <t>5-21-01-03-40-00</t>
  </si>
  <si>
    <t>FLETES Y ACARREOS</t>
  </si>
  <si>
    <t>5-21-01-03-41-00</t>
  </si>
  <si>
    <t>CONTENEDORES</t>
  </si>
  <si>
    <t>5-21-01-03-44-00</t>
  </si>
  <si>
    <t>NO DEDUCIBLES</t>
  </si>
  <si>
    <t>5-21-01-03-47-00</t>
  </si>
  <si>
    <t>GASTOS MEDICOS</t>
  </si>
  <si>
    <t>5-21-01-03-48-00</t>
  </si>
  <si>
    <t>GASTOS POR ECOLOGIA</t>
  </si>
  <si>
    <t>5-21-01-03-49-00</t>
  </si>
  <si>
    <t>TELEFONOS Y COMUNICACIONES</t>
  </si>
  <si>
    <t>5-21-01-03-50-00</t>
  </si>
  <si>
    <t>HERRAMIENTAS DE MANO</t>
  </si>
  <si>
    <t>5-21-01-03-51-00</t>
  </si>
  <si>
    <t>PROYECTOS INTERNOS</t>
  </si>
  <si>
    <t>5-21-01-03-52-00</t>
  </si>
  <si>
    <t>MANTENIMIENTO PLANTA FISICA</t>
  </si>
  <si>
    <t>5-21-01-03-54-00</t>
  </si>
  <si>
    <t>GASTOS POR INSUMOS DE CAFETERIA</t>
  </si>
  <si>
    <t>5-21-01-03-55-00</t>
  </si>
  <si>
    <t>EQUIPO MEDICO</t>
  </si>
  <si>
    <t>5-21-01-03-57-00</t>
  </si>
  <si>
    <t>ESTACIONAMIENTOS</t>
  </si>
  <si>
    <t>5-21-01-03-59-00</t>
  </si>
  <si>
    <t>ACTIVOS FIJOS MENORES</t>
  </si>
  <si>
    <t>5-21-01-03-60-00</t>
  </si>
  <si>
    <t>MATERIALES DE CONSTRUCCION</t>
  </si>
  <si>
    <t>5-21-01-03-60-01</t>
  </si>
  <si>
    <t>CERRAJERIA</t>
  </si>
  <si>
    <t>5-21-01-03-60-02</t>
  </si>
  <si>
    <t>FERRETERIA</t>
  </si>
  <si>
    <t>5-21-01-03-62-00</t>
  </si>
  <si>
    <t>AGUA POTABLE</t>
  </si>
  <si>
    <t>5-21-01-03-63-00</t>
  </si>
  <si>
    <t>GASTOS DE INSTALACION DE BIENES ARRENDADOS</t>
  </si>
  <si>
    <t>5-21-01-03-65-00</t>
  </si>
  <si>
    <t>MOBILIARIO Y EQUIPO DE OFICINA MENOR</t>
  </si>
  <si>
    <t>5-21-01-03-66-00</t>
  </si>
  <si>
    <t>ACCESORIOS Y EQUIPO DE COMPUTO MENOR</t>
  </si>
  <si>
    <t>5-21-01-03-67-00</t>
  </si>
  <si>
    <t>EQUIPO DE COMPUTO MENOR</t>
  </si>
  <si>
    <t>5-21-01-03-68-00</t>
  </si>
  <si>
    <t>EQUIPO DE TRANSPORTE MENOR</t>
  </si>
  <si>
    <t>5-21-01-03-69-00</t>
  </si>
  <si>
    <t>MAQUINARIA MENOR</t>
  </si>
  <si>
    <t>5-21-01-03-70-00</t>
  </si>
  <si>
    <t>TAXIS TRANSPORTE DE PERSONAL</t>
  </si>
  <si>
    <t>5-21-01-03-71-00</t>
  </si>
  <si>
    <t>FUMIGACION</t>
  </si>
  <si>
    <t>5-21-01-03-73-00</t>
  </si>
  <si>
    <t>CERTIFICACIONES</t>
  </si>
  <si>
    <t>TOTAL FIXED COST</t>
  </si>
  <si>
    <t>5-20-01-01-19-00</t>
  </si>
  <si>
    <t>SUELDOS NOMINA JAPON</t>
  </si>
  <si>
    <t>5-20-01-01-01-00</t>
  </si>
  <si>
    <t>SUELDOS ADMINISTRATIVOS</t>
  </si>
  <si>
    <t>5-20-01-01-25-00</t>
  </si>
  <si>
    <t>5-20-01-01-04-00</t>
  </si>
  <si>
    <t>5-20-01-03-42-00</t>
  </si>
  <si>
    <t>RENTA SOTLAND ERP ADMIN</t>
  </si>
  <si>
    <t>5-20-01-03-34-00</t>
  </si>
  <si>
    <t>CONSULTORIA E IMPLEMENTACION SOFTLAND</t>
  </si>
  <si>
    <t>5-21-01-01-22-00</t>
  </si>
  <si>
    <t>AYUDA PARA LENTES</t>
  </si>
  <si>
    <t>5-20-01-03-02-00</t>
  </si>
  <si>
    <t>5-20-01-03-52-00</t>
  </si>
  <si>
    <t>5-20-01-03-58-00</t>
  </si>
  <si>
    <t>5-20-01-03-63-00</t>
  </si>
  <si>
    <t>5-20-01-01-15-00</t>
  </si>
  <si>
    <t>5-20-01-01-18-00</t>
  </si>
  <si>
    <t>5-20-01-01-22-00</t>
  </si>
  <si>
    <t>5-20-01-03-01-00</t>
  </si>
  <si>
    <t>5-20-01-03-03-00</t>
  </si>
  <si>
    <t>5-20-01-03-05-00</t>
  </si>
  <si>
    <t>TELEFONO Y  COMUNICACIONES</t>
  </si>
  <si>
    <t>5-20-01-03-06-00</t>
  </si>
  <si>
    <t>5-20-01-03-07-00</t>
  </si>
  <si>
    <t>5-20-01-03-08-00</t>
  </si>
  <si>
    <t>5-20-01-03-09-00</t>
  </si>
  <si>
    <t>5-20-01-03-10-00</t>
  </si>
  <si>
    <t>5-20-01-03-11-00</t>
  </si>
  <si>
    <t>5-20-01-03-12-00</t>
  </si>
  <si>
    <t>SELECCION Y RECLUTAMIENTO</t>
  </si>
  <si>
    <t>5-20-01-03-13-00</t>
  </si>
  <si>
    <t>CAPACITACION Y ADIESTRAMIENTO</t>
  </si>
  <si>
    <t>5-20-01-03-14-00</t>
  </si>
  <si>
    <t>MANTENIMIENTO DE EQUIPO DE TRANSPORTE</t>
  </si>
  <si>
    <t>5-20-01-03-15-00</t>
  </si>
  <si>
    <t>5-20-01-03-16-00</t>
  </si>
  <si>
    <t>5-20-01-03-17-00</t>
  </si>
  <si>
    <t>PROMOCION Y PUBLICIDAD</t>
  </si>
  <si>
    <t>5-20-01-03-18-00</t>
  </si>
  <si>
    <t>TARJETAS DE PRESENTACION IMPRESA EN COLOR</t>
  </si>
  <si>
    <t>5-20-01-03-19-00</t>
  </si>
  <si>
    <t>5-20-01-03-20-00</t>
  </si>
  <si>
    <t>5-20-01-03-21-00</t>
  </si>
  <si>
    <t>5-20-01-03-22-00</t>
  </si>
  <si>
    <t>5-20-01-03-23-00</t>
  </si>
  <si>
    <t>5-20-01-03-25-00</t>
  </si>
  <si>
    <t>ANTIDOPING</t>
  </si>
  <si>
    <t>5-20-01-03-26-00</t>
  </si>
  <si>
    <t>5-20-01-03-27-00</t>
  </si>
  <si>
    <t>5-20-01-03-28-00</t>
  </si>
  <si>
    <t>5-20-01-03-29-00</t>
  </si>
  <si>
    <t>5-20-01-03-30-00</t>
  </si>
  <si>
    <t>5-20-01-03-31-00</t>
  </si>
  <si>
    <t>5-20-01-03-32-00</t>
  </si>
  <si>
    <t>INSPECCION OCULAR VEHICULOS</t>
  </si>
  <si>
    <t>5-20-01-03-33-00</t>
  </si>
  <si>
    <t>KILOMETRAJE VEHICULOS</t>
  </si>
  <si>
    <t>5-20-01-03-35-00</t>
  </si>
  <si>
    <t>VERIFICACION VEHICULAR</t>
  </si>
  <si>
    <t>5-20-01-03-36-00</t>
  </si>
  <si>
    <t>REFRENDO VEHICULAR</t>
  </si>
  <si>
    <t>5-20-01-03-37-00</t>
  </si>
  <si>
    <t>SEGUROS Y FIANZAS</t>
  </si>
  <si>
    <t>5-20-01-03-41-00</t>
  </si>
  <si>
    <t>5-20-01-03-43-00</t>
  </si>
  <si>
    <t>TIMBRADO DE NOMINAS</t>
  </si>
  <si>
    <t>5-20-01-03-44-00</t>
  </si>
  <si>
    <t>REUNION DE TRABAJO</t>
  </si>
  <si>
    <t>5-20-01-03-45-00</t>
  </si>
  <si>
    <t>GASTOS LEGALES</t>
  </si>
  <si>
    <t>5-20-01-03-46-00</t>
  </si>
  <si>
    <t>IMPUESTOS Y DERECHOS</t>
  </si>
  <si>
    <t>5-20-01-03-47-00</t>
  </si>
  <si>
    <t>5-20-01-03-48-00</t>
  </si>
  <si>
    <t>5-20-01-03-49-00</t>
  </si>
  <si>
    <t>5-20-01-03-50-00</t>
  </si>
  <si>
    <t>DEPOSITOS EN GARANTIA</t>
  </si>
  <si>
    <t>5-20-01-03-51-00</t>
  </si>
  <si>
    <t>5-20-01-03-51-01</t>
  </si>
  <si>
    <t>5-20-01-03-51-02</t>
  </si>
  <si>
    <t>5-20-01-03-53-00</t>
  </si>
  <si>
    <t>ACTUALIZACIONES</t>
  </si>
  <si>
    <t>5-20-01-03-54-00</t>
  </si>
  <si>
    <t>5-20-01-03-55-00</t>
  </si>
  <si>
    <t>GASTOS DE INVESTIGACION Y GESTORIAS</t>
  </si>
  <si>
    <t>5-20-01-03-56-00</t>
  </si>
  <si>
    <t>GASTOS POR TRASLADOS (TRASPORTACION)</t>
  </si>
  <si>
    <t>5-20-01-03-57-00</t>
  </si>
  <si>
    <t>5-20-01-03-59-00</t>
  </si>
  <si>
    <t>5-20-01-03-60-00</t>
  </si>
  <si>
    <t>5-20-01-03-61-00</t>
  </si>
  <si>
    <t>GASTOS DE LENTES</t>
  </si>
  <si>
    <t>5-20-01-03-62-00</t>
  </si>
  <si>
    <t>GASTOS ADUANALES</t>
  </si>
  <si>
    <t>5-20-01-03-64-00</t>
  </si>
  <si>
    <t>5-20-01-03-65-00</t>
  </si>
  <si>
    <t>5-20-01-03-66-00</t>
  </si>
  <si>
    <t>5-20-01-03-67-00</t>
  </si>
  <si>
    <t>5-20-01-03-68-00</t>
  </si>
  <si>
    <t>5-20-01-03-69-00</t>
  </si>
  <si>
    <t>5-20-01-03-71-00</t>
  </si>
  <si>
    <t>5-20-01-03-72-00</t>
  </si>
  <si>
    <t>5-20-01-03-73-00</t>
  </si>
  <si>
    <t>PROGRAMA DE PRACTICAS UNIVERSITARIAS</t>
  </si>
  <si>
    <t>5-20-01-03-74-00</t>
  </si>
  <si>
    <t>DONATIVO</t>
  </si>
  <si>
    <t>5-20-01-03-75-00</t>
  </si>
  <si>
    <t>5-20-01-04-00-00</t>
  </si>
  <si>
    <t>PERSONAS FISICAS INDEPENDIENTES</t>
  </si>
  <si>
    <t>5-20-01-04-01-00</t>
  </si>
  <si>
    <t>HONORARIOS PERSONAS FISICAS</t>
  </si>
  <si>
    <t>5-20-01-04-02-00</t>
  </si>
  <si>
    <t>5-20-01-04-03-00</t>
  </si>
  <si>
    <t>HONORARIOS (PERSONAS MORALES)</t>
  </si>
  <si>
    <t>5-20-01-04-04-00</t>
  </si>
  <si>
    <t>ARRENDAMIENTO PERSONAS FISICAS</t>
  </si>
  <si>
    <t>5-21-01-03-12-00</t>
  </si>
  <si>
    <t>5-21-01-03-13-00</t>
  </si>
  <si>
    <t>5-21-01-03-17-00</t>
  </si>
  <si>
    <t>5-21-01-03-18-00</t>
  </si>
  <si>
    <t>5-21-01-03-25-00</t>
  </si>
  <si>
    <t>5-21-01-03-42-00</t>
  </si>
  <si>
    <t>5-21-01-03-72-00</t>
  </si>
  <si>
    <t>5-21-01-03-74-00</t>
  </si>
  <si>
    <t>TOTAL ADMIN EXPENSES</t>
  </si>
  <si>
    <t>TOTAL EXPENSES</t>
  </si>
  <si>
    <t>Operating Profits</t>
  </si>
  <si>
    <t>%</t>
  </si>
  <si>
    <t>OTR</t>
  </si>
  <si>
    <t>Intereses</t>
  </si>
  <si>
    <t>INTERESES BANCARIOS</t>
  </si>
  <si>
    <t>UTILIDAD EN CAMBIOS</t>
  </si>
  <si>
    <t>Trainee</t>
  </si>
  <si>
    <t>OTROS</t>
  </si>
  <si>
    <t>ASISTENCIA TÉCNICA HLNA</t>
  </si>
  <si>
    <t>PERDIDA EN CAMBIOS</t>
  </si>
  <si>
    <t>5-20-01-03-40-00</t>
  </si>
  <si>
    <t>COMISIONES BANCARIAS</t>
  </si>
  <si>
    <t>OTROS (RACKS)</t>
  </si>
  <si>
    <t>Ordinary Profits (Profit before tax)</t>
  </si>
  <si>
    <t>&lt;</t>
  </si>
  <si>
    <t>INCOME TAX EXPENSE</t>
  </si>
  <si>
    <t>Net Profit</t>
  </si>
  <si>
    <t>Move to Feb</t>
  </si>
  <si>
    <t>Umbrella</t>
  </si>
  <si>
    <t>MP10</t>
  </si>
  <si>
    <t>Dev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</si>
</sst>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0.0%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indexed="8"/>
      <name val="Calibri"/>
      <family val="2"/>
    </font>
    <font>
      <sz val="12"/>
      <color indexed="8"/>
      <name val="Aptos Narrow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7EF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4" fillId="2" borderId="0" xfId="0" applyFont="1" applyFill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165" fontId="0" fillId="0" borderId="6" xfId="3" applyNumberFormat="1" applyFont="1" applyBorder="1"/>
    <xf numFmtId="165" fontId="0" fillId="0" borderId="7" xfId="3" applyNumberFormat="1" applyFont="1" applyBorder="1"/>
    <xf numFmtId="165" fontId="0" fillId="4" borderId="7" xfId="3" applyNumberFormat="1" applyFont="1" applyFill="1" applyBorder="1"/>
    <xf numFmtId="165" fontId="0" fillId="0" borderId="8" xfId="3" applyNumberFormat="1" applyFont="1" applyBorder="1"/>
    <xf numFmtId="165" fontId="7" fillId="5" borderId="6" xfId="3" applyNumberFormat="1" applyFont="1" applyFill="1" applyBorder="1"/>
    <xf numFmtId="165" fontId="7" fillId="5" borderId="7" xfId="3" applyNumberFormat="1" applyFont="1" applyFill="1" applyBorder="1"/>
    <xf numFmtId="165" fontId="7" fillId="5" borderId="8" xfId="3" applyNumberFormat="1" applyFont="1" applyFill="1" applyBorder="1"/>
    <xf numFmtId="0" fontId="4" fillId="0" borderId="0" xfId="0" applyFont="1" applyAlignment="1">
      <alignment horizontal="center" vertical="center" textRotation="255"/>
    </xf>
    <xf numFmtId="0" fontId="6" fillId="0" borderId="0" xfId="0" quotePrefix="1" applyFont="1"/>
    <xf numFmtId="0" fontId="0" fillId="4" borderId="0" xfId="0" applyFill="1"/>
    <xf numFmtId="0" fontId="0" fillId="6" borderId="7" xfId="0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165" fontId="0" fillId="0" borderId="6" xfId="3" applyNumberFormat="1" applyFont="1" applyFill="1" applyBorder="1"/>
    <xf numFmtId="0" fontId="0" fillId="7" borderId="7" xfId="0" applyFill="1" applyBorder="1" applyAlignment="1">
      <alignment horizontal="center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5" fontId="0" fillId="8" borderId="6" xfId="3" applyNumberFormat="1" applyFont="1" applyFill="1" applyBorder="1"/>
    <xf numFmtId="0" fontId="0" fillId="7" borderId="7" xfId="0" quotePrefix="1" applyFill="1" applyBorder="1"/>
    <xf numFmtId="0" fontId="0" fillId="7" borderId="9" xfId="0" quotePrefix="1" applyFill="1" applyBorder="1"/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165" fontId="2" fillId="9" borderId="6" xfId="3" applyNumberFormat="1" applyFont="1" applyFill="1" applyBorder="1"/>
    <xf numFmtId="49" fontId="9" fillId="7" borderId="9" xfId="0" applyNumberFormat="1" applyFont="1" applyFill="1" applyBorder="1" applyAlignment="1">
      <alignment horizontal="left" vertical="center"/>
    </xf>
    <xf numFmtId="0" fontId="0" fillId="6" borderId="7" xfId="0" quotePrefix="1" applyFill="1" applyBorder="1"/>
    <xf numFmtId="0" fontId="0" fillId="6" borderId="9" xfId="0" quotePrefix="1" applyFill="1" applyBorder="1"/>
    <xf numFmtId="165" fontId="0" fillId="8" borderId="8" xfId="3" applyNumberFormat="1" applyFont="1" applyFill="1" applyBorder="1"/>
    <xf numFmtId="165" fontId="0" fillId="0" borderId="6" xfId="3" applyNumberFormat="1" applyFont="1" applyFill="1" applyBorder="1" applyAlignment="1">
      <alignment vertical="center"/>
    </xf>
    <xf numFmtId="165" fontId="0" fillId="0" borderId="7" xfId="3" applyNumberFormat="1" applyFont="1" applyFill="1" applyBorder="1"/>
    <xf numFmtId="165" fontId="0" fillId="0" borderId="8" xfId="3" applyNumberFormat="1" applyFont="1" applyFill="1" applyBorder="1"/>
    <xf numFmtId="165" fontId="0" fillId="0" borderId="13" xfId="3" applyNumberFormat="1" applyFont="1" applyBorder="1"/>
    <xf numFmtId="165" fontId="0" fillId="0" borderId="9" xfId="3" applyNumberFormat="1" applyFont="1" applyBorder="1"/>
    <xf numFmtId="166" fontId="0" fillId="0" borderId="6" xfId="3" applyNumberFormat="1" applyFont="1" applyBorder="1"/>
    <xf numFmtId="49" fontId="9" fillId="6" borderId="9" xfId="0" applyNumberFormat="1" applyFont="1" applyFill="1" applyBorder="1" applyAlignment="1">
      <alignment horizontal="left" vertical="center"/>
    </xf>
    <xf numFmtId="165" fontId="0" fillId="0" borderId="13" xfId="3" applyNumberFormat="1" applyFont="1" applyFill="1" applyBorder="1"/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6" fillId="5" borderId="9" xfId="0" quotePrefix="1" applyFont="1" applyFill="1" applyBorder="1" applyAlignment="1">
      <alignment horizontal="left"/>
    </xf>
    <xf numFmtId="0" fontId="6" fillId="5" borderId="14" xfId="0" quotePrefix="1" applyFont="1" applyFill="1" applyBorder="1" applyAlignment="1">
      <alignment horizontal="left"/>
    </xf>
    <xf numFmtId="165" fontId="0" fillId="5" borderId="6" xfId="3" applyNumberFormat="1" applyFont="1" applyFill="1" applyBorder="1"/>
    <xf numFmtId="165" fontId="0" fillId="5" borderId="7" xfId="3" applyNumberFormat="1" applyFont="1" applyFill="1" applyBorder="1"/>
    <xf numFmtId="165" fontId="0" fillId="5" borderId="8" xfId="3" applyNumberFormat="1" applyFont="1" applyFill="1" applyBorder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2" borderId="6" xfId="3" applyNumberFormat="1" applyFont="1" applyFill="1" applyBorder="1"/>
    <xf numFmtId="165" fontId="0" fillId="2" borderId="8" xfId="3" applyNumberFormat="1" applyFont="1" applyFill="1" applyBorder="1"/>
    <xf numFmtId="167" fontId="0" fillId="2" borderId="6" xfId="2" applyNumberFormat="1" applyFont="1" applyFill="1" applyBorder="1"/>
    <xf numFmtId="167" fontId="0" fillId="2" borderId="8" xfId="2" applyNumberFormat="1" applyFont="1" applyFill="1" applyBorder="1"/>
    <xf numFmtId="0" fontId="0" fillId="10" borderId="7" xfId="0" applyFill="1" applyBorder="1" applyAlignment="1">
      <alignment horizontal="center" vertical="center"/>
    </xf>
    <xf numFmtId="0" fontId="0" fillId="10" borderId="7" xfId="0" quotePrefix="1" applyFill="1" applyBorder="1"/>
    <xf numFmtId="0" fontId="0" fillId="10" borderId="9" xfId="0" quotePrefix="1" applyFill="1" applyBorder="1"/>
    <xf numFmtId="165" fontId="0" fillId="10" borderId="6" xfId="3" applyNumberFormat="1" applyFont="1" applyFill="1" applyBorder="1"/>
    <xf numFmtId="165" fontId="0" fillId="10" borderId="7" xfId="3" applyNumberFormat="1" applyFont="1" applyFill="1" applyBorder="1"/>
    <xf numFmtId="165" fontId="0" fillId="10" borderId="8" xfId="3" applyNumberFormat="1" applyFont="1" applyFill="1" applyBorder="1"/>
    <xf numFmtId="165" fontId="0" fillId="6" borderId="6" xfId="3" applyNumberFormat="1" applyFont="1" applyFill="1" applyBorder="1"/>
    <xf numFmtId="165" fontId="0" fillId="6" borderId="7" xfId="3" applyNumberFormat="1" applyFont="1" applyFill="1" applyBorder="1"/>
    <xf numFmtId="165" fontId="0" fillId="6" borderId="8" xfId="3" applyNumberFormat="1" applyFont="1" applyFill="1" applyBorder="1"/>
    <xf numFmtId="0" fontId="4" fillId="6" borderId="7" xfId="0" applyFont="1" applyFill="1" applyBorder="1"/>
    <xf numFmtId="0" fontId="0" fillId="6" borderId="7" xfId="0" applyFill="1" applyBorder="1"/>
    <xf numFmtId="0" fontId="0" fillId="6" borderId="9" xfId="0" applyFill="1" applyBorder="1"/>
    <xf numFmtId="43" fontId="0" fillId="2" borderId="6" xfId="0" applyNumberFormat="1" applyFill="1" applyBorder="1"/>
    <xf numFmtId="43" fontId="0" fillId="2" borderId="8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7" xfId="0" quotePrefix="1" applyBorder="1"/>
    <xf numFmtId="0" fontId="0" fillId="0" borderId="9" xfId="0" quotePrefix="1" applyBorder="1"/>
    <xf numFmtId="164" fontId="0" fillId="0" borderId="6" xfId="0" applyNumberFormat="1" applyBorder="1"/>
    <xf numFmtId="43" fontId="0" fillId="0" borderId="7" xfId="3" applyFont="1" applyBorder="1"/>
    <xf numFmtId="43" fontId="0" fillId="0" borderId="8" xfId="3" applyFont="1" applyBorder="1"/>
    <xf numFmtId="0" fontId="0" fillId="2" borderId="6" xfId="0" applyFill="1" applyBorder="1"/>
    <xf numFmtId="0" fontId="0" fillId="2" borderId="8" xfId="0" applyFill="1" applyBorder="1"/>
    <xf numFmtId="9" fontId="0" fillId="0" borderId="0" xfId="2" applyFont="1" applyBorder="1"/>
    <xf numFmtId="166" fontId="0" fillId="0" borderId="1" xfId="1" applyNumberFormat="1" applyFont="1" applyBorder="1"/>
    <xf numFmtId="166" fontId="3" fillId="0" borderId="1" xfId="1" applyNumberFormat="1" applyFont="1" applyBorder="1"/>
    <xf numFmtId="0" fontId="0" fillId="0" borderId="7" xfId="0" quotePrefix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6" fillId="9" borderId="9" xfId="0" quotePrefix="1" applyFont="1" applyFill="1" applyBorder="1" applyAlignment="1">
      <alignment horizontal="left"/>
    </xf>
    <xf numFmtId="0" fontId="6" fillId="9" borderId="10" xfId="0" quotePrefix="1" applyFont="1" applyFill="1" applyBorder="1" applyAlignment="1">
      <alignment horizontal="left"/>
    </xf>
    <xf numFmtId="0" fontId="0" fillId="0" borderId="9" xfId="0" quotePrefix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7" fillId="5" borderId="7" xfId="0" quotePrefix="1" applyFont="1" applyFill="1" applyBorder="1" applyAlignment="1">
      <alignment horizontal="left"/>
    </xf>
    <xf numFmtId="0" fontId="6" fillId="8" borderId="9" xfId="0" quotePrefix="1" applyFont="1" applyFill="1" applyBorder="1" applyAlignment="1">
      <alignment horizontal="left"/>
    </xf>
    <xf numFmtId="0" fontId="6" fillId="8" borderId="10" xfId="0" quotePrefix="1" applyFont="1" applyFill="1" applyBorder="1" applyAlignment="1">
      <alignment horizontal="left"/>
    </xf>
    <xf numFmtId="0" fontId="6" fillId="2" borderId="9" xfId="0" quotePrefix="1" applyFont="1" applyFill="1" applyBorder="1" applyAlignment="1">
      <alignment horizontal="left"/>
    </xf>
    <xf numFmtId="0" fontId="6" fillId="2" borderId="10" xfId="0" quotePrefix="1" applyFont="1" applyFill="1" applyBorder="1" applyAlignment="1">
      <alignment horizontal="left"/>
    </xf>
  </cellXfs>
  <cellStyles count="4">
    <cellStyle name="Millares" xfId="1" builtinId="3"/>
    <cellStyle name="Millares 2" xfId="3" xr:uid="{A5A7B809-082A-47DA-9FCE-5FC4E7A4ED20}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lna-my.sharepoint.com/personal/jorgef_r_promex-logistics_mx/Documents/Documents/2025/Budget/PMX%20Budget%20Control%202025_New_All%20together%20V4.xlsx" TargetMode="External"/><Relationship Id="rId1" Type="http://schemas.openxmlformats.org/officeDocument/2006/relationships/externalLinkPath" Target="/personal/jorgef_r_promex-logistics_mx/Documents/Documents/2025/Budget/PMX%20Budget%20Control%202025_New_All%20together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BudCtrl"/>
      <sheetName val="Hoja1 (2)"/>
      <sheetName val="Deps"/>
      <sheetName val="Hoja2"/>
      <sheetName val="BudCtrl_Base"/>
      <sheetName val="AllDep"/>
      <sheetName val="Acc"/>
      <sheetName val="HR"/>
      <sheetName val="CtH HR"/>
      <sheetName val="StratPl"/>
      <sheetName val="Maint"/>
      <sheetName val="Plan&amp;OpSup"/>
      <sheetName val="CtH Plann"/>
      <sheetName val="Ops"/>
      <sheetName val="CtH Ops"/>
      <sheetName val="IT"/>
      <sheetName val="CtH IT"/>
      <sheetName val="Safe"/>
      <sheetName val="Expat"/>
      <sheetName val="CtH B"/>
      <sheetName val="Sales"/>
      <sheetName val="GDL"/>
    </sheetNames>
    <sheetDataSet>
      <sheetData sheetId="0"/>
      <sheetData sheetId="1"/>
      <sheetData sheetId="2">
        <row r="2">
          <cell r="D2" t="str">
            <v>35-20-01-03-38-00</v>
          </cell>
          <cell r="E2" t="str">
            <v>ARRENDAMIENTO DE IMPRESORAS</v>
          </cell>
        </row>
        <row r="3">
          <cell r="D3" t="str">
            <v>35-20-01-03-39-00</v>
          </cell>
          <cell r="E3" t="str">
            <v>RENTA DE VEHICULOS</v>
          </cell>
        </row>
        <row r="4">
          <cell r="D4" t="str">
            <v>35-20-01-03-76-00</v>
          </cell>
          <cell r="E4" t="str">
            <v>RENTA DE EQUIPO DE TRANSPORTE</v>
          </cell>
        </row>
        <row r="5">
          <cell r="D5" t="str">
            <v>35-21-01-03-43-00</v>
          </cell>
          <cell r="E5" t="str">
            <v>RENTA DE EQUIPO DE TRANSPORTE</v>
          </cell>
        </row>
        <row r="6">
          <cell r="D6" t="str">
            <v>35-21-01-03-45-00</v>
          </cell>
          <cell r="E6" t="str">
            <v>ARRENDAMIENTO PERSONAS MORALES</v>
          </cell>
        </row>
        <row r="7">
          <cell r="D7" t="str">
            <v>35-21-01-03-46-00</v>
          </cell>
          <cell r="E7" t="str">
            <v>ARRENDAMIENTO IMPRESORAS</v>
          </cell>
        </row>
        <row r="8">
          <cell r="D8" t="str">
            <v>35-21-01-03-53-00</v>
          </cell>
          <cell r="E8" t="str">
            <v>RENTA DE MAQUINARIA</v>
          </cell>
        </row>
        <row r="9">
          <cell r="D9" t="str">
            <v>35-21-01-03-56-00</v>
          </cell>
          <cell r="E9" t="str">
            <v>ARRENDAMIENTO DE EQUIPO DE COMPUTO</v>
          </cell>
        </row>
        <row r="10">
          <cell r="D10" t="str">
            <v>35-21-01-03-61-00</v>
          </cell>
          <cell r="E10" t="str">
            <v>RENTA DE MOBILIARIO DE OFICINA</v>
          </cell>
        </row>
        <row r="11">
          <cell r="D11" t="str">
            <v>45-21-01-03-02-00</v>
          </cell>
          <cell r="E11" t="str">
            <v>COMBUSTIBLES Y LUBRICANTES</v>
          </cell>
        </row>
        <row r="12">
          <cell r="D12" t="str">
            <v>45-21-01-03-14-00</v>
          </cell>
          <cell r="E12" t="str">
            <v>MANTENIMIENTO DE EQUIPO DE TRASPORTE</v>
          </cell>
        </row>
        <row r="13">
          <cell r="D13" t="str">
            <v>45-21-01-03-15-00</v>
          </cell>
          <cell r="E13" t="str">
            <v>MANTENIMIENTO EQUIPO DE COMPUTO</v>
          </cell>
        </row>
        <row r="14">
          <cell r="D14" t="str">
            <v>45-21-01-03-16-00</v>
          </cell>
          <cell r="E14" t="str">
            <v>MANTENIMIENTO EQUIPO ESPECIALIZADO</v>
          </cell>
        </row>
        <row r="15">
          <cell r="D15" t="str">
            <v>45-21-01-03-32-00</v>
          </cell>
          <cell r="E15" t="str">
            <v>MANTENIMIENTO TUGGER</v>
          </cell>
        </row>
        <row r="16">
          <cell r="D16" t="str">
            <v>45-21-01-03-32-01</v>
          </cell>
          <cell r="E16" t="str">
            <v>MANTENIMIENTO TUGGER PREVENTIVO</v>
          </cell>
        </row>
        <row r="17">
          <cell r="D17" t="str">
            <v>45-21-01-03-32-02</v>
          </cell>
          <cell r="E17" t="str">
            <v>MANTENIMIENTO TUGGER CORRECTIVO</v>
          </cell>
        </row>
        <row r="18">
          <cell r="D18" t="str">
            <v>45-21-01-03-33-00</v>
          </cell>
          <cell r="E18" t="str">
            <v>MANTENIMIENTO MONTACARGAS</v>
          </cell>
        </row>
        <row r="19">
          <cell r="D19" t="str">
            <v>45-21-01-03-33-01</v>
          </cell>
          <cell r="E19" t="str">
            <v>MANTENIMIENTO MONTACARGAS PREVENTIVO</v>
          </cell>
        </row>
        <row r="20">
          <cell r="D20" t="str">
            <v>45-21-01-03-33-02</v>
          </cell>
          <cell r="E20" t="str">
            <v>MANTENIMIENTO MONTACARGAS CORRECTIVO</v>
          </cell>
        </row>
        <row r="21">
          <cell r="D21" t="str">
            <v>45-21-01-03-34-00</v>
          </cell>
          <cell r="E21" t="str">
            <v>MANTENIMIENTO TRACTOCAMION</v>
          </cell>
        </row>
        <row r="22">
          <cell r="D22" t="str">
            <v>45-21-01-03-34-01</v>
          </cell>
          <cell r="E22" t="str">
            <v>MANTENIMIENTO TRACTOCAMION PREVENTIVO</v>
          </cell>
        </row>
        <row r="23">
          <cell r="D23" t="str">
            <v>45-21-01-03-34-02</v>
          </cell>
          <cell r="E23" t="str">
            <v>MANTENIMIENTO TRACTOCAMION CORRECTIVO</v>
          </cell>
        </row>
        <row r="24">
          <cell r="D24" t="str">
            <v>45-21-01-03-35-00</v>
          </cell>
          <cell r="E24" t="str">
            <v>MANTENIMIENTO TRANSFER</v>
          </cell>
        </row>
        <row r="25">
          <cell r="D25" t="str">
            <v>45-21-01-03-35-01</v>
          </cell>
          <cell r="E25" t="str">
            <v>MANTENIMIENTO TRANSFER PREVENTIVO</v>
          </cell>
        </row>
        <row r="26">
          <cell r="D26" t="str">
            <v>45-21-01-03-35-02</v>
          </cell>
          <cell r="E26" t="str">
            <v>MANTENIMIENTO TRANSFER CORRECTIVO</v>
          </cell>
        </row>
        <row r="27">
          <cell r="D27" t="str">
            <v>45-21-01-03-36-00</v>
          </cell>
          <cell r="E27" t="str">
            <v>MANTENIMIENTO A OTROS EQUIPOS PREVENTIVO</v>
          </cell>
        </row>
        <row r="28">
          <cell r="D28" t="str">
            <v>45-21-01-03-36-01</v>
          </cell>
          <cell r="E28" t="str">
            <v>MANTENIMIENTO OTROS EQUIPOS PREVENTIVO</v>
          </cell>
        </row>
        <row r="29">
          <cell r="D29" t="str">
            <v>45-21-01-03-36-02</v>
          </cell>
          <cell r="E29" t="str">
            <v>MANTENIMIENTO OTROS EQUIPOS CORRECTIVO</v>
          </cell>
        </row>
        <row r="30">
          <cell r="D30" t="str">
            <v>45-21-01-03-58-00</v>
          </cell>
          <cell r="E30" t="str">
            <v>MANTENIMIENTO DE INSTALACION Y GASTOS DIVERSOS</v>
          </cell>
        </row>
        <row r="31">
          <cell r="D31" t="str">
            <v>45-21-01-03-64-00</v>
          </cell>
          <cell r="E31" t="str">
            <v>MANTENIMIENTO DE MOBILIARIO Y EQUIPO DE OFICINA</v>
          </cell>
        </row>
        <row r="32">
          <cell r="D32" t="str">
            <v>65-21-01-01-01-00</v>
          </cell>
          <cell r="E32" t="str">
            <v>SUELDOS OPERATIVOS (union)</v>
          </cell>
        </row>
        <row r="33">
          <cell r="D33" t="str">
            <v>65-21-01-01-01-01</v>
          </cell>
          <cell r="E33" t="str">
            <v>SUELDOS OPERATIVOS (admin)</v>
          </cell>
        </row>
        <row r="34">
          <cell r="D34" t="str">
            <v>65-21-01-01-20-00</v>
          </cell>
          <cell r="E34" t="str">
            <v>GRATIFICACION NOMINAL</v>
          </cell>
        </row>
        <row r="35">
          <cell r="D35" t="str">
            <v>65-21-01-01-23-00</v>
          </cell>
          <cell r="E35" t="str">
            <v>PTU DIFERIDA GENERADA</v>
          </cell>
        </row>
        <row r="36">
          <cell r="D36" t="str">
            <v>75-20-03-00-00-00</v>
          </cell>
          <cell r="E36" t="str">
            <v>DEPRECIACIONES</v>
          </cell>
        </row>
        <row r="37">
          <cell r="D37" t="str">
            <v>75-20-03-01-00-00</v>
          </cell>
          <cell r="E37" t="str">
            <v>MAQUINARIA</v>
          </cell>
        </row>
        <row r="38">
          <cell r="D38" t="str">
            <v>75-20-03-02-00-00</v>
          </cell>
          <cell r="E38" t="str">
            <v>EQUIPO DE TRANSPORTE</v>
          </cell>
        </row>
        <row r="39">
          <cell r="D39" t="str">
            <v>75-20-03-03-00-00</v>
          </cell>
          <cell r="E39" t="str">
            <v>EQUIPO DE REPARTO</v>
          </cell>
        </row>
        <row r="40">
          <cell r="D40" t="str">
            <v>75-20-03-04-00-00</v>
          </cell>
          <cell r="E40" t="str">
            <v>MOBILIARIO Y EQUIPO DE OFICINA</v>
          </cell>
        </row>
        <row r="41">
          <cell r="D41" t="str">
            <v>75-20-03-05-00-00</v>
          </cell>
          <cell r="E41" t="str">
            <v>EQUIPOS DE COMPUTO</v>
          </cell>
        </row>
        <row r="42">
          <cell r="D42" t="str">
            <v>75-20-03-06-00-00</v>
          </cell>
          <cell r="E42" t="str">
            <v>ACCESORIOS Y EQUIPO DE COMPUTO</v>
          </cell>
        </row>
        <row r="43">
          <cell r="D43" t="str">
            <v>75-21-03-01-00-00</v>
          </cell>
          <cell r="E43" t="str">
            <v>MAQUINARIA</v>
          </cell>
        </row>
        <row r="44">
          <cell r="D44" t="str">
            <v>75-21-03-02-00-00</v>
          </cell>
          <cell r="E44" t="str">
            <v>EQUIPO DE TRANSPORTE</v>
          </cell>
        </row>
        <row r="45">
          <cell r="D45" t="str">
            <v>75-21-03-03-00-00</v>
          </cell>
          <cell r="E45" t="str">
            <v>EQUIPO DE REPARTO</v>
          </cell>
        </row>
        <row r="46">
          <cell r="D46" t="str">
            <v>75-21-03-04-00-00</v>
          </cell>
          <cell r="E46" t="str">
            <v>MOBILIARIO Y EQUIPO DE OFICINA</v>
          </cell>
        </row>
        <row r="47">
          <cell r="D47" t="str">
            <v>75-21-03-05-00-00</v>
          </cell>
          <cell r="E47" t="str">
            <v>EQUIPOS DE COMPUTO</v>
          </cell>
        </row>
        <row r="48">
          <cell r="D48" t="str">
            <v>75-21-03-06-00-00</v>
          </cell>
          <cell r="E48" t="str">
            <v>ACCESORIOS Y EQUIPO DE COMPUTO</v>
          </cell>
        </row>
        <row r="49">
          <cell r="D49" t="str">
            <v>75-21-04-00-00-00</v>
          </cell>
          <cell r="E49" t="str">
            <v>AMORTIZACION DE ACTIVOS INTANGIBLES</v>
          </cell>
        </row>
        <row r="50">
          <cell r="D50" t="str">
            <v>75-21-04-01-00-00</v>
          </cell>
          <cell r="E50" t="str">
            <v>SOFTWARE INTANGIBLES</v>
          </cell>
        </row>
        <row r="51">
          <cell r="D51" t="str">
            <v>75-21-04-01-01-00</v>
          </cell>
          <cell r="E51" t="str">
            <v>SOFTWARE GCCS</v>
          </cell>
        </row>
        <row r="52">
          <cell r="D52" t="str">
            <v>75-21-04-01-02-00</v>
          </cell>
          <cell r="E52" t="str">
            <v>SOFTWARE DE SEGURIDAD SOPHOS EMAIL ADVANCED</v>
          </cell>
        </row>
        <row r="53">
          <cell r="D53" t="str">
            <v>75-21-04-01-03-00</v>
          </cell>
          <cell r="E53" t="str">
            <v>SOFTWARE IBM RATIONAL TEAM CONCERT (RTC)</v>
          </cell>
        </row>
        <row r="54">
          <cell r="D54" t="str">
            <v>75-21-04-01-04-00</v>
          </cell>
          <cell r="E54" t="str">
            <v>SOFTWARE</v>
          </cell>
        </row>
        <row r="55">
          <cell r="D55" t="str">
            <v>75-21-04-01-05-00</v>
          </cell>
          <cell r="E55" t="str">
            <v>Software Cluster DRP Server Application DELL</v>
          </cell>
        </row>
        <row r="56">
          <cell r="D56" t="str">
            <v>75-21-04-01-06-00</v>
          </cell>
          <cell r="E56" t="str">
            <v>ERP SOFTLAND VARIOS MODULOS</v>
          </cell>
        </row>
        <row r="57">
          <cell r="D57" t="str">
            <v>75-21-04-01-07-00</v>
          </cell>
          <cell r="E57" t="str">
            <v>Renovacion IBM Software 8286 Model 41A</v>
          </cell>
        </row>
        <row r="58">
          <cell r="D58" t="str">
            <v>75-21-04-01-08-00</v>
          </cell>
          <cell r="E58" t="str">
            <v>RENOVACION DELLEMC R750 SOFTWARE PRODUCTIVO</v>
          </cell>
        </row>
        <row r="59">
          <cell r="D59" t="str">
            <v>75-21-04-01-09-00</v>
          </cell>
          <cell r="E59" t="str">
            <v>RENOVACION DELLEMC R750 SOFTWARE DRP ESPEJO</v>
          </cell>
        </row>
        <row r="60">
          <cell r="D60" t="str">
            <v>75-21-04-01-10-00</v>
          </cell>
          <cell r="E60" t="str">
            <v>SOFTWARE IBM POWER 10 PRODUCTIVO</v>
          </cell>
        </row>
        <row r="61">
          <cell r="D61" t="str">
            <v>75-21-04-01-11-00</v>
          </cell>
          <cell r="E61" t="str">
            <v>SOFTWARE IBM POWER 10 CBU</v>
          </cell>
        </row>
        <row r="62">
          <cell r="D62" t="str">
            <v>75-21-04-01-12-00</v>
          </cell>
          <cell r="E62" t="str">
            <v>SOFTWARE ADM SOURCE PRODUCTIVO (LUPRAY)</v>
          </cell>
        </row>
        <row r="63">
          <cell r="D63" t="str">
            <v>85-20-01-03-24-00</v>
          </cell>
          <cell r="E63" t="str">
            <v>SOFTWARE</v>
          </cell>
        </row>
        <row r="64">
          <cell r="D64" t="str">
            <v>85-21-01-03-24-00</v>
          </cell>
          <cell r="E64" t="str">
            <v>SOFTWARE</v>
          </cell>
        </row>
        <row r="65">
          <cell r="D65" t="str">
            <v>95-20-01-03-04-00</v>
          </cell>
          <cell r="E65" t="str">
            <v>GASTOS DE VIAJE</v>
          </cell>
        </row>
        <row r="66">
          <cell r="D66" t="str">
            <v>95-20-01-03-04-01</v>
          </cell>
          <cell r="E66" t="str">
            <v>ALIMENTACION</v>
          </cell>
        </row>
        <row r="67">
          <cell r="D67" t="str">
            <v>95-20-01-03-04-02</v>
          </cell>
          <cell r="E67" t="str">
            <v>HOSPEDAJE</v>
          </cell>
        </row>
        <row r="68">
          <cell r="D68" t="str">
            <v>95-20-01-03-04-03</v>
          </cell>
          <cell r="E68" t="str">
            <v>TRANSPORTACION</v>
          </cell>
        </row>
        <row r="69">
          <cell r="D69" t="str">
            <v>95-20-01-03-04-04</v>
          </cell>
          <cell r="E69" t="str">
            <v>CASETAS</v>
          </cell>
        </row>
        <row r="70">
          <cell r="D70" t="str">
            <v>95-20-01-03-04-05</v>
          </cell>
          <cell r="E70" t="str">
            <v>TAXIS</v>
          </cell>
        </row>
        <row r="71">
          <cell r="D71" t="str">
            <v>95-20-01-03-04-06</v>
          </cell>
          <cell r="E71" t="str">
            <v>GASOLINA</v>
          </cell>
        </row>
        <row r="72">
          <cell r="D72" t="str">
            <v>95-20-01-03-04-07</v>
          </cell>
          <cell r="E72" t="str">
            <v>OTROS GASTOS DE VIAJE</v>
          </cell>
        </row>
        <row r="73">
          <cell r="D73" t="str">
            <v>95-20-01-03-04-08</v>
          </cell>
          <cell r="E73" t="str">
            <v>VIATICOS NO DEDUCIBLES</v>
          </cell>
        </row>
        <row r="74">
          <cell r="D74" t="str">
            <v>95-21-01-03-04-00</v>
          </cell>
          <cell r="E74" t="str">
            <v>GASTOS DE VIAJES</v>
          </cell>
        </row>
        <row r="75">
          <cell r="D75" t="str">
            <v>95-21-01-03-04-01</v>
          </cell>
          <cell r="E75" t="str">
            <v>ALIMENTACION</v>
          </cell>
        </row>
        <row r="76">
          <cell r="D76" t="str">
            <v>95-21-01-03-04-02</v>
          </cell>
          <cell r="E76" t="str">
            <v>HOSPEDAJE</v>
          </cell>
        </row>
        <row r="77">
          <cell r="D77" t="str">
            <v>95-21-01-03-04-03</v>
          </cell>
          <cell r="E77" t="str">
            <v>TRANSPORTACION</v>
          </cell>
        </row>
        <row r="78">
          <cell r="D78" t="str">
            <v>95-21-01-03-04-04</v>
          </cell>
          <cell r="E78" t="str">
            <v>CASETAS</v>
          </cell>
        </row>
        <row r="79">
          <cell r="D79" t="str">
            <v>95-21-01-03-04-05</v>
          </cell>
          <cell r="E79" t="str">
            <v>TAXIS</v>
          </cell>
        </row>
        <row r="80">
          <cell r="D80" t="str">
            <v>95-21-01-03-04-06</v>
          </cell>
          <cell r="E80" t="str">
            <v>GASOLINA</v>
          </cell>
        </row>
        <row r="81">
          <cell r="D81" t="str">
            <v>95-21-01-03-04-07</v>
          </cell>
          <cell r="E81" t="str">
            <v>OTROS GASTOS DE VIAJE</v>
          </cell>
        </row>
        <row r="82">
          <cell r="D82" t="str">
            <v>95-21-01-03-04-08</v>
          </cell>
          <cell r="E82" t="str">
            <v>VIATICOS NO DEDUCIBLES</v>
          </cell>
        </row>
        <row r="83">
          <cell r="D83" t="str">
            <v>105-20-01-01-21-00</v>
          </cell>
          <cell r="E83" t="str">
            <v>CUOTAS SINDICALES PAGADAS POR EL PATRON</v>
          </cell>
        </row>
        <row r="84">
          <cell r="D84" t="str">
            <v>105-21-01-01-15-00</v>
          </cell>
          <cell r="E84" t="str">
            <v>AYUDA PARA COMEDOR</v>
          </cell>
        </row>
        <row r="85">
          <cell r="D85" t="str">
            <v>105-21-01-03-01-00</v>
          </cell>
          <cell r="E85" t="str">
            <v>PAPELERIA Y ARTICULOS DE OFICINA</v>
          </cell>
        </row>
        <row r="86">
          <cell r="D86" t="str">
            <v>105-21-01-03-03-00</v>
          </cell>
          <cell r="E86" t="str">
            <v>ARTICULOS  DE LIMPIEZA</v>
          </cell>
        </row>
        <row r="87">
          <cell r="D87" t="str">
            <v>105-21-01-03-05-00</v>
          </cell>
          <cell r="E87" t="str">
            <v>CLICS PARA IMPRESIONES</v>
          </cell>
        </row>
        <row r="88">
          <cell r="D88" t="str">
            <v>105-21-01-03-06-00</v>
          </cell>
          <cell r="E88" t="str">
            <v>VIGILANCIA, SEGURIDAD E HIGIENE</v>
          </cell>
        </row>
        <row r="89">
          <cell r="D89" t="str">
            <v>105-21-01-03-07-00</v>
          </cell>
          <cell r="E89" t="str">
            <v>LUZ Y ELECTRICIDAD</v>
          </cell>
        </row>
        <row r="90">
          <cell r="D90" t="str">
            <v>105-21-01-03-08-00</v>
          </cell>
          <cell r="E90" t="str">
            <v>AGUA PURIFICADA</v>
          </cell>
        </row>
        <row r="91">
          <cell r="D91" t="str">
            <v>105-21-01-03-09-00</v>
          </cell>
          <cell r="E91" t="str">
            <v>EVENTOS  AL PERSONAL</v>
          </cell>
        </row>
        <row r="92">
          <cell r="D92" t="str">
            <v>105-21-01-03-10-00</v>
          </cell>
          <cell r="E92" t="str">
            <v>UNIFORMES</v>
          </cell>
        </row>
        <row r="93">
          <cell r="D93" t="str">
            <v>105-21-01-03-11-00</v>
          </cell>
          <cell r="E93" t="str">
            <v>DERECHOS Y LICENCIAS</v>
          </cell>
        </row>
        <row r="94">
          <cell r="D94" t="str">
            <v>105-21-01-03-19-00</v>
          </cell>
          <cell r="E94" t="str">
            <v>EQUIPO DE PROTECCION PERSONAL</v>
          </cell>
        </row>
        <row r="95">
          <cell r="D95" t="str">
            <v>105-21-01-03-20-00</v>
          </cell>
          <cell r="E95" t="str">
            <v>RECARGOS Y MULTAS</v>
          </cell>
        </row>
        <row r="96">
          <cell r="D96" t="str">
            <v>105-21-01-03-21-00</v>
          </cell>
          <cell r="E96" t="str">
            <v>MENSAJERIA Y PAQUETERIA</v>
          </cell>
        </row>
        <row r="97">
          <cell r="D97" t="str">
            <v>105-21-01-03-22-00</v>
          </cell>
          <cell r="E97" t="str">
            <v>LAVANDERIA</v>
          </cell>
        </row>
        <row r="98">
          <cell r="D98" t="str">
            <v>105-21-01-03-23-00</v>
          </cell>
          <cell r="E98" t="str">
            <v>INSCRIPCIONES, CUOTAS Y MEMBRESIAS</v>
          </cell>
        </row>
        <row r="99">
          <cell r="D99" t="str">
            <v>105-21-01-03-26-00</v>
          </cell>
          <cell r="E99" t="str">
            <v>INSUMOS PARA CONSULTORIO MEDICO</v>
          </cell>
        </row>
        <row r="100">
          <cell r="D100" t="str">
            <v>105-21-01-03-27-00</v>
          </cell>
          <cell r="E100" t="str">
            <v>GASTOS POR INSUMOS DE COMPUTACION</v>
          </cell>
        </row>
        <row r="101">
          <cell r="D101" t="str">
            <v>105-21-01-03-28-00</v>
          </cell>
          <cell r="E101" t="str">
            <v>CELULARES Y RADIOS</v>
          </cell>
        </row>
        <row r="102">
          <cell r="D102" t="str">
            <v>105-21-01-03-29-00</v>
          </cell>
          <cell r="E102" t="str">
            <v>ASESORIA Y ASISTENCIA TECNICA</v>
          </cell>
        </row>
        <row r="103">
          <cell r="D103" t="str">
            <v>105-21-01-03-30-00</v>
          </cell>
          <cell r="E103" t="str">
            <v>REPARACIONES PARA LAYOUT</v>
          </cell>
        </row>
        <row r="104">
          <cell r="D104" t="str">
            <v>105-21-01-03-31-00</v>
          </cell>
          <cell r="E104" t="str">
            <v>IMPRESIONES PARA PROCESO (CML &amp; TT LABEL)</v>
          </cell>
        </row>
        <row r="105">
          <cell r="D105" t="str">
            <v>105-21-01-03-37-00</v>
          </cell>
          <cell r="E105" t="str">
            <v>HONORARIOS ADUANALES PERSONAS MORALES</v>
          </cell>
        </row>
        <row r="106">
          <cell r="D106" t="str">
            <v>105-21-01-03-38-00</v>
          </cell>
          <cell r="E106" t="str">
            <v>GASTOS DE IMPORTACION</v>
          </cell>
        </row>
        <row r="107">
          <cell r="D107" t="str">
            <v>105-21-01-03-39-00</v>
          </cell>
          <cell r="E107" t="str">
            <v>MATERIALES DE EMPAQUE</v>
          </cell>
        </row>
        <row r="108">
          <cell r="D108" t="str">
            <v>105-21-01-03-40-00</v>
          </cell>
          <cell r="E108" t="str">
            <v>FLETES Y ACARREOS</v>
          </cell>
        </row>
        <row r="109">
          <cell r="D109" t="str">
            <v>105-21-01-03-41-00</v>
          </cell>
          <cell r="E109" t="str">
            <v>CONTENEDORES</v>
          </cell>
        </row>
        <row r="110">
          <cell r="D110" t="str">
            <v>105-21-01-03-44-00</v>
          </cell>
          <cell r="E110" t="str">
            <v>NO DEDUCIBLES</v>
          </cell>
        </row>
        <row r="111">
          <cell r="D111" t="str">
            <v>105-21-01-03-47-00</v>
          </cell>
          <cell r="E111" t="str">
            <v>GASTOS MEDICOS</v>
          </cell>
        </row>
        <row r="112">
          <cell r="D112" t="str">
            <v>105-21-01-03-48-00</v>
          </cell>
          <cell r="E112" t="str">
            <v>GASTOS POR ECOLOGIA</v>
          </cell>
        </row>
        <row r="113">
          <cell r="D113" t="str">
            <v>105-21-01-03-49-00</v>
          </cell>
          <cell r="E113" t="str">
            <v>TELEFONOS Y COMUNICACIONES</v>
          </cell>
        </row>
        <row r="114">
          <cell r="D114" t="str">
            <v>105-21-01-03-50-00</v>
          </cell>
          <cell r="E114" t="str">
            <v>HERRAMIENTAS DE MANO</v>
          </cell>
        </row>
        <row r="115">
          <cell r="D115" t="str">
            <v>105-21-01-03-51-00</v>
          </cell>
          <cell r="E115" t="str">
            <v>PROYECTOS INTERNOS</v>
          </cell>
        </row>
        <row r="116">
          <cell r="D116" t="str">
            <v>105-21-01-03-52-00</v>
          </cell>
          <cell r="E116" t="str">
            <v>MANTENIMIENTO PLANTA FISICA</v>
          </cell>
        </row>
        <row r="117">
          <cell r="D117" t="str">
            <v>105-21-01-03-54-00</v>
          </cell>
          <cell r="E117" t="str">
            <v>GASTOS POR INSUMOS DE CAFETERIA</v>
          </cell>
        </row>
        <row r="118">
          <cell r="D118" t="str">
            <v>105-21-01-03-55-00</v>
          </cell>
          <cell r="E118" t="str">
            <v>EQUIPO MEDICO</v>
          </cell>
        </row>
        <row r="119">
          <cell r="D119" t="str">
            <v>105-21-01-03-57-00</v>
          </cell>
          <cell r="E119" t="str">
            <v>ESTACIONAMIENTOS</v>
          </cell>
        </row>
        <row r="120">
          <cell r="D120" t="str">
            <v>105-21-01-03-59-00</v>
          </cell>
          <cell r="E120" t="str">
            <v>ACTIVOS FIJOS MENORES</v>
          </cell>
        </row>
        <row r="121">
          <cell r="D121" t="str">
            <v>105-21-01-03-60-00</v>
          </cell>
          <cell r="E121" t="str">
            <v>MATERIALES DE CONSTRUCCION</v>
          </cell>
        </row>
        <row r="122">
          <cell r="D122" t="str">
            <v>105-21-01-03-60-01</v>
          </cell>
          <cell r="E122" t="str">
            <v>CERRAJERIA</v>
          </cell>
        </row>
        <row r="123">
          <cell r="D123" t="str">
            <v>105-21-01-03-60-02</v>
          </cell>
          <cell r="E123" t="str">
            <v>FERRETERIA</v>
          </cell>
        </row>
        <row r="124">
          <cell r="D124" t="str">
            <v>105-21-01-03-62-00</v>
          </cell>
          <cell r="E124" t="str">
            <v>AGUA POTABLE</v>
          </cell>
        </row>
        <row r="125">
          <cell r="D125" t="str">
            <v>105-21-01-03-63-00</v>
          </cell>
          <cell r="E125" t="str">
            <v>GASTOS DE INSTALACION DE BIENES ARRENDADOS</v>
          </cell>
        </row>
        <row r="126">
          <cell r="D126" t="str">
            <v>105-21-01-03-65-00</v>
          </cell>
          <cell r="E126" t="str">
            <v>MOBILIARIO Y EQUIPO DE OFICINA MENOR</v>
          </cell>
        </row>
        <row r="127">
          <cell r="D127" t="str">
            <v>105-21-01-03-66-00</v>
          </cell>
          <cell r="E127" t="str">
            <v>ACCESORIOS Y EQUIPO DE COMPUTO MENOR</v>
          </cell>
        </row>
        <row r="128">
          <cell r="D128" t="str">
            <v>105-21-01-03-67-00</v>
          </cell>
          <cell r="E128" t="str">
            <v>EQUIPO DE COMPUTO MENOR</v>
          </cell>
        </row>
        <row r="129">
          <cell r="D129" t="str">
            <v>105-21-01-03-68-00</v>
          </cell>
          <cell r="E129" t="str">
            <v>EQUIPO DE TRANSPORTE MENOR</v>
          </cell>
        </row>
        <row r="130">
          <cell r="D130" t="str">
            <v>105-21-01-03-69-00</v>
          </cell>
          <cell r="E130" t="str">
            <v>MAQUINARIA MENOR</v>
          </cell>
        </row>
        <row r="131">
          <cell r="D131" t="str">
            <v>105-21-01-03-70-00</v>
          </cell>
          <cell r="E131" t="str">
            <v>TAXIS TRANSPORTE DE PERSONAL</v>
          </cell>
        </row>
        <row r="132">
          <cell r="D132" t="str">
            <v>105-21-01-03-71-00</v>
          </cell>
          <cell r="E132" t="str">
            <v>FUMIGACION</v>
          </cell>
        </row>
        <row r="133">
          <cell r="D133" t="str">
            <v>105-21-01-03-73-00</v>
          </cell>
          <cell r="E133" t="str">
            <v>CERTIFICACIONES</v>
          </cell>
        </row>
        <row r="134">
          <cell r="D134" t="str">
            <v>115-20-01-01-19-00</v>
          </cell>
          <cell r="E134" t="str">
            <v>SUELDOS NOMINA JAPON</v>
          </cell>
        </row>
        <row r="135">
          <cell r="D135" t="str">
            <v>125-20-01-01-01-00</v>
          </cell>
          <cell r="E135" t="str">
            <v>SUELDOS ADMINISTRATIVOS</v>
          </cell>
        </row>
        <row r="136">
          <cell r="D136" t="str">
            <v>125-20-01-01-25-00</v>
          </cell>
          <cell r="E136" t="str">
            <v>GRATIFICACION NOMINAL</v>
          </cell>
        </row>
        <row r="137">
          <cell r="D137" t="str">
            <v>145-20-01-03-42-00</v>
          </cell>
          <cell r="E137" t="str">
            <v>RENTA SOTLAND ERP ADMIN</v>
          </cell>
        </row>
        <row r="138">
          <cell r="D138" t="str">
            <v>145-20-01-03-34-00</v>
          </cell>
          <cell r="E138" t="str">
            <v>CONSULTORIA E IMPLEMENTACION SOFTLAND</v>
          </cell>
        </row>
        <row r="139">
          <cell r="D139" t="str">
            <v>155-21-01-01-22-00</v>
          </cell>
          <cell r="E139" t="str">
            <v>AYUDA PARA LENTES</v>
          </cell>
        </row>
        <row r="140">
          <cell r="D140" t="str">
            <v>155-20-01-03-02-00</v>
          </cell>
          <cell r="E140" t="str">
            <v>COMBUSTIBLES Y LUBRICANTES</v>
          </cell>
        </row>
        <row r="141">
          <cell r="D141" t="str">
            <v>155-20-01-03-52-00</v>
          </cell>
          <cell r="E141" t="str">
            <v>MANTENIMIENTO PLANTA FISICA</v>
          </cell>
        </row>
        <row r="142">
          <cell r="D142" t="str">
            <v>155-20-01-03-58-00</v>
          </cell>
          <cell r="E142" t="str">
            <v>MANTENIMIENTO DE INSTALACION Y GASTOS DIVERSOS</v>
          </cell>
        </row>
        <row r="143">
          <cell r="D143" t="str">
            <v>155-20-01-03-63-00</v>
          </cell>
          <cell r="E143" t="str">
            <v>MANTENIMIENTO DE MOBILIARIO Y EQUIPO DE OFICINA</v>
          </cell>
        </row>
        <row r="144">
          <cell r="D144" t="str">
            <v>155-20-01-01-15-00</v>
          </cell>
          <cell r="E144" t="str">
            <v>AYUDA PARA COMEDOR</v>
          </cell>
        </row>
        <row r="145">
          <cell r="D145" t="str">
            <v>155-20-01-01-18-00</v>
          </cell>
          <cell r="E145" t="str">
            <v>TRANSPORTE DE PERSONAL</v>
          </cell>
        </row>
        <row r="146">
          <cell r="D146" t="str">
            <v>155-20-01-01-22-00</v>
          </cell>
          <cell r="E146" t="str">
            <v>AYUDA PARA LENTES</v>
          </cell>
        </row>
        <row r="147">
          <cell r="D147" t="str">
            <v>155-20-01-03-01-00</v>
          </cell>
          <cell r="E147" t="str">
            <v>PAPELERIA Y ARTICULOS DE OFICINA</v>
          </cell>
        </row>
        <row r="148">
          <cell r="D148" t="str">
            <v>155-20-01-03-03-00</v>
          </cell>
          <cell r="E148" t="str">
            <v>ARTICULOS  DE LIMPIEZA</v>
          </cell>
        </row>
        <row r="149">
          <cell r="D149" t="str">
            <v>155-20-01-03-05-00</v>
          </cell>
          <cell r="E149" t="str">
            <v>TELEFONO Y  COMUNICACIONES</v>
          </cell>
        </row>
        <row r="150">
          <cell r="D150" t="str">
            <v>155-20-01-03-06-00</v>
          </cell>
          <cell r="E150" t="str">
            <v>VIGILANCIA, SEGURIDAD E HIGIENE</v>
          </cell>
        </row>
        <row r="151">
          <cell r="D151" t="str">
            <v>155-20-01-03-07-00</v>
          </cell>
          <cell r="E151" t="str">
            <v>LUZ Y ELECTRICIDAD</v>
          </cell>
        </row>
        <row r="152">
          <cell r="D152" t="str">
            <v>155-20-01-03-08-00</v>
          </cell>
          <cell r="E152" t="str">
            <v>AGUA PURIFICADA</v>
          </cell>
        </row>
        <row r="153">
          <cell r="D153" t="str">
            <v>155-20-01-03-09-00</v>
          </cell>
          <cell r="E153" t="str">
            <v>EVENTOS  AL PERSONAL</v>
          </cell>
        </row>
        <row r="154">
          <cell r="D154" t="str">
            <v>155-20-01-03-10-00</v>
          </cell>
          <cell r="E154" t="str">
            <v>UNIFORMES</v>
          </cell>
        </row>
        <row r="155">
          <cell r="D155" t="str">
            <v>155-20-01-03-11-00</v>
          </cell>
          <cell r="E155" t="str">
            <v>DERECHOS Y LICENCIAS</v>
          </cell>
        </row>
        <row r="156">
          <cell r="D156" t="str">
            <v>155-20-01-03-12-00</v>
          </cell>
          <cell r="E156" t="str">
            <v>SELECCION Y RECLUTAMIENTO</v>
          </cell>
        </row>
        <row r="157">
          <cell r="D157" t="str">
            <v>155-20-01-03-13-00</v>
          </cell>
          <cell r="E157" t="str">
            <v>CAPACITACION Y ADIESTRAMIENTO</v>
          </cell>
        </row>
        <row r="158">
          <cell r="D158" t="str">
            <v>155-20-01-03-14-00</v>
          </cell>
          <cell r="E158" t="str">
            <v>MANTENIMIENTO DE EQUIPO DE TRANSPORTE</v>
          </cell>
        </row>
        <row r="159">
          <cell r="D159" t="str">
            <v>155-20-01-03-15-00</v>
          </cell>
          <cell r="E159" t="str">
            <v>MANTENIMIENTO EQUIPO DE COMPUTO</v>
          </cell>
        </row>
        <row r="160">
          <cell r="D160" t="str">
            <v>155-20-01-03-16-00</v>
          </cell>
          <cell r="E160" t="str">
            <v>MANTENIMIENTO EQUIPO ESPECIALIZADO</v>
          </cell>
        </row>
        <row r="161">
          <cell r="D161" t="str">
            <v>155-20-01-03-17-00</v>
          </cell>
          <cell r="E161" t="str">
            <v>PROMOCION Y PUBLICIDAD</v>
          </cell>
        </row>
        <row r="162">
          <cell r="D162" t="str">
            <v>155-20-01-03-18-00</v>
          </cell>
          <cell r="E162" t="str">
            <v>TARJETAS DE PRESENTACION IMPRESA EN COLOR</v>
          </cell>
        </row>
        <row r="163">
          <cell r="D163" t="str">
            <v>155-20-01-03-19-00</v>
          </cell>
          <cell r="E163" t="str">
            <v>EQUIPO DE PROTECCION PERSONAL</v>
          </cell>
        </row>
        <row r="164">
          <cell r="D164" t="str">
            <v>155-20-01-03-20-00</v>
          </cell>
          <cell r="E164" t="str">
            <v>RECARGOS Y MULTAS</v>
          </cell>
        </row>
        <row r="165">
          <cell r="D165" t="str">
            <v>155-20-01-03-21-00</v>
          </cell>
          <cell r="E165" t="str">
            <v>MENSAJERIA Y PAQUETERIA</v>
          </cell>
        </row>
        <row r="166">
          <cell r="D166" t="str">
            <v>155-20-01-03-22-00</v>
          </cell>
          <cell r="E166" t="str">
            <v>LAVANDERIA</v>
          </cell>
        </row>
        <row r="167">
          <cell r="D167" t="str">
            <v>155-20-01-03-23-00</v>
          </cell>
          <cell r="E167" t="str">
            <v>INSCRIPCIONES, CUOTAS Y MEMBRESIAS</v>
          </cell>
        </row>
        <row r="168">
          <cell r="D168" t="str">
            <v>155-20-01-03-25-00</v>
          </cell>
          <cell r="E168" t="str">
            <v>ANTIDOPING</v>
          </cell>
        </row>
        <row r="169">
          <cell r="D169" t="str">
            <v>155-20-01-03-26-00</v>
          </cell>
          <cell r="E169" t="str">
            <v>INSUMOS PARA CONSULTORIO MEDICO</v>
          </cell>
        </row>
        <row r="170">
          <cell r="D170" t="str">
            <v>155-20-01-03-27-00</v>
          </cell>
          <cell r="E170" t="str">
            <v>GASTOS POR INSUMOS DE COMPUTACION</v>
          </cell>
        </row>
        <row r="171">
          <cell r="D171" t="str">
            <v>155-20-01-03-28-00</v>
          </cell>
          <cell r="E171" t="str">
            <v>CELULARES Y RADIOS</v>
          </cell>
        </row>
        <row r="172">
          <cell r="D172" t="str">
            <v>155-20-01-03-29-00</v>
          </cell>
          <cell r="E172" t="str">
            <v>ASESORIA Y ASISTENCIA TECNICA</v>
          </cell>
        </row>
        <row r="173">
          <cell r="D173" t="str">
            <v>155-20-01-03-30-00</v>
          </cell>
          <cell r="E173" t="str">
            <v>REPARACIONES PARA LAYOUT</v>
          </cell>
        </row>
        <row r="174">
          <cell r="D174" t="str">
            <v>155-20-01-03-31-00</v>
          </cell>
          <cell r="E174" t="str">
            <v>GASTOS DE INSTALACION DE BIENES ARRENDADOS</v>
          </cell>
        </row>
        <row r="175">
          <cell r="D175" t="str">
            <v>155-20-01-03-32-00</v>
          </cell>
          <cell r="E175" t="str">
            <v>INSPECCION OCULAR VEHICULOS</v>
          </cell>
        </row>
        <row r="176">
          <cell r="D176" t="str">
            <v>155-20-01-03-33-00</v>
          </cell>
          <cell r="E176" t="str">
            <v>KILOMETRAJE VEHICULOS</v>
          </cell>
        </row>
        <row r="177">
          <cell r="D177" t="str">
            <v>155-20-01-03-35-00</v>
          </cell>
          <cell r="E177" t="str">
            <v>VERIFICACION VEHICULAR</v>
          </cell>
        </row>
        <row r="178">
          <cell r="D178" t="str">
            <v>155-20-01-03-36-00</v>
          </cell>
          <cell r="E178" t="str">
            <v>REFRENDO VEHICULAR</v>
          </cell>
        </row>
        <row r="179">
          <cell r="D179" t="str">
            <v>155-20-01-03-37-00</v>
          </cell>
          <cell r="E179" t="str">
            <v>SEGUROS Y FIANZAS</v>
          </cell>
        </row>
        <row r="180">
          <cell r="D180" t="str">
            <v>155-20-01-03-41-00</v>
          </cell>
          <cell r="E180" t="str">
            <v>NO DEDUCIBLES</v>
          </cell>
        </row>
        <row r="181">
          <cell r="D181" t="str">
            <v>155-20-01-03-43-00</v>
          </cell>
          <cell r="E181" t="str">
            <v>TIMBRADO DE NOMINAS</v>
          </cell>
        </row>
        <row r="182">
          <cell r="D182" t="str">
            <v>155-20-01-03-44-00</v>
          </cell>
          <cell r="E182" t="str">
            <v>REUNION DE TRABAJO</v>
          </cell>
        </row>
        <row r="183">
          <cell r="D183" t="str">
            <v>155-20-01-03-45-00</v>
          </cell>
          <cell r="E183" t="str">
            <v>GASTOS LEGALES</v>
          </cell>
        </row>
        <row r="184">
          <cell r="D184" t="str">
            <v>155-20-01-03-46-00</v>
          </cell>
          <cell r="E184" t="str">
            <v>IMPUESTOS Y DERECHOS</v>
          </cell>
        </row>
        <row r="185">
          <cell r="D185" t="str">
            <v>155-20-01-03-47-00</v>
          </cell>
          <cell r="E185" t="str">
            <v>GASTOS MEDICOS</v>
          </cell>
        </row>
        <row r="186">
          <cell r="D186" t="str">
            <v>155-20-01-03-48-00</v>
          </cell>
          <cell r="E186" t="str">
            <v>HERRAMIENTAS DE MANO</v>
          </cell>
        </row>
        <row r="187">
          <cell r="D187" t="str">
            <v>155-20-01-03-49-00</v>
          </cell>
          <cell r="E187" t="str">
            <v>FLETES Y ACARREOS</v>
          </cell>
        </row>
        <row r="188">
          <cell r="D188" t="str">
            <v>155-20-01-03-50-00</v>
          </cell>
          <cell r="E188" t="str">
            <v>DEPOSITOS EN GARANTIA</v>
          </cell>
        </row>
        <row r="189">
          <cell r="D189" t="str">
            <v>155-20-01-03-51-00</v>
          </cell>
          <cell r="E189" t="str">
            <v>MATERIALES DE CONSTRUCCION</v>
          </cell>
        </row>
        <row r="190">
          <cell r="D190" t="str">
            <v>155-20-01-03-51-01</v>
          </cell>
          <cell r="E190" t="str">
            <v>CERRAJERIA</v>
          </cell>
        </row>
        <row r="191">
          <cell r="D191" t="str">
            <v>155-20-01-03-51-02</v>
          </cell>
          <cell r="E191" t="str">
            <v>FERRETERIA</v>
          </cell>
        </row>
        <row r="192">
          <cell r="D192" t="str">
            <v>155-20-01-03-53-00</v>
          </cell>
          <cell r="E192" t="str">
            <v>ACTUALIZACIONES</v>
          </cell>
        </row>
        <row r="193">
          <cell r="D193" t="str">
            <v>155-20-01-03-54-00</v>
          </cell>
          <cell r="E193" t="str">
            <v>GASTOS POR INSUMOS DE CAFETERIA</v>
          </cell>
        </row>
        <row r="194">
          <cell r="D194" t="str">
            <v>155-20-01-03-55-00</v>
          </cell>
          <cell r="E194" t="str">
            <v>GASTOS DE INVESTIGACION Y GESTORIAS</v>
          </cell>
        </row>
        <row r="195">
          <cell r="D195" t="str">
            <v>155-20-01-03-56-00</v>
          </cell>
          <cell r="E195" t="str">
            <v>GASTOS POR TRASLADOS (TRASPORTACION)</v>
          </cell>
        </row>
        <row r="196">
          <cell r="D196" t="str">
            <v>155-20-01-03-57-00</v>
          </cell>
          <cell r="E196" t="str">
            <v>ESTACIONAMIENTOS</v>
          </cell>
        </row>
        <row r="197">
          <cell r="D197" t="str">
            <v>155-20-01-03-59-00</v>
          </cell>
          <cell r="E197" t="str">
            <v>ACTIVOS FIJOS MENORES</v>
          </cell>
        </row>
        <row r="198">
          <cell r="D198" t="str">
            <v>155-20-01-03-60-00</v>
          </cell>
          <cell r="E198" t="str">
            <v>AGUA POTABLE</v>
          </cell>
        </row>
        <row r="199">
          <cell r="D199" t="str">
            <v>155-20-01-03-61-00</v>
          </cell>
          <cell r="E199" t="str">
            <v>GASTOS DE LENTES</v>
          </cell>
        </row>
        <row r="200">
          <cell r="D200" t="str">
            <v>155-20-01-03-62-00</v>
          </cell>
          <cell r="E200" t="str">
            <v>GASTOS ADUANALES</v>
          </cell>
        </row>
        <row r="201">
          <cell r="D201" t="str">
            <v>155-20-01-03-64-00</v>
          </cell>
          <cell r="E201" t="str">
            <v>TAXIS TRANSPORTE DE PERSONAL</v>
          </cell>
        </row>
        <row r="202">
          <cell r="D202" t="str">
            <v>155-20-01-03-65-00</v>
          </cell>
          <cell r="E202" t="str">
            <v>MOBILIARIO Y EQUIPO DE OFICINA MENOR</v>
          </cell>
        </row>
        <row r="203">
          <cell r="D203" t="str">
            <v>155-20-01-03-66-00</v>
          </cell>
          <cell r="E203" t="str">
            <v>ACCESORIOS Y EQUIPO DE COMPUTO MENOR</v>
          </cell>
        </row>
        <row r="204">
          <cell r="D204" t="str">
            <v>155-20-01-03-67-00</v>
          </cell>
          <cell r="E204" t="str">
            <v>EQUIPO DE COMPUTO MENOR</v>
          </cell>
        </row>
        <row r="205">
          <cell r="D205" t="str">
            <v>155-20-01-03-68-00</v>
          </cell>
          <cell r="E205" t="str">
            <v>EQUIPO DE TRANSPORTE MENOR</v>
          </cell>
        </row>
        <row r="206">
          <cell r="D206" t="str">
            <v>155-20-01-03-69-00</v>
          </cell>
          <cell r="E206" t="str">
            <v>MAQUINARIA MENOR</v>
          </cell>
        </row>
        <row r="207">
          <cell r="D207" t="str">
            <v>155-20-01-03-71-00</v>
          </cell>
          <cell r="E207" t="str">
            <v>FUMIGACION</v>
          </cell>
        </row>
        <row r="208">
          <cell r="D208" t="str">
            <v>155-20-01-03-72-00</v>
          </cell>
          <cell r="E208" t="str">
            <v>PROYECTOS INTERNOS</v>
          </cell>
        </row>
        <row r="209">
          <cell r="D209" t="str">
            <v>155-20-01-03-73-00</v>
          </cell>
          <cell r="E209" t="str">
            <v>PROGRAMA DE PRACTICAS UNIVERSITARIAS</v>
          </cell>
        </row>
        <row r="210">
          <cell r="D210" t="str">
            <v>155-20-01-03-74-00</v>
          </cell>
          <cell r="E210" t="str">
            <v>DONATIVO</v>
          </cell>
        </row>
        <row r="211">
          <cell r="D211" t="str">
            <v>155-20-01-03-75-00</v>
          </cell>
          <cell r="E211" t="str">
            <v>CLICS PARA IMPRESIONES</v>
          </cell>
        </row>
        <row r="212">
          <cell r="D212" t="str">
            <v>155-20-01-04-00-00</v>
          </cell>
          <cell r="E212" t="str">
            <v>PERSONAS FISICAS INDEPENDIENTES</v>
          </cell>
        </row>
        <row r="213">
          <cell r="D213" t="str">
            <v>155-20-01-04-01-00</v>
          </cell>
          <cell r="E213" t="str">
            <v>HONORARIOS PERSONAS FISICAS</v>
          </cell>
        </row>
        <row r="214">
          <cell r="D214" t="str">
            <v>155-20-01-04-02-00</v>
          </cell>
          <cell r="E214" t="str">
            <v>ARRENDAMIENTO PERSONAS MORALES</v>
          </cell>
        </row>
        <row r="215">
          <cell r="D215" t="str">
            <v>155-20-01-04-03-00</v>
          </cell>
          <cell r="E215" t="str">
            <v>HONORARIOS (PERSONAS MORALES)</v>
          </cell>
        </row>
        <row r="216">
          <cell r="D216" t="str">
            <v>155-20-01-04-04-00</v>
          </cell>
          <cell r="E216" t="str">
            <v>ARRENDAMIENTO PERSONAS FISICAS</v>
          </cell>
        </row>
        <row r="217">
          <cell r="D217" t="str">
            <v>155-21-01-03-12-00</v>
          </cell>
          <cell r="E217" t="str">
            <v>SELECCION Y RECLUTAMIENTO</v>
          </cell>
        </row>
        <row r="218">
          <cell r="D218" t="str">
            <v>155-21-01-03-13-00</v>
          </cell>
          <cell r="E218" t="str">
            <v>CAPACITACION Y ADIESTRAMIENTO</v>
          </cell>
        </row>
        <row r="219">
          <cell r="D219" t="str">
            <v>155-21-01-03-17-00</v>
          </cell>
          <cell r="E219" t="str">
            <v>PROMOCION Y PUBLICIDAD</v>
          </cell>
        </row>
        <row r="220">
          <cell r="D220" t="str">
            <v>155-21-01-03-18-00</v>
          </cell>
          <cell r="E220" t="str">
            <v>TARJETAS DE PRESENTACION IMPRESA EN COLOR</v>
          </cell>
        </row>
        <row r="221">
          <cell r="D221" t="str">
            <v>155-21-01-03-25-00</v>
          </cell>
          <cell r="E221" t="str">
            <v>ANTIDOPING</v>
          </cell>
        </row>
        <row r="222">
          <cell r="D222" t="str">
            <v>155-21-01-03-42-00</v>
          </cell>
          <cell r="E222" t="str">
            <v>REUNION DE TRABAJO</v>
          </cell>
        </row>
        <row r="223">
          <cell r="D223" t="str">
            <v>155-21-01-03-72-00</v>
          </cell>
          <cell r="E223" t="str">
            <v>DONATIVO</v>
          </cell>
        </row>
        <row r="224">
          <cell r="D224" t="str">
            <v>155-21-01-03-74-00</v>
          </cell>
          <cell r="E224" t="str">
            <v>VERIFICACION VEHICULAR</v>
          </cell>
        </row>
        <row r="225">
          <cell r="D225" t="str">
            <v>225-20-01-03-40-00</v>
          </cell>
          <cell r="E225" t="str">
            <v>COMISIONES BANCARIAS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208A-E3E2-4900-BF0E-1ADA6AFB2DEC}">
  <sheetPr>
    <pageSetUpPr fitToPage="1"/>
  </sheetPr>
  <dimension ref="A2:M383"/>
  <sheetViews>
    <sheetView tabSelected="1" topLeftCell="A2" zoomScale="64" zoomScaleNormal="64" zoomScaleSheetLayoutView="85" workbookViewId="0">
      <pane xSplit="7" ySplit="11" topLeftCell="H228" activePane="bottomRight" state="frozen"/>
      <selection pane="bottomRight" activeCell="I246" sqref="I246"/>
      <selection pane="bottomLeft" activeCell="AC272" sqref="AC272:AC273"/>
      <selection pane="topRight" activeCell="AC272" sqref="AC272:AC273"/>
    </sheetView>
  </sheetViews>
  <sheetFormatPr defaultColWidth="10.85546875" defaultRowHeight="15.6"/>
  <cols>
    <col min="1" max="1" width="11.85546875" hidden="1" customWidth="1"/>
    <col min="2" max="2" width="7" hidden="1" customWidth="1"/>
    <col min="3" max="4" width="5.42578125" style="1" customWidth="1"/>
    <col min="5" max="5" width="8.7109375" style="1" customWidth="1"/>
    <col min="6" max="6" width="20.42578125" bestFit="1" customWidth="1"/>
    <col min="7" max="7" width="27.85546875" customWidth="1"/>
    <col min="8" max="8" width="11.42578125" style="2" customWidth="1"/>
    <col min="9" max="12" width="11.42578125" customWidth="1"/>
    <col min="13" max="13" width="10.28515625" style="3" customWidth="1"/>
  </cols>
  <sheetData>
    <row r="2" spans="1:13">
      <c r="F2">
        <v>1</v>
      </c>
      <c r="G2">
        <v>2</v>
      </c>
      <c r="H2" s="2">
        <v>3</v>
      </c>
      <c r="I2">
        <v>4</v>
      </c>
      <c r="K2">
        <v>5</v>
      </c>
    </row>
    <row r="3" spans="1:13" ht="18">
      <c r="C3" s="4"/>
      <c r="D3" s="88" t="s">
        <v>0</v>
      </c>
      <c r="E3" s="88"/>
      <c r="F3" s="88"/>
      <c r="G3" s="88"/>
      <c r="H3" s="5"/>
      <c r="I3" s="6"/>
      <c r="J3" s="6"/>
      <c r="K3" s="6"/>
      <c r="L3" s="6"/>
      <c r="M3" s="7"/>
    </row>
    <row r="4" spans="1:13">
      <c r="F4" s="89" t="s">
        <v>1</v>
      </c>
      <c r="G4" s="89"/>
      <c r="H4" s="91" t="s">
        <v>2</v>
      </c>
      <c r="I4" s="92"/>
      <c r="J4" s="92"/>
      <c r="K4" s="92"/>
      <c r="L4" s="92"/>
      <c r="M4" s="93"/>
    </row>
    <row r="5" spans="1:13" ht="28.9">
      <c r="F5" s="90"/>
      <c r="G5" s="90"/>
      <c r="H5" s="8" t="s">
        <v>3</v>
      </c>
      <c r="I5" s="9" t="s">
        <v>4</v>
      </c>
      <c r="J5" s="10" t="s">
        <v>5</v>
      </c>
      <c r="K5" s="9" t="s">
        <v>6</v>
      </c>
      <c r="L5" s="10" t="s">
        <v>7</v>
      </c>
      <c r="M5" s="11" t="s">
        <v>8</v>
      </c>
    </row>
    <row r="6" spans="1:13" hidden="1">
      <c r="F6" s="94" t="s">
        <v>9</v>
      </c>
      <c r="G6" s="94"/>
      <c r="H6" s="12"/>
      <c r="I6" s="13"/>
      <c r="J6" s="14"/>
      <c r="K6" s="13"/>
      <c r="L6" s="14"/>
      <c r="M6" s="15"/>
    </row>
    <row r="7" spans="1:13" hidden="1">
      <c r="F7" s="94" t="s">
        <v>10</v>
      </c>
      <c r="G7" s="94"/>
      <c r="H7" s="12"/>
      <c r="I7" s="13"/>
      <c r="J7" s="14"/>
      <c r="K7" s="13"/>
      <c r="L7" s="14"/>
      <c r="M7" s="15"/>
    </row>
    <row r="8" spans="1:13" hidden="1">
      <c r="F8" s="87" t="s">
        <v>11</v>
      </c>
      <c r="G8" s="87"/>
      <c r="H8" s="12"/>
      <c r="I8" s="13"/>
      <c r="J8" s="14"/>
      <c r="K8" s="13"/>
      <c r="L8" s="14"/>
      <c r="M8" s="15"/>
    </row>
    <row r="9" spans="1:13" hidden="1">
      <c r="F9" s="97" t="s">
        <v>12</v>
      </c>
      <c r="G9" s="98"/>
      <c r="H9" s="12"/>
      <c r="I9" s="13"/>
      <c r="J9" s="14"/>
      <c r="K9" s="13"/>
      <c r="L9" s="14"/>
      <c r="M9" s="15"/>
    </row>
    <row r="10" spans="1:13" ht="18" hidden="1">
      <c r="F10" s="99" t="s">
        <v>13</v>
      </c>
      <c r="G10" s="99"/>
      <c r="H10" s="16">
        <f>SUM(H6:H9)</f>
        <v>0</v>
      </c>
      <c r="I10" s="17">
        <f>SUM(I6:I9)</f>
        <v>0</v>
      </c>
      <c r="J10" s="17"/>
      <c r="K10" s="17">
        <f>SUM(K6:K9)</f>
        <v>0</v>
      </c>
      <c r="L10" s="17"/>
      <c r="M10" s="18"/>
    </row>
    <row r="11" spans="1:13" ht="18" hidden="1">
      <c r="B11">
        <v>1</v>
      </c>
      <c r="C11" s="4"/>
      <c r="D11" s="88" t="s">
        <v>14</v>
      </c>
      <c r="E11" s="88"/>
      <c r="F11" s="88"/>
      <c r="G11" s="88"/>
      <c r="H11" s="5" t="str">
        <f>"B"&amp;LEFT(H4,3)</f>
        <v>BJan</v>
      </c>
      <c r="I11" s="6"/>
      <c r="J11" s="6"/>
      <c r="K11" s="6"/>
      <c r="L11" s="6"/>
      <c r="M11" s="7"/>
    </row>
    <row r="12" spans="1:13">
      <c r="B12">
        <v>2</v>
      </c>
      <c r="C12" s="19"/>
      <c r="D12" s="19"/>
      <c r="E12" s="19"/>
      <c r="F12" s="20" t="s">
        <v>15</v>
      </c>
      <c r="G12" s="20" t="s">
        <v>16</v>
      </c>
      <c r="H12" s="2">
        <v>3</v>
      </c>
      <c r="I12">
        <v>4</v>
      </c>
      <c r="J12" s="21"/>
      <c r="L12" s="21"/>
    </row>
    <row r="13" spans="1:13" ht="14.45">
      <c r="A13" t="str">
        <f>IFERROR(VLOOKUP(E13,'[1]Hoja1 (2)'!$D$2:$E$225,2,FALSE),"no está")</f>
        <v>ARRENDAMIENTO DE IMPRESORAS</v>
      </c>
      <c r="B13">
        <v>3</v>
      </c>
      <c r="C13" s="22">
        <v>3</v>
      </c>
      <c r="D13" s="22" t="str">
        <f>IF(MID(F13,3,2)*1=20,"ADM","OP")</f>
        <v>ADM</v>
      </c>
      <c r="E13" s="22" t="str">
        <f>+C13&amp;F13</f>
        <v>35-20-01-03-38-00</v>
      </c>
      <c r="F13" s="23" t="s">
        <v>17</v>
      </c>
      <c r="G13" s="24" t="s">
        <v>18</v>
      </c>
      <c r="H13" s="25"/>
      <c r="I13" s="13"/>
      <c r="J13" s="14">
        <f>H13-I13</f>
        <v>0</v>
      </c>
      <c r="K13" s="13"/>
      <c r="L13" s="14">
        <f>H13-K13</f>
        <v>0</v>
      </c>
      <c r="M13" s="15"/>
    </row>
    <row r="14" spans="1:13" ht="14.45">
      <c r="A14" t="str">
        <f>IFERROR(VLOOKUP(E14,'[1]Hoja1 (2)'!$D$2:$E$225,2,FALSE),"no está")</f>
        <v>RENTA DE VEHICULOS</v>
      </c>
      <c r="B14">
        <v>4</v>
      </c>
      <c r="C14" s="22">
        <v>3</v>
      </c>
      <c r="D14" s="22" t="str">
        <f t="shared" ref="D14:D43" si="0">IF(MID(F14,3,2)*1=20,"ADM","OP")</f>
        <v>ADM</v>
      </c>
      <c r="E14" s="22" t="str">
        <f t="shared" ref="E14:E43" si="1">+C14&amp;F14</f>
        <v>35-20-01-03-39-00</v>
      </c>
      <c r="F14" s="23" t="s">
        <v>19</v>
      </c>
      <c r="G14" s="24" t="s">
        <v>20</v>
      </c>
      <c r="H14" s="12">
        <v>0</v>
      </c>
      <c r="I14" s="13"/>
      <c r="J14" s="13"/>
      <c r="K14" s="13"/>
      <c r="L14" s="13"/>
      <c r="M14" s="15"/>
    </row>
    <row r="15" spans="1:13" ht="14.45">
      <c r="A15" t="str">
        <f>IFERROR(VLOOKUP(E15,'[1]Hoja1 (2)'!$D$2:$E$225,2,FALSE),"no está")</f>
        <v>RENTA DE EQUIPO DE TRANSPORTE</v>
      </c>
      <c r="B15">
        <v>5</v>
      </c>
      <c r="C15" s="22">
        <v>3</v>
      </c>
      <c r="D15" s="22" t="str">
        <f t="shared" si="0"/>
        <v>ADM</v>
      </c>
      <c r="E15" s="22" t="str">
        <f t="shared" si="1"/>
        <v>35-20-01-03-76-00</v>
      </c>
      <c r="F15" s="23" t="s">
        <v>21</v>
      </c>
      <c r="G15" s="24" t="s">
        <v>22</v>
      </c>
      <c r="H15" s="12">
        <v>0</v>
      </c>
      <c r="I15" s="13"/>
      <c r="J15" s="13"/>
      <c r="K15" s="13"/>
      <c r="L15" s="13"/>
      <c r="M15" s="15"/>
    </row>
    <row r="16" spans="1:13" ht="14.45">
      <c r="A16" t="str">
        <f>IFERROR(VLOOKUP(E16,'[1]Hoja1 (2)'!$D$2:$E$225,2,FALSE),"no está")</f>
        <v>RENTA DE EQUIPO DE TRANSPORTE</v>
      </c>
      <c r="B16">
        <v>6</v>
      </c>
      <c r="C16" s="26">
        <v>3</v>
      </c>
      <c r="D16" s="26" t="str">
        <f t="shared" si="0"/>
        <v>OP</v>
      </c>
      <c r="E16" s="26" t="str">
        <f t="shared" si="1"/>
        <v>35-21-01-03-43-00</v>
      </c>
      <c r="F16" s="27" t="s">
        <v>23</v>
      </c>
      <c r="G16" s="28" t="s">
        <v>22</v>
      </c>
      <c r="H16" s="12">
        <v>0</v>
      </c>
      <c r="I16" s="13"/>
      <c r="J16" s="13"/>
      <c r="K16" s="13"/>
      <c r="L16" s="13"/>
      <c r="M16" s="15"/>
    </row>
    <row r="17" spans="1:13" ht="14.45">
      <c r="A17" t="str">
        <f>IFERROR(VLOOKUP(E17,'[1]Hoja1 (2)'!$D$2:$E$225,2,FALSE),"no está")</f>
        <v>ARRENDAMIENTO PERSONAS MORALES</v>
      </c>
      <c r="B17">
        <v>5</v>
      </c>
      <c r="C17" s="26">
        <v>3</v>
      </c>
      <c r="D17" s="26" t="str">
        <f t="shared" si="0"/>
        <v>OP</v>
      </c>
      <c r="E17" s="26" t="str">
        <f t="shared" si="1"/>
        <v>35-21-01-03-45-00</v>
      </c>
      <c r="F17" s="27" t="s">
        <v>24</v>
      </c>
      <c r="G17" s="28" t="s">
        <v>25</v>
      </c>
      <c r="H17" s="12">
        <v>0</v>
      </c>
      <c r="I17" s="13"/>
      <c r="J17" s="13"/>
      <c r="K17" s="13"/>
      <c r="L17" s="13"/>
      <c r="M17" s="15"/>
    </row>
    <row r="18" spans="1:13" ht="14.45">
      <c r="A18" t="str">
        <f>IFERROR(VLOOKUP(E18,'[1]Hoja1 (2)'!$D$2:$E$225,2,FALSE),"no está")</f>
        <v>ARRENDAMIENTO IMPRESORAS</v>
      </c>
      <c r="B18">
        <v>6</v>
      </c>
      <c r="C18" s="26">
        <v>3</v>
      </c>
      <c r="D18" s="26" t="str">
        <f t="shared" si="0"/>
        <v>OP</v>
      </c>
      <c r="E18" s="26" t="str">
        <f t="shared" si="1"/>
        <v>35-21-01-03-46-00</v>
      </c>
      <c r="F18" s="27" t="s">
        <v>26</v>
      </c>
      <c r="G18" s="28" t="s">
        <v>27</v>
      </c>
      <c r="H18" s="12">
        <v>0</v>
      </c>
      <c r="I18" s="13"/>
      <c r="J18" s="13"/>
      <c r="K18" s="13"/>
      <c r="L18" s="13"/>
      <c r="M18" s="15"/>
    </row>
    <row r="19" spans="1:13" ht="14.45">
      <c r="A19" t="str">
        <f>IFERROR(VLOOKUP(E19,'[1]Hoja1 (2)'!$D$2:$E$225,2,FALSE),"no está")</f>
        <v>RENTA DE MAQUINARIA</v>
      </c>
      <c r="B19">
        <v>7</v>
      </c>
      <c r="C19" s="26">
        <v>3</v>
      </c>
      <c r="D19" s="26" t="str">
        <f t="shared" si="0"/>
        <v>OP</v>
      </c>
      <c r="E19" s="26" t="str">
        <f t="shared" si="1"/>
        <v>35-21-01-03-53-00</v>
      </c>
      <c r="F19" s="27" t="s">
        <v>28</v>
      </c>
      <c r="G19" s="28" t="s">
        <v>29</v>
      </c>
      <c r="H19" s="12">
        <v>0</v>
      </c>
      <c r="I19" s="13"/>
      <c r="J19" s="13"/>
      <c r="K19" s="13"/>
      <c r="L19" s="13"/>
      <c r="M19" s="15"/>
    </row>
    <row r="20" spans="1:13" ht="14.45">
      <c r="A20" t="str">
        <f>IFERROR(VLOOKUP(E20,'[1]Hoja1 (2)'!$D$2:$E$225,2,FALSE),"no está")</f>
        <v>ARRENDAMIENTO DE EQUIPO DE COMPUTO</v>
      </c>
      <c r="B20">
        <v>8</v>
      </c>
      <c r="C20" s="26">
        <v>3</v>
      </c>
      <c r="D20" s="26" t="str">
        <f t="shared" si="0"/>
        <v>OP</v>
      </c>
      <c r="E20" s="26" t="str">
        <f t="shared" si="1"/>
        <v>35-21-01-03-56-00</v>
      </c>
      <c r="F20" s="27" t="s">
        <v>30</v>
      </c>
      <c r="G20" s="28" t="s">
        <v>31</v>
      </c>
      <c r="H20" s="12">
        <v>0</v>
      </c>
      <c r="I20" s="13"/>
      <c r="J20" s="13"/>
      <c r="K20" s="13"/>
      <c r="L20" s="13"/>
      <c r="M20" s="15"/>
    </row>
    <row r="21" spans="1:13" ht="14.45">
      <c r="A21" t="str">
        <f>IFERROR(VLOOKUP(E21,'[1]Hoja1 (2)'!$D$2:$E$225,2,FALSE),"no está")</f>
        <v>RENTA DE MOBILIARIO DE OFICINA</v>
      </c>
      <c r="B21">
        <v>9</v>
      </c>
      <c r="C21" s="26">
        <v>3</v>
      </c>
      <c r="D21" s="26" t="str">
        <f t="shared" si="0"/>
        <v>OP</v>
      </c>
      <c r="E21" s="26" t="str">
        <f t="shared" si="1"/>
        <v>35-21-01-03-61-00</v>
      </c>
      <c r="F21" s="27" t="s">
        <v>32</v>
      </c>
      <c r="G21" s="28" t="s">
        <v>33</v>
      </c>
      <c r="H21" s="12">
        <v>0</v>
      </c>
      <c r="I21" s="13"/>
      <c r="J21" s="13"/>
      <c r="K21" s="13"/>
      <c r="L21" s="13"/>
      <c r="M21" s="15"/>
    </row>
    <row r="22" spans="1:13">
      <c r="A22" t="str">
        <f>IFERROR(VLOOKUP(E22,'[1]Hoja1 (2)'!$D$2:$E$225,2,FALSE),"no está")</f>
        <v>no está</v>
      </c>
      <c r="B22">
        <v>11</v>
      </c>
      <c r="C22" s="29"/>
      <c r="D22" s="29" t="s">
        <v>34</v>
      </c>
      <c r="E22" s="30"/>
      <c r="F22" s="100" t="s">
        <v>35</v>
      </c>
      <c r="G22" s="101"/>
      <c r="H22" s="31">
        <f t="shared" ref="H22:M22" si="2">SUM(H13:H21)</f>
        <v>0</v>
      </c>
      <c r="I22" s="31">
        <f t="shared" si="2"/>
        <v>0</v>
      </c>
      <c r="J22" s="31">
        <f t="shared" si="2"/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</row>
    <row r="23" spans="1:13" ht="14.45">
      <c r="A23" t="str">
        <f>IFERROR(VLOOKUP(E23,'[1]Hoja1 (2)'!$D$2:$E$225,2,FALSE),"no está")</f>
        <v>COMBUSTIBLES Y LUBRICANTES</v>
      </c>
      <c r="B23">
        <v>12</v>
      </c>
      <c r="C23" s="26">
        <v>4</v>
      </c>
      <c r="D23" s="26" t="str">
        <f t="shared" si="0"/>
        <v>OP</v>
      </c>
      <c r="E23" s="26" t="str">
        <f t="shared" si="1"/>
        <v>45-21-01-03-02-00</v>
      </c>
      <c r="F23" s="32" t="s">
        <v>36</v>
      </c>
      <c r="G23" s="33" t="s">
        <v>37</v>
      </c>
      <c r="H23" s="12">
        <v>0</v>
      </c>
      <c r="I23" s="13"/>
      <c r="J23" s="13"/>
      <c r="K23" s="13"/>
      <c r="L23" s="13"/>
      <c r="M23" s="15"/>
    </row>
    <row r="24" spans="1:13" ht="14.45">
      <c r="A24" t="str">
        <f>IFERROR(VLOOKUP(E24,'[1]Hoja1 (2)'!$D$2:$E$225,2,FALSE),"no está")</f>
        <v>MANTENIMIENTO DE EQUIPO DE TRASPORTE</v>
      </c>
      <c r="B24">
        <v>13</v>
      </c>
      <c r="C24" s="26">
        <v>4</v>
      </c>
      <c r="D24" s="26" t="str">
        <f t="shared" si="0"/>
        <v>OP</v>
      </c>
      <c r="E24" s="26" t="str">
        <f t="shared" si="1"/>
        <v>45-21-01-03-14-00</v>
      </c>
      <c r="F24" s="32" t="s">
        <v>38</v>
      </c>
      <c r="G24" s="33" t="s">
        <v>39</v>
      </c>
      <c r="H24" s="12">
        <v>0</v>
      </c>
      <c r="I24" s="13"/>
      <c r="J24" s="13"/>
      <c r="K24" s="13"/>
      <c r="L24" s="13"/>
      <c r="M24" s="15"/>
    </row>
    <row r="25" spans="1:13" ht="14.45">
      <c r="A25" t="str">
        <f>IFERROR(VLOOKUP(E25,'[1]Hoja1 (2)'!$D$2:$E$225,2,FALSE),"no está")</f>
        <v>MANTENIMIENTO EQUIPO DE COMPUTO</v>
      </c>
      <c r="B25">
        <v>14</v>
      </c>
      <c r="C25" s="26">
        <v>4</v>
      </c>
      <c r="D25" s="26" t="str">
        <f t="shared" si="0"/>
        <v>OP</v>
      </c>
      <c r="E25" s="26" t="str">
        <f t="shared" si="1"/>
        <v>45-21-01-03-15-00</v>
      </c>
      <c r="F25" s="32" t="s">
        <v>40</v>
      </c>
      <c r="G25" s="33" t="s">
        <v>41</v>
      </c>
      <c r="H25" s="12">
        <v>0</v>
      </c>
      <c r="I25" s="13"/>
      <c r="J25" s="13"/>
      <c r="K25" s="13"/>
      <c r="L25" s="13"/>
      <c r="M25" s="15"/>
    </row>
    <row r="26" spans="1:13" ht="14.45">
      <c r="A26" t="str">
        <f>IFERROR(VLOOKUP(E26,'[1]Hoja1 (2)'!$D$2:$E$225,2,FALSE),"no está")</f>
        <v>MANTENIMIENTO EQUIPO ESPECIALIZADO</v>
      </c>
      <c r="B26">
        <v>15</v>
      </c>
      <c r="C26" s="26">
        <v>4</v>
      </c>
      <c r="D26" s="26" t="str">
        <f t="shared" si="0"/>
        <v>OP</v>
      </c>
      <c r="E26" s="26" t="str">
        <f t="shared" si="1"/>
        <v>45-21-01-03-16-00</v>
      </c>
      <c r="F26" s="32" t="s">
        <v>42</v>
      </c>
      <c r="G26" s="33" t="s">
        <v>43</v>
      </c>
      <c r="H26" s="12">
        <v>0</v>
      </c>
      <c r="I26" s="13"/>
      <c r="J26" s="13"/>
      <c r="K26" s="13"/>
      <c r="L26" s="13"/>
      <c r="M26" s="15"/>
    </row>
    <row r="27" spans="1:13" ht="14.45">
      <c r="A27" t="str">
        <f>IFERROR(VLOOKUP(E27,'[1]Hoja1 (2)'!$D$2:$E$225,2,FALSE),"no está")</f>
        <v>MANTENIMIENTO TUGGER</v>
      </c>
      <c r="B27">
        <v>16</v>
      </c>
      <c r="C27" s="26">
        <v>4</v>
      </c>
      <c r="D27" s="26" t="str">
        <f t="shared" si="0"/>
        <v>OP</v>
      </c>
      <c r="E27" s="26" t="str">
        <f t="shared" si="1"/>
        <v>45-21-01-03-32-00</v>
      </c>
      <c r="F27" s="32" t="s">
        <v>44</v>
      </c>
      <c r="G27" s="33" t="s">
        <v>45</v>
      </c>
      <c r="H27" s="12">
        <v>0</v>
      </c>
      <c r="I27" s="13"/>
      <c r="J27" s="13"/>
      <c r="K27" s="13"/>
      <c r="L27" s="13"/>
      <c r="M27" s="15"/>
    </row>
    <row r="28" spans="1:13" ht="14.45">
      <c r="A28" t="str">
        <f>IFERROR(VLOOKUP(E28,'[1]Hoja1 (2)'!$D$2:$E$225,2,FALSE),"no está")</f>
        <v>MANTENIMIENTO TUGGER PREVENTIVO</v>
      </c>
      <c r="B28">
        <v>17</v>
      </c>
      <c r="C28" s="26">
        <v>4</v>
      </c>
      <c r="D28" s="26" t="str">
        <f t="shared" si="0"/>
        <v>OP</v>
      </c>
      <c r="E28" s="26" t="str">
        <f t="shared" si="1"/>
        <v>45-21-01-03-32-01</v>
      </c>
      <c r="F28" s="32" t="s">
        <v>46</v>
      </c>
      <c r="G28" s="33" t="s">
        <v>47</v>
      </c>
      <c r="H28" s="12">
        <v>0</v>
      </c>
      <c r="I28" s="13"/>
      <c r="J28" s="13"/>
      <c r="K28" s="13"/>
      <c r="L28" s="13"/>
      <c r="M28" s="15"/>
    </row>
    <row r="29" spans="1:13" ht="14.45">
      <c r="A29" t="str">
        <f>IFERROR(VLOOKUP(E29,'[1]Hoja1 (2)'!$D$2:$E$225,2,FALSE),"no está")</f>
        <v>MANTENIMIENTO TUGGER CORRECTIVO</v>
      </c>
      <c r="B29">
        <v>18</v>
      </c>
      <c r="C29" s="26">
        <v>4</v>
      </c>
      <c r="D29" s="26" t="str">
        <f t="shared" si="0"/>
        <v>OP</v>
      </c>
      <c r="E29" s="26" t="str">
        <f t="shared" si="1"/>
        <v>45-21-01-03-32-02</v>
      </c>
      <c r="F29" s="32" t="s">
        <v>48</v>
      </c>
      <c r="G29" s="33" t="s">
        <v>49</v>
      </c>
      <c r="H29" s="12">
        <v>0</v>
      </c>
      <c r="I29" s="13"/>
      <c r="J29" s="13"/>
      <c r="K29" s="13"/>
      <c r="L29" s="13"/>
      <c r="M29" s="15"/>
    </row>
    <row r="30" spans="1:13" ht="14.45">
      <c r="A30" t="str">
        <f>IFERROR(VLOOKUP(E30,'[1]Hoja1 (2)'!$D$2:$E$225,2,FALSE),"no está")</f>
        <v>MANTENIMIENTO MONTACARGAS</v>
      </c>
      <c r="B30">
        <v>19</v>
      </c>
      <c r="C30" s="26">
        <v>4</v>
      </c>
      <c r="D30" s="26" t="str">
        <f t="shared" si="0"/>
        <v>OP</v>
      </c>
      <c r="E30" s="26" t="str">
        <f t="shared" si="1"/>
        <v>45-21-01-03-33-00</v>
      </c>
      <c r="F30" s="32" t="s">
        <v>50</v>
      </c>
      <c r="G30" s="33" t="s">
        <v>51</v>
      </c>
      <c r="H30" s="12">
        <v>0</v>
      </c>
      <c r="I30" s="13"/>
      <c r="J30" s="13"/>
      <c r="K30" s="13"/>
      <c r="L30" s="13"/>
      <c r="M30" s="15"/>
    </row>
    <row r="31" spans="1:13" ht="14.45">
      <c r="A31" t="str">
        <f>IFERROR(VLOOKUP(E31,'[1]Hoja1 (2)'!$D$2:$E$225,2,FALSE),"no está")</f>
        <v>MANTENIMIENTO MONTACARGAS PREVENTIVO</v>
      </c>
      <c r="B31">
        <v>20</v>
      </c>
      <c r="C31" s="26">
        <v>4</v>
      </c>
      <c r="D31" s="26" t="str">
        <f t="shared" si="0"/>
        <v>OP</v>
      </c>
      <c r="E31" s="26" t="str">
        <f t="shared" si="1"/>
        <v>45-21-01-03-33-01</v>
      </c>
      <c r="F31" s="32" t="s">
        <v>52</v>
      </c>
      <c r="G31" s="33" t="s">
        <v>53</v>
      </c>
      <c r="H31" s="12">
        <v>0</v>
      </c>
      <c r="I31" s="13"/>
      <c r="J31" s="13"/>
      <c r="K31" s="13"/>
      <c r="L31" s="13"/>
      <c r="M31" s="15"/>
    </row>
    <row r="32" spans="1:13" ht="14.45">
      <c r="A32" t="str">
        <f>IFERROR(VLOOKUP(E32,'[1]Hoja1 (2)'!$D$2:$E$225,2,FALSE),"no está")</f>
        <v>MANTENIMIENTO MONTACARGAS CORRECTIVO</v>
      </c>
      <c r="B32">
        <v>21</v>
      </c>
      <c r="C32" s="26">
        <v>4</v>
      </c>
      <c r="D32" s="26" t="str">
        <f t="shared" si="0"/>
        <v>OP</v>
      </c>
      <c r="E32" s="26" t="str">
        <f t="shared" si="1"/>
        <v>45-21-01-03-33-02</v>
      </c>
      <c r="F32" s="32" t="s">
        <v>54</v>
      </c>
      <c r="G32" s="33" t="s">
        <v>55</v>
      </c>
      <c r="H32" s="12">
        <v>0</v>
      </c>
      <c r="I32" s="13"/>
      <c r="J32" s="13"/>
      <c r="K32" s="13"/>
      <c r="L32" s="13"/>
      <c r="M32" s="15"/>
    </row>
    <row r="33" spans="1:13" ht="14.45">
      <c r="A33" t="str">
        <f>IFERROR(VLOOKUP(E33,'[1]Hoja1 (2)'!$D$2:$E$225,2,FALSE),"no está")</f>
        <v>MANTENIMIENTO TRACTOCAMION</v>
      </c>
      <c r="B33">
        <v>22</v>
      </c>
      <c r="C33" s="26">
        <v>4</v>
      </c>
      <c r="D33" s="26" t="str">
        <f t="shared" si="0"/>
        <v>OP</v>
      </c>
      <c r="E33" s="26" t="str">
        <f t="shared" si="1"/>
        <v>45-21-01-03-34-00</v>
      </c>
      <c r="F33" s="32" t="s">
        <v>56</v>
      </c>
      <c r="G33" s="33" t="s">
        <v>57</v>
      </c>
      <c r="H33" s="12">
        <v>0</v>
      </c>
      <c r="I33" s="13"/>
      <c r="J33" s="13"/>
      <c r="K33" s="13"/>
      <c r="L33" s="13"/>
      <c r="M33" s="15"/>
    </row>
    <row r="34" spans="1:13" ht="14.45">
      <c r="A34" t="str">
        <f>IFERROR(VLOOKUP(E34,'[1]Hoja1 (2)'!$D$2:$E$225,2,FALSE),"no está")</f>
        <v>MANTENIMIENTO TRACTOCAMION PREVENTIVO</v>
      </c>
      <c r="B34">
        <v>23</v>
      </c>
      <c r="C34" s="26">
        <v>4</v>
      </c>
      <c r="D34" s="26" t="str">
        <f t="shared" si="0"/>
        <v>OP</v>
      </c>
      <c r="E34" s="26" t="str">
        <f t="shared" si="1"/>
        <v>45-21-01-03-34-01</v>
      </c>
      <c r="F34" s="32" t="s">
        <v>58</v>
      </c>
      <c r="G34" s="33" t="s">
        <v>59</v>
      </c>
      <c r="H34" s="12">
        <v>0</v>
      </c>
      <c r="I34" s="13"/>
      <c r="J34" s="13"/>
      <c r="K34" s="13"/>
      <c r="L34" s="13"/>
      <c r="M34" s="15"/>
    </row>
    <row r="35" spans="1:13" ht="14.45">
      <c r="A35" t="str">
        <f>IFERROR(VLOOKUP(E35,'[1]Hoja1 (2)'!$D$2:$E$225,2,FALSE),"no está")</f>
        <v>MANTENIMIENTO TRACTOCAMION CORRECTIVO</v>
      </c>
      <c r="B35">
        <v>24</v>
      </c>
      <c r="C35" s="26">
        <v>4</v>
      </c>
      <c r="D35" s="26" t="str">
        <f t="shared" si="0"/>
        <v>OP</v>
      </c>
      <c r="E35" s="26" t="str">
        <f t="shared" si="1"/>
        <v>45-21-01-03-34-02</v>
      </c>
      <c r="F35" s="32" t="s">
        <v>60</v>
      </c>
      <c r="G35" s="33" t="s">
        <v>61</v>
      </c>
      <c r="H35" s="12">
        <v>0</v>
      </c>
      <c r="I35" s="13"/>
      <c r="J35" s="13"/>
      <c r="K35" s="13"/>
      <c r="L35" s="13"/>
      <c r="M35" s="15"/>
    </row>
    <row r="36" spans="1:13" ht="14.45">
      <c r="A36" t="str">
        <f>IFERROR(VLOOKUP(E36,'[1]Hoja1 (2)'!$D$2:$E$225,2,FALSE),"no está")</f>
        <v>MANTENIMIENTO TRANSFER</v>
      </c>
      <c r="B36">
        <v>25</v>
      </c>
      <c r="C36" s="26">
        <v>4</v>
      </c>
      <c r="D36" s="26" t="str">
        <f t="shared" si="0"/>
        <v>OP</v>
      </c>
      <c r="E36" s="26" t="str">
        <f t="shared" si="1"/>
        <v>45-21-01-03-35-00</v>
      </c>
      <c r="F36" s="32" t="s">
        <v>62</v>
      </c>
      <c r="G36" s="33" t="s">
        <v>63</v>
      </c>
      <c r="H36" s="12">
        <v>0</v>
      </c>
      <c r="I36" s="13"/>
      <c r="J36" s="13"/>
      <c r="K36" s="13"/>
      <c r="L36" s="13"/>
      <c r="M36" s="15"/>
    </row>
    <row r="37" spans="1:13" ht="14.45">
      <c r="A37" t="str">
        <f>IFERROR(VLOOKUP(E37,'[1]Hoja1 (2)'!$D$2:$E$225,2,FALSE),"no está")</f>
        <v>MANTENIMIENTO TRANSFER PREVENTIVO</v>
      </c>
      <c r="B37">
        <v>26</v>
      </c>
      <c r="C37" s="26">
        <v>4</v>
      </c>
      <c r="D37" s="26" t="str">
        <f t="shared" si="0"/>
        <v>OP</v>
      </c>
      <c r="E37" s="26" t="str">
        <f t="shared" si="1"/>
        <v>45-21-01-03-35-01</v>
      </c>
      <c r="F37" s="32" t="s">
        <v>64</v>
      </c>
      <c r="G37" s="33" t="s">
        <v>65</v>
      </c>
      <c r="H37" s="12">
        <v>0</v>
      </c>
      <c r="I37" s="13"/>
      <c r="J37" s="13"/>
      <c r="K37" s="13"/>
      <c r="L37" s="13"/>
      <c r="M37" s="15"/>
    </row>
    <row r="38" spans="1:13" ht="14.45">
      <c r="A38" t="str">
        <f>IFERROR(VLOOKUP(E38,'[1]Hoja1 (2)'!$D$2:$E$225,2,FALSE),"no está")</f>
        <v>MANTENIMIENTO TRANSFER CORRECTIVO</v>
      </c>
      <c r="B38">
        <v>27</v>
      </c>
      <c r="C38" s="26">
        <v>4</v>
      </c>
      <c r="D38" s="26" t="str">
        <f t="shared" si="0"/>
        <v>OP</v>
      </c>
      <c r="E38" s="26" t="str">
        <f t="shared" si="1"/>
        <v>45-21-01-03-35-02</v>
      </c>
      <c r="F38" s="32" t="s">
        <v>66</v>
      </c>
      <c r="G38" s="33" t="s">
        <v>67</v>
      </c>
      <c r="H38" s="12">
        <v>0</v>
      </c>
      <c r="I38" s="13"/>
      <c r="J38" s="13"/>
      <c r="K38" s="13"/>
      <c r="L38" s="13"/>
      <c r="M38" s="15"/>
    </row>
    <row r="39" spans="1:13" ht="14.45">
      <c r="A39" t="str">
        <f>IFERROR(VLOOKUP(E39,'[1]Hoja1 (2)'!$D$2:$E$225,2,FALSE),"no está")</f>
        <v>MANTENIMIENTO A OTROS EQUIPOS PREVENTIVO</v>
      </c>
      <c r="B39">
        <v>28</v>
      </c>
      <c r="C39" s="26">
        <v>4</v>
      </c>
      <c r="D39" s="26" t="str">
        <f t="shared" si="0"/>
        <v>OP</v>
      </c>
      <c r="E39" s="26" t="str">
        <f t="shared" si="1"/>
        <v>45-21-01-03-36-00</v>
      </c>
      <c r="F39" s="32" t="s">
        <v>68</v>
      </c>
      <c r="G39" s="33" t="s">
        <v>69</v>
      </c>
      <c r="H39" s="12">
        <v>0</v>
      </c>
      <c r="I39" s="13"/>
      <c r="J39" s="13"/>
      <c r="K39" s="13"/>
      <c r="L39" s="13"/>
      <c r="M39" s="15"/>
    </row>
    <row r="40" spans="1:13" ht="14.45">
      <c r="A40" t="str">
        <f>IFERROR(VLOOKUP(E40,'[1]Hoja1 (2)'!$D$2:$E$225,2,FALSE),"no está")</f>
        <v>MANTENIMIENTO OTROS EQUIPOS PREVENTIVO</v>
      </c>
      <c r="B40">
        <v>29</v>
      </c>
      <c r="C40" s="26">
        <v>4</v>
      </c>
      <c r="D40" s="26" t="str">
        <f t="shared" si="0"/>
        <v>OP</v>
      </c>
      <c r="E40" s="26" t="str">
        <f t="shared" si="1"/>
        <v>45-21-01-03-36-01</v>
      </c>
      <c r="F40" s="32" t="s">
        <v>70</v>
      </c>
      <c r="G40" s="33" t="s">
        <v>71</v>
      </c>
      <c r="H40" s="12">
        <v>0</v>
      </c>
      <c r="I40" s="13"/>
      <c r="J40" s="13"/>
      <c r="K40" s="13"/>
      <c r="L40" s="13"/>
      <c r="M40" s="15"/>
    </row>
    <row r="41" spans="1:13" ht="14.45">
      <c r="A41" t="str">
        <f>IFERROR(VLOOKUP(E41,'[1]Hoja1 (2)'!$D$2:$E$225,2,FALSE),"no está")</f>
        <v>MANTENIMIENTO OTROS EQUIPOS CORRECTIVO</v>
      </c>
      <c r="B41">
        <v>30</v>
      </c>
      <c r="C41" s="26">
        <v>4</v>
      </c>
      <c r="D41" s="26" t="str">
        <f t="shared" si="0"/>
        <v>OP</v>
      </c>
      <c r="E41" s="26" t="str">
        <f t="shared" si="1"/>
        <v>45-21-01-03-36-02</v>
      </c>
      <c r="F41" s="32" t="s">
        <v>72</v>
      </c>
      <c r="G41" s="33" t="s">
        <v>73</v>
      </c>
      <c r="H41" s="12">
        <v>0</v>
      </c>
      <c r="I41" s="13"/>
      <c r="J41" s="13"/>
      <c r="K41" s="13"/>
      <c r="L41" s="13"/>
      <c r="M41" s="15"/>
    </row>
    <row r="42" spans="1:13" ht="14.45">
      <c r="A42" t="str">
        <f>IFERROR(VLOOKUP(E42,'[1]Hoja1 (2)'!$D$2:$E$225,2,FALSE),"no está")</f>
        <v>MANTENIMIENTO DE INSTALACION Y GASTOS DIVERSOS</v>
      </c>
      <c r="B42">
        <v>31</v>
      </c>
      <c r="C42" s="26">
        <v>4</v>
      </c>
      <c r="D42" s="26" t="str">
        <f t="shared" si="0"/>
        <v>OP</v>
      </c>
      <c r="E42" s="26" t="str">
        <f t="shared" si="1"/>
        <v>45-21-01-03-58-00</v>
      </c>
      <c r="F42" s="32" t="s">
        <v>74</v>
      </c>
      <c r="G42" s="33" t="s">
        <v>75</v>
      </c>
      <c r="H42" s="12">
        <v>0</v>
      </c>
      <c r="I42" s="13"/>
      <c r="J42" s="13"/>
      <c r="K42" s="13"/>
      <c r="L42" s="13"/>
      <c r="M42" s="15"/>
    </row>
    <row r="43" spans="1:13" ht="14.45">
      <c r="A43" t="str">
        <f>IFERROR(VLOOKUP(E43,'[1]Hoja1 (2)'!$D$2:$E$225,2,FALSE),"no está")</f>
        <v>MANTENIMIENTO DE MOBILIARIO Y EQUIPO DE OFICINA</v>
      </c>
      <c r="B43">
        <v>32</v>
      </c>
      <c r="C43" s="26">
        <v>4</v>
      </c>
      <c r="D43" s="26" t="str">
        <f t="shared" si="0"/>
        <v>OP</v>
      </c>
      <c r="E43" s="26" t="str">
        <f t="shared" si="1"/>
        <v>45-21-01-03-64-00</v>
      </c>
      <c r="F43" s="32" t="s">
        <v>76</v>
      </c>
      <c r="G43" s="33" t="s">
        <v>77</v>
      </c>
      <c r="H43" s="12">
        <v>0</v>
      </c>
      <c r="I43" s="13"/>
      <c r="J43" s="13"/>
      <c r="K43" s="13"/>
      <c r="L43" s="13"/>
      <c r="M43" s="15"/>
    </row>
    <row r="44" spans="1:13">
      <c r="A44" t="str">
        <f>IFERROR(VLOOKUP(E44,'[1]Hoja1 (2)'!$D$2:$E$225,2,FALSE),"no está")</f>
        <v>no está</v>
      </c>
      <c r="B44">
        <v>40</v>
      </c>
      <c r="C44" s="29"/>
      <c r="D44" s="29" t="s">
        <v>34</v>
      </c>
      <c r="E44" s="30"/>
      <c r="F44" s="100" t="s">
        <v>35</v>
      </c>
      <c r="G44" s="101"/>
      <c r="H44" s="31">
        <f t="shared" ref="H44:M44" si="3">SUM(H23:H43)</f>
        <v>0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31">
        <f t="shared" si="3"/>
        <v>0</v>
      </c>
      <c r="M44" s="31">
        <f t="shared" si="3"/>
        <v>0</v>
      </c>
    </row>
    <row r="45" spans="1:13">
      <c r="A45" t="str">
        <f>IFERROR(VLOOKUP(E45,'[1]Hoja1 (2)'!$D$2:$E$225,2,FALSE),"no está")</f>
        <v>no está</v>
      </c>
      <c r="B45">
        <v>41</v>
      </c>
      <c r="C45" s="34"/>
      <c r="D45" s="34" t="s">
        <v>78</v>
      </c>
      <c r="E45" s="35"/>
      <c r="F45" s="95" t="s">
        <v>79</v>
      </c>
      <c r="G45" s="96"/>
      <c r="H45" s="36">
        <f t="shared" ref="H45:M45" si="4">+H44+H22</f>
        <v>0</v>
      </c>
      <c r="I45" s="36">
        <f t="shared" si="4"/>
        <v>0</v>
      </c>
      <c r="J45" s="36">
        <f t="shared" si="4"/>
        <v>0</v>
      </c>
      <c r="K45" s="36">
        <f t="shared" si="4"/>
        <v>0</v>
      </c>
      <c r="L45" s="36">
        <f t="shared" si="4"/>
        <v>0</v>
      </c>
      <c r="M45" s="36">
        <f t="shared" si="4"/>
        <v>0</v>
      </c>
    </row>
    <row r="46" spans="1:13" ht="14.45">
      <c r="A46" t="str">
        <f>IFERROR(VLOOKUP(E46,'[1]Hoja1 (2)'!$D$2:$E$225,2,FALSE),"no está")</f>
        <v>SUELDOS OPERATIVOS (union)</v>
      </c>
      <c r="B46">
        <v>42</v>
      </c>
      <c r="C46" s="26">
        <v>6</v>
      </c>
      <c r="D46" s="26" t="str">
        <f t="shared" ref="D46:D81" si="5">IF(MID(F46,3,2)*1=20,"ADM","OP")</f>
        <v>OP</v>
      </c>
      <c r="E46" s="26" t="str">
        <f>+C46&amp;F46</f>
        <v>65-21-01-01-01-00</v>
      </c>
      <c r="F46" s="32" t="s">
        <v>80</v>
      </c>
      <c r="G46" s="37" t="s">
        <v>81</v>
      </c>
      <c r="H46" s="12">
        <v>0</v>
      </c>
      <c r="I46" s="13"/>
      <c r="J46" s="13"/>
      <c r="K46" s="13"/>
      <c r="L46" s="13"/>
      <c r="M46" s="15"/>
    </row>
    <row r="47" spans="1:13" ht="14.45">
      <c r="A47" t="str">
        <f>IFERROR(VLOOKUP(E47,'[1]Hoja1 (2)'!$D$2:$E$225,2,FALSE),"no está")</f>
        <v>SUELDOS OPERATIVOS (admin)</v>
      </c>
      <c r="B47">
        <v>43</v>
      </c>
      <c r="C47" s="26">
        <v>6</v>
      </c>
      <c r="D47" s="26" t="str">
        <f t="shared" si="5"/>
        <v>OP</v>
      </c>
      <c r="E47" s="26" t="str">
        <f>+C47&amp;F47</f>
        <v>65-21-01-01-01-01</v>
      </c>
      <c r="F47" s="32" t="s">
        <v>82</v>
      </c>
      <c r="G47" s="37" t="s">
        <v>83</v>
      </c>
      <c r="H47" s="12">
        <v>0</v>
      </c>
      <c r="I47" s="13"/>
      <c r="J47" s="13"/>
      <c r="K47" s="13"/>
      <c r="L47" s="13"/>
      <c r="M47" s="15"/>
    </row>
    <row r="48" spans="1:13" ht="14.45">
      <c r="A48" t="str">
        <f>IFERROR(VLOOKUP(E48,'[1]Hoja1 (2)'!$D$2:$E$225,2,FALSE),"no está")</f>
        <v>GRATIFICACION NOMINAL</v>
      </c>
      <c r="B48">
        <v>44</v>
      </c>
      <c r="C48" s="26">
        <v>6</v>
      </c>
      <c r="D48" s="26" t="str">
        <f t="shared" si="5"/>
        <v>OP</v>
      </c>
      <c r="E48" s="26" t="str">
        <f>+C48&amp;F48</f>
        <v>65-21-01-01-20-00</v>
      </c>
      <c r="F48" s="32" t="s">
        <v>84</v>
      </c>
      <c r="G48" s="37" t="s">
        <v>85</v>
      </c>
      <c r="H48" s="12">
        <v>0</v>
      </c>
      <c r="I48" s="13"/>
      <c r="J48" s="13"/>
      <c r="K48" s="13"/>
      <c r="L48" s="13"/>
      <c r="M48" s="15"/>
    </row>
    <row r="49" spans="1:13" ht="14.45">
      <c r="A49" t="str">
        <f>IFERROR(VLOOKUP(E49,'[1]Hoja1 (2)'!$D$2:$E$225,2,FALSE),"no está")</f>
        <v>PTU DIFERIDA GENERADA</v>
      </c>
      <c r="B49">
        <v>45</v>
      </c>
      <c r="C49" s="26">
        <v>6</v>
      </c>
      <c r="D49" s="26" t="str">
        <f t="shared" si="5"/>
        <v>OP</v>
      </c>
      <c r="E49" s="26" t="str">
        <f>+C49&amp;F49</f>
        <v>65-21-01-01-23-00</v>
      </c>
      <c r="F49" s="32" t="s">
        <v>86</v>
      </c>
      <c r="G49" s="37" t="s">
        <v>87</v>
      </c>
      <c r="H49" s="12">
        <v>0</v>
      </c>
      <c r="I49" s="13"/>
      <c r="J49" s="13"/>
      <c r="K49" s="13"/>
      <c r="L49" s="13"/>
      <c r="M49" s="15"/>
    </row>
    <row r="50" spans="1:13" ht="14.45">
      <c r="A50" t="str">
        <f>IFERROR(VLOOKUP(E50,'[1]Hoja1 (2)'!$D$2:$E$225,2,FALSE),"no está")</f>
        <v>no está</v>
      </c>
      <c r="B50">
        <v>46</v>
      </c>
      <c r="C50" s="26">
        <v>6</v>
      </c>
      <c r="D50" s="26" t="s">
        <v>88</v>
      </c>
      <c r="E50" s="26" t="str">
        <f>+C50&amp;F50</f>
        <v>65-21-01-01-04-00</v>
      </c>
      <c r="F50" s="32" t="s">
        <v>89</v>
      </c>
      <c r="G50" s="37" t="s">
        <v>90</v>
      </c>
      <c r="H50" s="12">
        <v>0</v>
      </c>
      <c r="I50" s="13"/>
      <c r="J50" s="13"/>
      <c r="K50" s="13"/>
      <c r="L50" s="13"/>
      <c r="M50" s="15"/>
    </row>
    <row r="51" spans="1:13">
      <c r="A51" t="str">
        <f>IFERROR(VLOOKUP(E51,'[1]Hoja1 (2)'!$D$2:$E$225,2,FALSE),"no está")</f>
        <v>no está</v>
      </c>
      <c r="B51">
        <v>48</v>
      </c>
      <c r="C51" s="29"/>
      <c r="D51" s="29" t="s">
        <v>34</v>
      </c>
      <c r="E51" s="30"/>
      <c r="F51" s="100" t="s">
        <v>35</v>
      </c>
      <c r="G51" s="101"/>
      <c r="H51" s="31">
        <f>SUM(H46:H50)</f>
        <v>0</v>
      </c>
      <c r="I51" s="31">
        <f t="shared" ref="I51:M51" si="6">SUM(I46:I50)</f>
        <v>0</v>
      </c>
      <c r="J51" s="31">
        <f t="shared" si="6"/>
        <v>0</v>
      </c>
      <c r="K51" s="31">
        <f t="shared" si="6"/>
        <v>0</v>
      </c>
      <c r="L51" s="31">
        <f t="shared" si="6"/>
        <v>0</v>
      </c>
      <c r="M51" s="31">
        <f t="shared" si="6"/>
        <v>0</v>
      </c>
    </row>
    <row r="52" spans="1:13" ht="14.45">
      <c r="A52" t="str">
        <f>IFERROR(VLOOKUP(E52,'[1]Hoja1 (2)'!$D$2:$E$225,2,FALSE),"no está")</f>
        <v>DEPRECIACIONES</v>
      </c>
      <c r="B52">
        <v>49</v>
      </c>
      <c r="C52" s="22">
        <v>7</v>
      </c>
      <c r="D52" s="22" t="str">
        <f t="shared" si="5"/>
        <v>ADM</v>
      </c>
      <c r="E52" s="22" t="str">
        <f t="shared" ref="E52:E78" si="7">+C52&amp;F52</f>
        <v>75-20-03-00-00-00</v>
      </c>
      <c r="F52" s="38" t="s">
        <v>91</v>
      </c>
      <c r="G52" s="39" t="s">
        <v>92</v>
      </c>
      <c r="H52" s="12">
        <v>0</v>
      </c>
      <c r="I52" s="13"/>
      <c r="J52" s="13"/>
      <c r="K52" s="13"/>
      <c r="L52" s="13"/>
      <c r="M52" s="15"/>
    </row>
    <row r="53" spans="1:13" ht="14.45">
      <c r="A53" t="str">
        <f>IFERROR(VLOOKUP(E53,'[1]Hoja1 (2)'!$D$2:$E$225,2,FALSE),"no está")</f>
        <v>MAQUINARIA</v>
      </c>
      <c r="B53">
        <v>50</v>
      </c>
      <c r="C53" s="22">
        <v>7</v>
      </c>
      <c r="D53" s="22" t="str">
        <f t="shared" si="5"/>
        <v>ADM</v>
      </c>
      <c r="E53" s="22" t="str">
        <f t="shared" si="7"/>
        <v>75-20-03-01-00-00</v>
      </c>
      <c r="F53" s="38" t="s">
        <v>93</v>
      </c>
      <c r="G53" s="39" t="s">
        <v>94</v>
      </c>
      <c r="H53" s="12">
        <v>0</v>
      </c>
      <c r="I53" s="13"/>
      <c r="J53" s="13"/>
      <c r="K53" s="13"/>
      <c r="L53" s="13"/>
      <c r="M53" s="15"/>
    </row>
    <row r="54" spans="1:13" ht="14.45">
      <c r="A54" t="str">
        <f>IFERROR(VLOOKUP(E54,'[1]Hoja1 (2)'!$D$2:$E$225,2,FALSE),"no está")</f>
        <v>EQUIPO DE TRANSPORTE</v>
      </c>
      <c r="B54">
        <v>51</v>
      </c>
      <c r="C54" s="22">
        <v>7</v>
      </c>
      <c r="D54" s="22" t="str">
        <f t="shared" si="5"/>
        <v>ADM</v>
      </c>
      <c r="E54" s="22" t="str">
        <f t="shared" si="7"/>
        <v>75-20-03-02-00-00</v>
      </c>
      <c r="F54" s="38" t="s">
        <v>95</v>
      </c>
      <c r="G54" s="39" t="s">
        <v>96</v>
      </c>
      <c r="H54" s="12">
        <v>0</v>
      </c>
      <c r="I54" s="13"/>
      <c r="J54" s="13"/>
      <c r="K54" s="13"/>
      <c r="L54" s="13"/>
      <c r="M54" s="15"/>
    </row>
    <row r="55" spans="1:13" ht="14.45">
      <c r="A55" t="str">
        <f>IFERROR(VLOOKUP(E55,'[1]Hoja1 (2)'!$D$2:$E$225,2,FALSE),"no está")</f>
        <v>EQUIPO DE REPARTO</v>
      </c>
      <c r="B55">
        <v>52</v>
      </c>
      <c r="C55" s="22">
        <v>7</v>
      </c>
      <c r="D55" s="22" t="str">
        <f t="shared" si="5"/>
        <v>ADM</v>
      </c>
      <c r="E55" s="22" t="str">
        <f t="shared" si="7"/>
        <v>75-20-03-03-00-00</v>
      </c>
      <c r="F55" s="38" t="s">
        <v>97</v>
      </c>
      <c r="G55" s="39" t="s">
        <v>98</v>
      </c>
      <c r="H55" s="12">
        <v>0</v>
      </c>
      <c r="I55" s="13"/>
      <c r="J55" s="13"/>
      <c r="K55" s="13"/>
      <c r="L55" s="13"/>
      <c r="M55" s="15"/>
    </row>
    <row r="56" spans="1:13" ht="14.45">
      <c r="A56" t="str">
        <f>IFERROR(VLOOKUP(E56,'[1]Hoja1 (2)'!$D$2:$E$225,2,FALSE),"no está")</f>
        <v>MOBILIARIO Y EQUIPO DE OFICINA</v>
      </c>
      <c r="B56">
        <v>53</v>
      </c>
      <c r="C56" s="22">
        <v>7</v>
      </c>
      <c r="D56" s="22" t="str">
        <f t="shared" si="5"/>
        <v>ADM</v>
      </c>
      <c r="E56" s="22" t="str">
        <f t="shared" si="7"/>
        <v>75-20-03-04-00-00</v>
      </c>
      <c r="F56" s="38" t="s">
        <v>99</v>
      </c>
      <c r="G56" s="39" t="s">
        <v>100</v>
      </c>
      <c r="H56" s="12">
        <v>0</v>
      </c>
      <c r="I56" s="13"/>
      <c r="J56" s="13"/>
      <c r="K56" s="13"/>
      <c r="L56" s="13"/>
      <c r="M56" s="15"/>
    </row>
    <row r="57" spans="1:13" ht="14.45">
      <c r="A57" t="str">
        <f>IFERROR(VLOOKUP(E57,'[1]Hoja1 (2)'!$D$2:$E$225,2,FALSE),"no está")</f>
        <v>EQUIPOS DE COMPUTO</v>
      </c>
      <c r="B57">
        <v>54</v>
      </c>
      <c r="C57" s="22">
        <v>7</v>
      </c>
      <c r="D57" s="22" t="str">
        <f t="shared" si="5"/>
        <v>ADM</v>
      </c>
      <c r="E57" s="22" t="str">
        <f t="shared" si="7"/>
        <v>75-20-03-05-00-00</v>
      </c>
      <c r="F57" s="38" t="s">
        <v>101</v>
      </c>
      <c r="G57" s="39" t="s">
        <v>102</v>
      </c>
      <c r="H57" s="12">
        <v>0</v>
      </c>
      <c r="I57" s="13"/>
      <c r="J57" s="13"/>
      <c r="K57" s="13"/>
      <c r="L57" s="13"/>
      <c r="M57" s="15"/>
    </row>
    <row r="58" spans="1:13" ht="14.45">
      <c r="A58" t="str">
        <f>IFERROR(VLOOKUP(E58,'[1]Hoja1 (2)'!$D$2:$E$225,2,FALSE),"no está")</f>
        <v>ACCESORIOS Y EQUIPO DE COMPUTO</v>
      </c>
      <c r="B58">
        <v>55</v>
      </c>
      <c r="C58" s="22">
        <v>7</v>
      </c>
      <c r="D58" s="22" t="str">
        <f t="shared" si="5"/>
        <v>ADM</v>
      </c>
      <c r="E58" s="22" t="str">
        <f t="shared" si="7"/>
        <v>75-20-03-06-00-00</v>
      </c>
      <c r="F58" s="38" t="s">
        <v>103</v>
      </c>
      <c r="G58" s="39" t="s">
        <v>104</v>
      </c>
      <c r="H58" s="12">
        <v>0</v>
      </c>
      <c r="I58" s="13"/>
      <c r="J58" s="13"/>
      <c r="K58" s="13"/>
      <c r="L58" s="13"/>
      <c r="M58" s="15"/>
    </row>
    <row r="59" spans="1:13" ht="14.45">
      <c r="A59" t="str">
        <f>IFERROR(VLOOKUP(E59,'[1]Hoja1 (2)'!$D$2:$E$225,2,FALSE),"no está")</f>
        <v>MAQUINARIA</v>
      </c>
      <c r="B59">
        <v>56</v>
      </c>
      <c r="C59" s="26">
        <v>7</v>
      </c>
      <c r="D59" s="26" t="str">
        <f t="shared" si="5"/>
        <v>OP</v>
      </c>
      <c r="E59" s="26" t="str">
        <f t="shared" si="7"/>
        <v>75-21-03-01-00-00</v>
      </c>
      <c r="F59" s="32" t="s">
        <v>105</v>
      </c>
      <c r="G59" s="33" t="s">
        <v>94</v>
      </c>
      <c r="H59" s="12">
        <v>0</v>
      </c>
      <c r="I59" s="13"/>
      <c r="J59" s="13"/>
      <c r="K59" s="13"/>
      <c r="L59" s="13"/>
      <c r="M59" s="15"/>
    </row>
    <row r="60" spans="1:13" ht="14.45">
      <c r="A60" t="str">
        <f>IFERROR(VLOOKUP(E60,'[1]Hoja1 (2)'!$D$2:$E$225,2,FALSE),"no está")</f>
        <v>EQUIPO DE TRANSPORTE</v>
      </c>
      <c r="B60">
        <v>57</v>
      </c>
      <c r="C60" s="26">
        <v>7</v>
      </c>
      <c r="D60" s="26" t="str">
        <f t="shared" si="5"/>
        <v>OP</v>
      </c>
      <c r="E60" s="26" t="str">
        <f t="shared" si="7"/>
        <v>75-21-03-02-00-00</v>
      </c>
      <c r="F60" s="32" t="s">
        <v>106</v>
      </c>
      <c r="G60" s="33" t="s">
        <v>96</v>
      </c>
      <c r="H60" s="12">
        <v>0</v>
      </c>
      <c r="I60" s="13"/>
      <c r="J60" s="13"/>
      <c r="K60" s="13"/>
      <c r="L60" s="13"/>
      <c r="M60" s="15"/>
    </row>
    <row r="61" spans="1:13" ht="14.45">
      <c r="A61" t="str">
        <f>IFERROR(VLOOKUP(E61,'[1]Hoja1 (2)'!$D$2:$E$225,2,FALSE),"no está")</f>
        <v>EQUIPO DE REPARTO</v>
      </c>
      <c r="B61">
        <v>58</v>
      </c>
      <c r="C61" s="26">
        <v>7</v>
      </c>
      <c r="D61" s="26" t="str">
        <f t="shared" si="5"/>
        <v>OP</v>
      </c>
      <c r="E61" s="26" t="str">
        <f t="shared" si="7"/>
        <v>75-21-03-03-00-00</v>
      </c>
      <c r="F61" s="32" t="s">
        <v>107</v>
      </c>
      <c r="G61" s="33" t="s">
        <v>98</v>
      </c>
      <c r="H61" s="12">
        <v>0</v>
      </c>
      <c r="I61" s="13"/>
      <c r="J61" s="13"/>
      <c r="K61" s="13"/>
      <c r="L61" s="13"/>
      <c r="M61" s="15"/>
    </row>
    <row r="62" spans="1:13" ht="14.45">
      <c r="A62" t="str">
        <f>IFERROR(VLOOKUP(E62,'[1]Hoja1 (2)'!$D$2:$E$225,2,FALSE),"no está")</f>
        <v>MOBILIARIO Y EQUIPO DE OFICINA</v>
      </c>
      <c r="B62">
        <v>59</v>
      </c>
      <c r="C62" s="26">
        <v>7</v>
      </c>
      <c r="D62" s="26" t="str">
        <f t="shared" si="5"/>
        <v>OP</v>
      </c>
      <c r="E62" s="26" t="str">
        <f t="shared" si="7"/>
        <v>75-21-03-04-00-00</v>
      </c>
      <c r="F62" s="32" t="s">
        <v>108</v>
      </c>
      <c r="G62" s="33" t="s">
        <v>100</v>
      </c>
      <c r="H62" s="12">
        <v>0</v>
      </c>
      <c r="I62" s="13"/>
      <c r="J62" s="13"/>
      <c r="K62" s="13"/>
      <c r="L62" s="13"/>
      <c r="M62" s="15"/>
    </row>
    <row r="63" spans="1:13" ht="14.45">
      <c r="A63" t="str">
        <f>IFERROR(VLOOKUP(E63,'[1]Hoja1 (2)'!$D$2:$E$225,2,FALSE),"no está")</f>
        <v>EQUIPOS DE COMPUTO</v>
      </c>
      <c r="B63">
        <v>60</v>
      </c>
      <c r="C63" s="26">
        <v>7</v>
      </c>
      <c r="D63" s="26" t="str">
        <f t="shared" si="5"/>
        <v>OP</v>
      </c>
      <c r="E63" s="26" t="str">
        <f t="shared" si="7"/>
        <v>75-21-03-05-00-00</v>
      </c>
      <c r="F63" s="32" t="s">
        <v>109</v>
      </c>
      <c r="G63" s="33" t="s">
        <v>102</v>
      </c>
      <c r="H63" s="12">
        <v>0</v>
      </c>
      <c r="I63" s="13"/>
      <c r="J63" s="13"/>
      <c r="K63" s="13"/>
      <c r="L63" s="13"/>
      <c r="M63" s="15"/>
    </row>
    <row r="64" spans="1:13" ht="14.45">
      <c r="A64" t="str">
        <f>IFERROR(VLOOKUP(E64,'[1]Hoja1 (2)'!$D$2:$E$225,2,FALSE),"no está")</f>
        <v>ACCESORIOS Y EQUIPO DE COMPUTO</v>
      </c>
      <c r="B64">
        <v>61</v>
      </c>
      <c r="C64" s="26">
        <v>7</v>
      </c>
      <c r="D64" s="26" t="str">
        <f t="shared" si="5"/>
        <v>OP</v>
      </c>
      <c r="E64" s="26" t="str">
        <f t="shared" si="7"/>
        <v>75-21-03-06-00-00</v>
      </c>
      <c r="F64" s="32" t="s">
        <v>110</v>
      </c>
      <c r="G64" s="33" t="s">
        <v>104</v>
      </c>
      <c r="H64" s="12">
        <v>0</v>
      </c>
      <c r="I64" s="13"/>
      <c r="J64" s="13"/>
      <c r="K64" s="13"/>
      <c r="L64" s="13"/>
      <c r="M64" s="15"/>
    </row>
    <row r="65" spans="1:13" ht="14.45">
      <c r="A65" t="str">
        <f>IFERROR(VLOOKUP(E65,'[1]Hoja1 (2)'!$D$2:$E$225,2,FALSE),"no está")</f>
        <v>AMORTIZACION DE ACTIVOS INTANGIBLES</v>
      </c>
      <c r="B65">
        <v>62</v>
      </c>
      <c r="C65" s="26">
        <v>7</v>
      </c>
      <c r="D65" s="26" t="str">
        <f t="shared" si="5"/>
        <v>OP</v>
      </c>
      <c r="E65" s="26" t="str">
        <f t="shared" si="7"/>
        <v>75-21-04-00-00-00</v>
      </c>
      <c r="F65" s="32" t="s">
        <v>111</v>
      </c>
      <c r="G65" s="33" t="s">
        <v>112</v>
      </c>
      <c r="H65" s="12">
        <v>0</v>
      </c>
      <c r="I65" s="13"/>
      <c r="J65" s="13"/>
      <c r="K65" s="13"/>
      <c r="L65" s="13"/>
      <c r="M65" s="15"/>
    </row>
    <row r="66" spans="1:13" ht="14.45">
      <c r="A66" t="str">
        <f>IFERROR(VLOOKUP(E66,'[1]Hoja1 (2)'!$D$2:$E$225,2,FALSE),"no está")</f>
        <v>SOFTWARE INTANGIBLES</v>
      </c>
      <c r="B66">
        <v>63</v>
      </c>
      <c r="C66" s="26">
        <v>7</v>
      </c>
      <c r="D66" s="26" t="str">
        <f t="shared" si="5"/>
        <v>OP</v>
      </c>
      <c r="E66" s="26" t="str">
        <f t="shared" si="7"/>
        <v>75-21-04-01-00-00</v>
      </c>
      <c r="F66" s="32" t="s">
        <v>113</v>
      </c>
      <c r="G66" s="33" t="s">
        <v>114</v>
      </c>
      <c r="H66" s="12">
        <v>0</v>
      </c>
      <c r="I66" s="13"/>
      <c r="J66" s="13"/>
      <c r="K66" s="13"/>
      <c r="L66" s="13"/>
      <c r="M66" s="15"/>
    </row>
    <row r="67" spans="1:13" ht="14.45">
      <c r="A67" t="str">
        <f>IFERROR(VLOOKUP(E67,'[1]Hoja1 (2)'!$D$2:$E$225,2,FALSE),"no está")</f>
        <v>SOFTWARE GCCS</v>
      </c>
      <c r="B67">
        <v>64</v>
      </c>
      <c r="C67" s="26">
        <v>7</v>
      </c>
      <c r="D67" s="26" t="str">
        <f t="shared" si="5"/>
        <v>OP</v>
      </c>
      <c r="E67" s="26" t="str">
        <f t="shared" si="7"/>
        <v>75-21-04-01-01-00</v>
      </c>
      <c r="F67" s="32" t="s">
        <v>115</v>
      </c>
      <c r="G67" s="33" t="s">
        <v>116</v>
      </c>
      <c r="H67" s="12">
        <v>0</v>
      </c>
      <c r="I67" s="13"/>
      <c r="J67" s="13"/>
      <c r="K67" s="13"/>
      <c r="L67" s="13"/>
      <c r="M67" s="15"/>
    </row>
    <row r="68" spans="1:13" ht="14.45">
      <c r="A68" t="str">
        <f>IFERROR(VLOOKUP(E68,'[1]Hoja1 (2)'!$D$2:$E$225,2,FALSE),"no está")</f>
        <v>SOFTWARE DE SEGURIDAD SOPHOS EMAIL ADVANCED</v>
      </c>
      <c r="B68">
        <v>65</v>
      </c>
      <c r="C68" s="26">
        <v>7</v>
      </c>
      <c r="D68" s="26" t="str">
        <f t="shared" si="5"/>
        <v>OP</v>
      </c>
      <c r="E68" s="26" t="str">
        <f t="shared" si="7"/>
        <v>75-21-04-01-02-00</v>
      </c>
      <c r="F68" s="32" t="s">
        <v>117</v>
      </c>
      <c r="G68" s="33" t="s">
        <v>118</v>
      </c>
      <c r="H68" s="12">
        <v>0</v>
      </c>
      <c r="I68" s="13"/>
      <c r="J68" s="13"/>
      <c r="K68" s="13"/>
      <c r="L68" s="13"/>
      <c r="M68" s="15"/>
    </row>
    <row r="69" spans="1:13" ht="14.45">
      <c r="A69" t="str">
        <f>IFERROR(VLOOKUP(E69,'[1]Hoja1 (2)'!$D$2:$E$225,2,FALSE),"no está")</f>
        <v>SOFTWARE IBM RATIONAL TEAM CONCERT (RTC)</v>
      </c>
      <c r="B69">
        <v>66</v>
      </c>
      <c r="C69" s="26">
        <v>7</v>
      </c>
      <c r="D69" s="26" t="str">
        <f t="shared" si="5"/>
        <v>OP</v>
      </c>
      <c r="E69" s="26" t="str">
        <f t="shared" si="7"/>
        <v>75-21-04-01-03-00</v>
      </c>
      <c r="F69" s="32" t="s">
        <v>119</v>
      </c>
      <c r="G69" s="33" t="s">
        <v>120</v>
      </c>
      <c r="H69" s="12">
        <v>0</v>
      </c>
      <c r="I69" s="13"/>
      <c r="J69" s="13"/>
      <c r="K69" s="13"/>
      <c r="L69" s="13"/>
      <c r="M69" s="15"/>
    </row>
    <row r="70" spans="1:13" ht="14.45">
      <c r="A70" t="str">
        <f>IFERROR(VLOOKUP(E70,'[1]Hoja1 (2)'!$D$2:$E$225,2,FALSE),"no está")</f>
        <v>SOFTWARE</v>
      </c>
      <c r="B70">
        <v>67</v>
      </c>
      <c r="C70" s="26">
        <v>7</v>
      </c>
      <c r="D70" s="26" t="str">
        <f t="shared" si="5"/>
        <v>OP</v>
      </c>
      <c r="E70" s="26" t="str">
        <f t="shared" si="7"/>
        <v>75-21-04-01-04-00</v>
      </c>
      <c r="F70" s="32" t="s">
        <v>121</v>
      </c>
      <c r="G70" s="33" t="s">
        <v>122</v>
      </c>
      <c r="H70" s="12">
        <v>0</v>
      </c>
      <c r="I70" s="13"/>
      <c r="J70" s="13"/>
      <c r="K70" s="13"/>
      <c r="L70" s="13"/>
      <c r="M70" s="15"/>
    </row>
    <row r="71" spans="1:13" ht="14.45">
      <c r="A71" t="str">
        <f>IFERROR(VLOOKUP(E71,'[1]Hoja1 (2)'!$D$2:$E$225,2,FALSE),"no está")</f>
        <v>Software Cluster DRP Server Application DELL</v>
      </c>
      <c r="B71">
        <v>68</v>
      </c>
      <c r="C71" s="26">
        <v>7</v>
      </c>
      <c r="D71" s="26" t="str">
        <f t="shared" si="5"/>
        <v>OP</v>
      </c>
      <c r="E71" s="26" t="str">
        <f t="shared" si="7"/>
        <v>75-21-04-01-05-00</v>
      </c>
      <c r="F71" s="32" t="s">
        <v>123</v>
      </c>
      <c r="G71" s="33" t="s">
        <v>124</v>
      </c>
      <c r="H71" s="12">
        <v>0</v>
      </c>
      <c r="I71" s="13"/>
      <c r="J71" s="13"/>
      <c r="K71" s="13"/>
      <c r="L71" s="13"/>
      <c r="M71" s="15"/>
    </row>
    <row r="72" spans="1:13" ht="14.45">
      <c r="A72" t="str">
        <f>IFERROR(VLOOKUP(E72,'[1]Hoja1 (2)'!$D$2:$E$225,2,FALSE),"no está")</f>
        <v>ERP SOFTLAND VARIOS MODULOS</v>
      </c>
      <c r="B72">
        <v>69</v>
      </c>
      <c r="C72" s="26">
        <v>7</v>
      </c>
      <c r="D72" s="26" t="str">
        <f t="shared" si="5"/>
        <v>OP</v>
      </c>
      <c r="E72" s="26" t="str">
        <f t="shared" si="7"/>
        <v>75-21-04-01-06-00</v>
      </c>
      <c r="F72" s="32" t="s">
        <v>125</v>
      </c>
      <c r="G72" s="33" t="s">
        <v>126</v>
      </c>
      <c r="H72" s="12">
        <v>0</v>
      </c>
      <c r="I72" s="13"/>
      <c r="J72" s="13"/>
      <c r="K72" s="13"/>
      <c r="L72" s="13"/>
      <c r="M72" s="15"/>
    </row>
    <row r="73" spans="1:13" ht="14.45">
      <c r="A73" t="str">
        <f>IFERROR(VLOOKUP(E73,'[1]Hoja1 (2)'!$D$2:$E$225,2,FALSE),"no está")</f>
        <v>Renovacion IBM Software 8286 Model 41A</v>
      </c>
      <c r="B73">
        <v>70</v>
      </c>
      <c r="C73" s="26">
        <v>7</v>
      </c>
      <c r="D73" s="26" t="str">
        <f t="shared" si="5"/>
        <v>OP</v>
      </c>
      <c r="E73" s="26" t="str">
        <f t="shared" si="7"/>
        <v>75-21-04-01-07-00</v>
      </c>
      <c r="F73" s="32" t="s">
        <v>127</v>
      </c>
      <c r="G73" s="33" t="s">
        <v>128</v>
      </c>
      <c r="H73" s="12">
        <v>0</v>
      </c>
      <c r="I73" s="13"/>
      <c r="J73" s="13"/>
      <c r="K73" s="13"/>
      <c r="L73" s="13"/>
      <c r="M73" s="15"/>
    </row>
    <row r="74" spans="1:13" ht="14.45">
      <c r="A74" t="str">
        <f>IFERROR(VLOOKUP(E74,'[1]Hoja1 (2)'!$D$2:$E$225,2,FALSE),"no está")</f>
        <v>RENOVACION DELLEMC R750 SOFTWARE PRODUCTIVO</v>
      </c>
      <c r="B74">
        <v>71</v>
      </c>
      <c r="C74" s="26">
        <v>7</v>
      </c>
      <c r="D74" s="26" t="str">
        <f t="shared" si="5"/>
        <v>OP</v>
      </c>
      <c r="E74" s="26" t="str">
        <f t="shared" si="7"/>
        <v>75-21-04-01-08-00</v>
      </c>
      <c r="F74" s="32" t="s">
        <v>129</v>
      </c>
      <c r="G74" s="33" t="s">
        <v>130</v>
      </c>
      <c r="H74" s="12">
        <v>0</v>
      </c>
      <c r="I74" s="13"/>
      <c r="J74" s="13"/>
      <c r="K74" s="13"/>
      <c r="L74" s="13"/>
      <c r="M74" s="15"/>
    </row>
    <row r="75" spans="1:13" ht="14.45">
      <c r="A75" t="str">
        <f>IFERROR(VLOOKUP(E75,'[1]Hoja1 (2)'!$D$2:$E$225,2,FALSE),"no está")</f>
        <v>RENOVACION DELLEMC R750 SOFTWARE DRP ESPEJO</v>
      </c>
      <c r="B75">
        <v>72</v>
      </c>
      <c r="C75" s="26">
        <v>7</v>
      </c>
      <c r="D75" s="26" t="str">
        <f t="shared" si="5"/>
        <v>OP</v>
      </c>
      <c r="E75" s="26" t="str">
        <f t="shared" si="7"/>
        <v>75-21-04-01-09-00</v>
      </c>
      <c r="F75" s="32" t="s">
        <v>131</v>
      </c>
      <c r="G75" s="33" t="s">
        <v>132</v>
      </c>
      <c r="H75" s="12">
        <v>0</v>
      </c>
      <c r="I75" s="13"/>
      <c r="J75" s="13"/>
      <c r="K75" s="13"/>
      <c r="L75" s="13"/>
      <c r="M75" s="15"/>
    </row>
    <row r="76" spans="1:13" ht="14.45">
      <c r="A76" t="str">
        <f>IFERROR(VLOOKUP(E76,'[1]Hoja1 (2)'!$D$2:$E$225,2,FALSE),"no está")</f>
        <v>SOFTWARE IBM POWER 10 PRODUCTIVO</v>
      </c>
      <c r="B76">
        <v>73</v>
      </c>
      <c r="C76" s="26">
        <v>7</v>
      </c>
      <c r="D76" s="26" t="str">
        <f t="shared" si="5"/>
        <v>OP</v>
      </c>
      <c r="E76" s="26" t="str">
        <f t="shared" si="7"/>
        <v>75-21-04-01-10-00</v>
      </c>
      <c r="F76" s="32" t="s">
        <v>133</v>
      </c>
      <c r="G76" s="33" t="s">
        <v>134</v>
      </c>
      <c r="H76" s="12">
        <v>0</v>
      </c>
      <c r="I76" s="13"/>
      <c r="J76" s="13"/>
      <c r="K76" s="13"/>
      <c r="L76" s="13"/>
      <c r="M76" s="15"/>
    </row>
    <row r="77" spans="1:13" ht="14.45">
      <c r="A77" t="str">
        <f>IFERROR(VLOOKUP(E77,'[1]Hoja1 (2)'!$D$2:$E$225,2,FALSE),"no está")</f>
        <v>SOFTWARE IBM POWER 10 CBU</v>
      </c>
      <c r="B77">
        <v>74</v>
      </c>
      <c r="C77" s="26">
        <v>7</v>
      </c>
      <c r="D77" s="26" t="str">
        <f t="shared" si="5"/>
        <v>OP</v>
      </c>
      <c r="E77" s="26" t="str">
        <f t="shared" si="7"/>
        <v>75-21-04-01-11-00</v>
      </c>
      <c r="F77" s="32" t="s">
        <v>135</v>
      </c>
      <c r="G77" s="33" t="s">
        <v>136</v>
      </c>
      <c r="H77" s="12">
        <v>0</v>
      </c>
      <c r="I77" s="13"/>
      <c r="J77" s="13"/>
      <c r="K77" s="13"/>
      <c r="L77" s="13"/>
      <c r="M77" s="15"/>
    </row>
    <row r="78" spans="1:13" ht="14.45">
      <c r="A78" t="str">
        <f>IFERROR(VLOOKUP(E78,'[1]Hoja1 (2)'!$D$2:$E$225,2,FALSE),"no está")</f>
        <v>SOFTWARE ADM SOURCE PRODUCTIVO (LUPRAY)</v>
      </c>
      <c r="C78" s="26">
        <v>7</v>
      </c>
      <c r="D78" s="26" t="str">
        <f t="shared" si="5"/>
        <v>OP</v>
      </c>
      <c r="E78" s="26" t="str">
        <f t="shared" si="7"/>
        <v>75-21-04-01-12-00</v>
      </c>
      <c r="F78" s="32" t="s">
        <v>137</v>
      </c>
      <c r="G78" s="33" t="s">
        <v>138</v>
      </c>
      <c r="H78" s="12">
        <v>0</v>
      </c>
      <c r="I78" s="13"/>
      <c r="J78" s="13"/>
      <c r="K78" s="13"/>
      <c r="L78" s="13"/>
      <c r="M78" s="15"/>
    </row>
    <row r="79" spans="1:13">
      <c r="A79" t="str">
        <f>IFERROR(VLOOKUP(E79,'[1]Hoja1 (2)'!$D$2:$E$225,2,FALSE),"no está")</f>
        <v>no está</v>
      </c>
      <c r="B79">
        <v>82</v>
      </c>
      <c r="C79" s="29"/>
      <c r="D79" s="29" t="s">
        <v>34</v>
      </c>
      <c r="E79" s="30"/>
      <c r="F79" s="100" t="s">
        <v>35</v>
      </c>
      <c r="G79" s="101"/>
      <c r="H79" s="31">
        <f t="shared" ref="H79:L79" si="8">SUM(H52:H78)</f>
        <v>0</v>
      </c>
      <c r="I79" s="31">
        <f t="shared" si="8"/>
        <v>0</v>
      </c>
      <c r="J79" s="31">
        <f t="shared" si="8"/>
        <v>0</v>
      </c>
      <c r="K79" s="31">
        <f t="shared" si="8"/>
        <v>0</v>
      </c>
      <c r="L79" s="31">
        <f t="shared" si="8"/>
        <v>0</v>
      </c>
      <c r="M79" s="40"/>
    </row>
    <row r="80" spans="1:13" ht="14.45">
      <c r="A80" t="str">
        <f>IFERROR(VLOOKUP(E80,'[1]Hoja1 (2)'!$D$2:$E$225,2,FALSE),"no está")</f>
        <v>SOFTWARE</v>
      </c>
      <c r="B80">
        <v>83</v>
      </c>
      <c r="C80" s="26">
        <v>8</v>
      </c>
      <c r="D80" s="26" t="str">
        <f t="shared" si="5"/>
        <v>OP</v>
      </c>
      <c r="E80" s="26" t="str">
        <f>+C80&amp;F80</f>
        <v>85-21-01-03-24-00</v>
      </c>
      <c r="F80" s="32" t="s">
        <v>139</v>
      </c>
      <c r="G80" s="33" t="s">
        <v>122</v>
      </c>
      <c r="H80" s="12">
        <v>0</v>
      </c>
      <c r="I80" s="13"/>
      <c r="J80" s="13"/>
      <c r="K80" s="13"/>
      <c r="L80" s="13"/>
      <c r="M80" s="15"/>
    </row>
    <row r="81" spans="1:13" ht="14.45">
      <c r="A81" t="str">
        <f>IFERROR(VLOOKUP(E81,'[1]Hoja1 (2)'!$D$2:$E$225,2,FALSE),"no está")</f>
        <v>SOFTWARE</v>
      </c>
      <c r="B81">
        <v>84</v>
      </c>
      <c r="C81" s="22">
        <v>8</v>
      </c>
      <c r="D81" s="22" t="str">
        <f t="shared" si="5"/>
        <v>ADM</v>
      </c>
      <c r="E81" s="22" t="str">
        <f>+C81&amp;F81</f>
        <v>85-20-01-03-24-00</v>
      </c>
      <c r="F81" s="38" t="s">
        <v>140</v>
      </c>
      <c r="G81" s="39" t="s">
        <v>122</v>
      </c>
      <c r="H81" s="41"/>
      <c r="I81" s="13"/>
      <c r="J81" s="14">
        <f>H81-I81</f>
        <v>0</v>
      </c>
      <c r="K81" s="13"/>
      <c r="L81" s="14">
        <f>H81-K81</f>
        <v>0</v>
      </c>
      <c r="M81" s="15"/>
    </row>
    <row r="82" spans="1:13">
      <c r="A82" t="str">
        <f>IFERROR(VLOOKUP(E82,'[1]Hoja1 (2)'!$D$2:$E$225,2,FALSE),"no está")</f>
        <v>no está</v>
      </c>
      <c r="B82">
        <v>85</v>
      </c>
      <c r="C82" s="29"/>
      <c r="D82" s="29" t="s">
        <v>34</v>
      </c>
      <c r="E82" s="30"/>
      <c r="F82" s="100" t="s">
        <v>35</v>
      </c>
      <c r="G82" s="101"/>
      <c r="H82" s="31">
        <f>SUM(H80:H81)</f>
        <v>0</v>
      </c>
      <c r="I82" s="31">
        <f t="shared" ref="I82:M82" si="9">SUM(I80:I81)</f>
        <v>0</v>
      </c>
      <c r="J82" s="31">
        <f t="shared" si="9"/>
        <v>0</v>
      </c>
      <c r="K82" s="31">
        <f t="shared" si="9"/>
        <v>0</v>
      </c>
      <c r="L82" s="31">
        <f t="shared" si="9"/>
        <v>0</v>
      </c>
      <c r="M82" s="31">
        <f t="shared" si="9"/>
        <v>0</v>
      </c>
    </row>
    <row r="83" spans="1:13" ht="14.45">
      <c r="A83" t="str">
        <f>IFERROR(VLOOKUP(E83,'[1]Hoja1 (2)'!$D$2:$E$225,2,FALSE),"no está")</f>
        <v>GASTOS DE VIAJE</v>
      </c>
      <c r="B83">
        <v>86</v>
      </c>
      <c r="C83" s="22">
        <v>9</v>
      </c>
      <c r="D83" s="22" t="str">
        <f t="shared" ref="D83:D100" si="10">IF(MID(F83,3,2)*1=20,"ADM","OP")</f>
        <v>ADM</v>
      </c>
      <c r="E83" s="22" t="str">
        <f t="shared" ref="E83:E100" si="11">+C83&amp;F83</f>
        <v>95-20-01-03-04-00</v>
      </c>
      <c r="F83" s="38" t="s">
        <v>141</v>
      </c>
      <c r="G83" s="39" t="s">
        <v>142</v>
      </c>
      <c r="H83" s="12">
        <v>0</v>
      </c>
      <c r="I83" s="13"/>
      <c r="J83" s="13"/>
      <c r="K83" s="13"/>
      <c r="L83" s="13"/>
      <c r="M83" s="15"/>
    </row>
    <row r="84" spans="1:13" ht="14.45">
      <c r="A84" t="str">
        <f>IFERROR(VLOOKUP(E84,'[1]Hoja1 (2)'!$D$2:$E$225,2,FALSE),"no está")</f>
        <v>ALIMENTACION</v>
      </c>
      <c r="B84">
        <v>87</v>
      </c>
      <c r="C84" s="22">
        <v>9</v>
      </c>
      <c r="D84" s="22" t="str">
        <f t="shared" si="10"/>
        <v>ADM</v>
      </c>
      <c r="E84" s="22" t="str">
        <f t="shared" si="11"/>
        <v>95-20-01-03-04-01</v>
      </c>
      <c r="F84" s="38" t="s">
        <v>143</v>
      </c>
      <c r="G84" s="39" t="s">
        <v>144</v>
      </c>
      <c r="H84" s="12">
        <v>0</v>
      </c>
      <c r="I84" s="13"/>
      <c r="J84" s="13"/>
      <c r="K84" s="13"/>
      <c r="L84" s="13"/>
      <c r="M84" s="15"/>
    </row>
    <row r="85" spans="1:13" ht="14.45">
      <c r="A85" t="str">
        <f>IFERROR(VLOOKUP(E85,'[1]Hoja1 (2)'!$D$2:$E$225,2,FALSE),"no está")</f>
        <v>HOSPEDAJE</v>
      </c>
      <c r="B85">
        <v>88</v>
      </c>
      <c r="C85" s="22">
        <v>9</v>
      </c>
      <c r="D85" s="22" t="str">
        <f t="shared" si="10"/>
        <v>ADM</v>
      </c>
      <c r="E85" s="22" t="str">
        <f t="shared" si="11"/>
        <v>95-20-01-03-04-02</v>
      </c>
      <c r="F85" s="38" t="s">
        <v>145</v>
      </c>
      <c r="G85" s="39" t="s">
        <v>146</v>
      </c>
      <c r="H85" s="12">
        <v>0</v>
      </c>
      <c r="I85" s="13"/>
      <c r="J85" s="13"/>
      <c r="K85" s="13"/>
      <c r="L85" s="13"/>
      <c r="M85" s="15"/>
    </row>
    <row r="86" spans="1:13" ht="14.45">
      <c r="A86" t="str">
        <f>IFERROR(VLOOKUP(E86,'[1]Hoja1 (2)'!$D$2:$E$225,2,FALSE),"no está")</f>
        <v>TRANSPORTACION</v>
      </c>
      <c r="B86">
        <v>89</v>
      </c>
      <c r="C86" s="22">
        <v>9</v>
      </c>
      <c r="D86" s="22" t="str">
        <f t="shared" si="10"/>
        <v>ADM</v>
      </c>
      <c r="E86" s="22" t="str">
        <f t="shared" si="11"/>
        <v>95-20-01-03-04-03</v>
      </c>
      <c r="F86" s="38" t="s">
        <v>147</v>
      </c>
      <c r="G86" s="39" t="s">
        <v>148</v>
      </c>
      <c r="H86" s="12">
        <v>0</v>
      </c>
      <c r="I86" s="13"/>
      <c r="J86" s="13"/>
      <c r="K86" s="13"/>
      <c r="L86" s="13"/>
      <c r="M86" s="15"/>
    </row>
    <row r="87" spans="1:13" ht="14.45">
      <c r="A87" t="str">
        <f>IFERROR(VLOOKUP(E87,'[1]Hoja1 (2)'!$D$2:$E$225,2,FALSE),"no está")</f>
        <v>CASETAS</v>
      </c>
      <c r="B87">
        <v>90</v>
      </c>
      <c r="C87" s="22">
        <v>9</v>
      </c>
      <c r="D87" s="22" t="str">
        <f t="shared" si="10"/>
        <v>ADM</v>
      </c>
      <c r="E87" s="22" t="str">
        <f t="shared" si="11"/>
        <v>95-20-01-03-04-04</v>
      </c>
      <c r="F87" s="38" t="s">
        <v>149</v>
      </c>
      <c r="G87" s="39" t="s">
        <v>150</v>
      </c>
      <c r="H87" s="12">
        <v>0</v>
      </c>
      <c r="I87" s="13"/>
      <c r="J87" s="13"/>
      <c r="K87" s="13"/>
      <c r="L87" s="13"/>
      <c r="M87" s="15"/>
    </row>
    <row r="88" spans="1:13" ht="14.45">
      <c r="A88" t="str">
        <f>IFERROR(VLOOKUP(E88,'[1]Hoja1 (2)'!$D$2:$E$225,2,FALSE),"no está")</f>
        <v>TAXIS</v>
      </c>
      <c r="B88">
        <v>91</v>
      </c>
      <c r="C88" s="22">
        <v>9</v>
      </c>
      <c r="D88" s="22" t="str">
        <f t="shared" si="10"/>
        <v>ADM</v>
      </c>
      <c r="E88" s="22" t="str">
        <f t="shared" si="11"/>
        <v>95-20-01-03-04-05</v>
      </c>
      <c r="F88" s="38" t="s">
        <v>151</v>
      </c>
      <c r="G88" s="39" t="s">
        <v>152</v>
      </c>
      <c r="H88" s="12">
        <v>0</v>
      </c>
      <c r="I88" s="13"/>
      <c r="J88" s="13"/>
      <c r="K88" s="13"/>
      <c r="L88" s="13"/>
      <c r="M88" s="15"/>
    </row>
    <row r="89" spans="1:13" ht="14.45">
      <c r="A89" t="str">
        <f>IFERROR(VLOOKUP(E89,'[1]Hoja1 (2)'!$D$2:$E$225,2,FALSE),"no está")</f>
        <v>GASOLINA</v>
      </c>
      <c r="B89">
        <v>92</v>
      </c>
      <c r="C89" s="22">
        <v>9</v>
      </c>
      <c r="D89" s="22" t="str">
        <f t="shared" si="10"/>
        <v>ADM</v>
      </c>
      <c r="E89" s="22" t="str">
        <f t="shared" si="11"/>
        <v>95-20-01-03-04-06</v>
      </c>
      <c r="F89" s="38" t="s">
        <v>153</v>
      </c>
      <c r="G89" s="39" t="s">
        <v>154</v>
      </c>
      <c r="H89" s="12">
        <v>0</v>
      </c>
      <c r="I89" s="13"/>
      <c r="J89" s="13"/>
      <c r="K89" s="13"/>
      <c r="L89" s="13"/>
      <c r="M89" s="15"/>
    </row>
    <row r="90" spans="1:13" ht="14.45">
      <c r="A90" t="str">
        <f>IFERROR(VLOOKUP(E90,'[1]Hoja1 (2)'!$D$2:$E$225,2,FALSE),"no está")</f>
        <v>OTROS GASTOS DE VIAJE</v>
      </c>
      <c r="B90">
        <v>93</v>
      </c>
      <c r="C90" s="22">
        <v>9</v>
      </c>
      <c r="D90" s="22" t="str">
        <f t="shared" si="10"/>
        <v>ADM</v>
      </c>
      <c r="E90" s="22" t="str">
        <f t="shared" si="11"/>
        <v>95-20-01-03-04-07</v>
      </c>
      <c r="F90" s="38" t="s">
        <v>155</v>
      </c>
      <c r="G90" s="39" t="s">
        <v>156</v>
      </c>
      <c r="H90" s="12">
        <v>0</v>
      </c>
      <c r="I90" s="13"/>
      <c r="J90" s="13"/>
      <c r="K90" s="13"/>
      <c r="L90" s="13"/>
      <c r="M90" s="15"/>
    </row>
    <row r="91" spans="1:13" ht="14.45">
      <c r="A91" t="str">
        <f>IFERROR(VLOOKUP(E91,'[1]Hoja1 (2)'!$D$2:$E$225,2,FALSE),"no está")</f>
        <v>VIATICOS NO DEDUCIBLES</v>
      </c>
      <c r="B91">
        <v>94</v>
      </c>
      <c r="C91" s="22">
        <v>9</v>
      </c>
      <c r="D91" s="22" t="str">
        <f t="shared" si="10"/>
        <v>ADM</v>
      </c>
      <c r="E91" s="22" t="str">
        <f t="shared" si="11"/>
        <v>95-20-01-03-04-08</v>
      </c>
      <c r="F91" s="38" t="s">
        <v>157</v>
      </c>
      <c r="G91" s="39" t="s">
        <v>158</v>
      </c>
      <c r="H91" s="12">
        <v>0</v>
      </c>
      <c r="I91" s="13"/>
      <c r="J91" s="13"/>
      <c r="K91" s="13"/>
      <c r="L91" s="13"/>
      <c r="M91" s="15"/>
    </row>
    <row r="92" spans="1:13" ht="14.45">
      <c r="A92" t="str">
        <f>IFERROR(VLOOKUP(E92,'[1]Hoja1 (2)'!$D$2:$E$225,2,FALSE),"no está")</f>
        <v>GASTOS DE VIAJES</v>
      </c>
      <c r="B92">
        <v>95</v>
      </c>
      <c r="C92" s="26">
        <v>9</v>
      </c>
      <c r="D92" s="26" t="str">
        <f t="shared" si="10"/>
        <v>OP</v>
      </c>
      <c r="E92" s="26" t="str">
        <f t="shared" si="11"/>
        <v>95-21-01-03-04-00</v>
      </c>
      <c r="F92" s="32" t="s">
        <v>159</v>
      </c>
      <c r="G92" s="33" t="s">
        <v>160</v>
      </c>
      <c r="H92" s="12">
        <v>0</v>
      </c>
      <c r="I92" s="13"/>
      <c r="J92" s="13"/>
      <c r="K92" s="13"/>
      <c r="L92" s="13"/>
      <c r="M92" s="15"/>
    </row>
    <row r="93" spans="1:13" ht="14.45">
      <c r="A93" t="str">
        <f>IFERROR(VLOOKUP(E93,'[1]Hoja1 (2)'!$D$2:$E$225,2,FALSE),"no está")</f>
        <v>ALIMENTACION</v>
      </c>
      <c r="B93">
        <v>96</v>
      </c>
      <c r="C93" s="26">
        <v>9</v>
      </c>
      <c r="D93" s="26" t="str">
        <f t="shared" si="10"/>
        <v>OP</v>
      </c>
      <c r="E93" s="26" t="str">
        <f t="shared" si="11"/>
        <v>95-21-01-03-04-01</v>
      </c>
      <c r="F93" s="32" t="s">
        <v>161</v>
      </c>
      <c r="G93" s="33" t="s">
        <v>144</v>
      </c>
      <c r="H93" s="12">
        <v>0</v>
      </c>
      <c r="I93" s="13"/>
      <c r="J93" s="13"/>
      <c r="K93" s="42"/>
      <c r="L93" s="42"/>
      <c r="M93" s="43"/>
    </row>
    <row r="94" spans="1:13" ht="14.45">
      <c r="A94" t="str">
        <f>IFERROR(VLOOKUP(E94,'[1]Hoja1 (2)'!$D$2:$E$225,2,FALSE),"no está")</f>
        <v>HOSPEDAJE</v>
      </c>
      <c r="B94">
        <v>97</v>
      </c>
      <c r="C94" s="26">
        <v>9</v>
      </c>
      <c r="D94" s="26" t="str">
        <f t="shared" si="10"/>
        <v>OP</v>
      </c>
      <c r="E94" s="26" t="str">
        <f t="shared" si="11"/>
        <v>95-21-01-03-04-02</v>
      </c>
      <c r="F94" s="32" t="s">
        <v>162</v>
      </c>
      <c r="G94" s="33" t="s">
        <v>146</v>
      </c>
      <c r="H94" s="12">
        <v>0</v>
      </c>
      <c r="I94" s="13"/>
      <c r="J94" s="13"/>
      <c r="K94" s="42"/>
      <c r="L94" s="42"/>
      <c r="M94" s="43"/>
    </row>
    <row r="95" spans="1:13" ht="14.45">
      <c r="A95" t="str">
        <f>IFERROR(VLOOKUP(E95,'[1]Hoja1 (2)'!$D$2:$E$225,2,FALSE),"no está")</f>
        <v>TRANSPORTACION</v>
      </c>
      <c r="B95">
        <v>98</v>
      </c>
      <c r="C95" s="26">
        <v>9</v>
      </c>
      <c r="D95" s="26" t="str">
        <f t="shared" si="10"/>
        <v>OP</v>
      </c>
      <c r="E95" s="26" t="str">
        <f t="shared" si="11"/>
        <v>95-21-01-03-04-03</v>
      </c>
      <c r="F95" s="32" t="s">
        <v>163</v>
      </c>
      <c r="G95" s="33" t="s">
        <v>148</v>
      </c>
      <c r="H95" s="12">
        <v>0</v>
      </c>
      <c r="I95" s="13"/>
      <c r="J95" s="13"/>
      <c r="K95" s="42"/>
      <c r="L95" s="42"/>
      <c r="M95" s="43"/>
    </row>
    <row r="96" spans="1:13" ht="14.45">
      <c r="A96" t="str">
        <f>IFERROR(VLOOKUP(E96,'[1]Hoja1 (2)'!$D$2:$E$225,2,FALSE),"no está")</f>
        <v>CASETAS</v>
      </c>
      <c r="B96">
        <v>99</v>
      </c>
      <c r="C96" s="26">
        <v>9</v>
      </c>
      <c r="D96" s="26" t="str">
        <f t="shared" si="10"/>
        <v>OP</v>
      </c>
      <c r="E96" s="26" t="str">
        <f t="shared" si="11"/>
        <v>95-21-01-03-04-04</v>
      </c>
      <c r="F96" s="32" t="s">
        <v>164</v>
      </c>
      <c r="G96" s="33" t="s">
        <v>150</v>
      </c>
      <c r="H96" s="12">
        <v>0</v>
      </c>
      <c r="I96" s="13"/>
      <c r="J96" s="13"/>
      <c r="K96" s="13"/>
      <c r="L96" s="13"/>
      <c r="M96" s="15"/>
    </row>
    <row r="97" spans="1:13" ht="14.45">
      <c r="A97" t="str">
        <f>IFERROR(VLOOKUP(E97,'[1]Hoja1 (2)'!$D$2:$E$225,2,FALSE),"no está")</f>
        <v>TAXIS</v>
      </c>
      <c r="B97">
        <v>100</v>
      </c>
      <c r="C97" s="26">
        <v>9</v>
      </c>
      <c r="D97" s="26" t="str">
        <f t="shared" si="10"/>
        <v>OP</v>
      </c>
      <c r="E97" s="26" t="str">
        <f t="shared" si="11"/>
        <v>95-21-01-03-04-05</v>
      </c>
      <c r="F97" s="32" t="s">
        <v>165</v>
      </c>
      <c r="G97" s="33" t="s">
        <v>152</v>
      </c>
      <c r="H97" s="12">
        <v>0</v>
      </c>
      <c r="I97" s="13"/>
      <c r="J97" s="13"/>
      <c r="K97" s="13"/>
      <c r="L97" s="13"/>
      <c r="M97" s="15"/>
    </row>
    <row r="98" spans="1:13" ht="14.45">
      <c r="A98" t="str">
        <f>IFERROR(VLOOKUP(E98,'[1]Hoja1 (2)'!$D$2:$E$225,2,FALSE),"no está")</f>
        <v>GASOLINA</v>
      </c>
      <c r="B98">
        <v>101</v>
      </c>
      <c r="C98" s="26">
        <v>9</v>
      </c>
      <c r="D98" s="26" t="str">
        <f t="shared" si="10"/>
        <v>OP</v>
      </c>
      <c r="E98" s="26" t="str">
        <f t="shared" si="11"/>
        <v>95-21-01-03-04-06</v>
      </c>
      <c r="F98" s="32" t="s">
        <v>166</v>
      </c>
      <c r="G98" s="33" t="s">
        <v>154</v>
      </c>
      <c r="H98" s="12">
        <v>0</v>
      </c>
      <c r="I98" s="13"/>
      <c r="J98" s="13"/>
      <c r="K98" s="13"/>
      <c r="L98" s="13"/>
      <c r="M98" s="15"/>
    </row>
    <row r="99" spans="1:13" ht="14.45">
      <c r="A99" t="str">
        <f>IFERROR(VLOOKUP(E99,'[1]Hoja1 (2)'!$D$2:$E$225,2,FALSE),"no está")</f>
        <v>OTROS GASTOS DE VIAJE</v>
      </c>
      <c r="B99">
        <v>102</v>
      </c>
      <c r="C99" s="26">
        <v>9</v>
      </c>
      <c r="D99" s="26" t="str">
        <f t="shared" si="10"/>
        <v>OP</v>
      </c>
      <c r="E99" s="26" t="str">
        <f t="shared" si="11"/>
        <v>95-21-01-03-04-07</v>
      </c>
      <c r="F99" s="32" t="s">
        <v>167</v>
      </c>
      <c r="G99" s="33" t="s">
        <v>156</v>
      </c>
      <c r="H99" s="12">
        <v>0</v>
      </c>
      <c r="I99" s="13"/>
      <c r="J99" s="13"/>
      <c r="K99" s="13"/>
      <c r="L99" s="13"/>
      <c r="M99" s="15"/>
    </row>
    <row r="100" spans="1:13" ht="14.45">
      <c r="A100" t="str">
        <f>IFERROR(VLOOKUP(E100,'[1]Hoja1 (2)'!$D$2:$E$225,2,FALSE),"no está")</f>
        <v>VIATICOS NO DEDUCIBLES</v>
      </c>
      <c r="B100">
        <v>103</v>
      </c>
      <c r="C100" s="26">
        <v>9</v>
      </c>
      <c r="D100" s="26" t="str">
        <f t="shared" si="10"/>
        <v>OP</v>
      </c>
      <c r="E100" s="26" t="str">
        <f t="shared" si="11"/>
        <v>95-21-01-03-04-08</v>
      </c>
      <c r="F100" s="32" t="s">
        <v>168</v>
      </c>
      <c r="G100" s="33" t="s">
        <v>158</v>
      </c>
      <c r="H100" s="12">
        <v>0</v>
      </c>
      <c r="I100" s="13"/>
      <c r="J100" s="13"/>
      <c r="K100" s="13"/>
      <c r="L100" s="13"/>
      <c r="M100" s="15"/>
    </row>
    <row r="101" spans="1:13">
      <c r="A101" t="str">
        <f>IFERROR(VLOOKUP(E101,'[1]Hoja1 (2)'!$D$2:$E$225,2,FALSE),"no está")</f>
        <v>no está</v>
      </c>
      <c r="B101">
        <v>104</v>
      </c>
      <c r="C101" s="29"/>
      <c r="D101" s="29" t="s">
        <v>34</v>
      </c>
      <c r="E101" s="30"/>
      <c r="F101" s="100" t="s">
        <v>35</v>
      </c>
      <c r="G101" s="101"/>
      <c r="H101" s="31">
        <f t="shared" ref="H101:L101" si="12">SUM(H83:H100)</f>
        <v>0</v>
      </c>
      <c r="I101" s="31">
        <f t="shared" si="12"/>
        <v>0</v>
      </c>
      <c r="J101" s="31">
        <f t="shared" si="12"/>
        <v>0</v>
      </c>
      <c r="K101" s="31">
        <f t="shared" si="12"/>
        <v>0</v>
      </c>
      <c r="L101" s="31">
        <f t="shared" si="12"/>
        <v>0</v>
      </c>
      <c r="M101" s="40"/>
    </row>
    <row r="102" spans="1:13" ht="14.45">
      <c r="A102" t="str">
        <f>IFERROR(VLOOKUP(E102,'[1]Hoja1 (2)'!$D$2:$E$225,2,FALSE),"no está")</f>
        <v>no está</v>
      </c>
      <c r="B102">
        <v>105</v>
      </c>
      <c r="C102" s="22">
        <v>10</v>
      </c>
      <c r="D102" s="22" t="str">
        <f t="shared" ref="D102:D153" si="13">IF(MID(F102,3,2)*1=20,"ADM","OP")</f>
        <v>OP</v>
      </c>
      <c r="E102" s="22" t="str">
        <f t="shared" ref="E102:E153" si="14">+C102&amp;F102</f>
        <v>105-21-01-01-18-00</v>
      </c>
      <c r="F102" s="23" t="s">
        <v>169</v>
      </c>
      <c r="G102" s="24" t="s">
        <v>170</v>
      </c>
      <c r="H102" s="12">
        <v>0</v>
      </c>
      <c r="I102" s="13"/>
      <c r="J102" s="13"/>
      <c r="K102" s="13"/>
      <c r="L102" s="13"/>
      <c r="M102" s="15"/>
    </row>
    <row r="103" spans="1:13" ht="14.45">
      <c r="A103" t="str">
        <f>IFERROR(VLOOKUP(E103,'[1]Hoja1 (2)'!$D$2:$E$225,2,FALSE),"no está")</f>
        <v>CUOTAS SINDICALES PAGADAS POR EL PATRON</v>
      </c>
      <c r="B103">
        <v>105</v>
      </c>
      <c r="C103" s="22">
        <v>10</v>
      </c>
      <c r="D103" s="22" t="str">
        <f t="shared" si="13"/>
        <v>ADM</v>
      </c>
      <c r="E103" s="22" t="str">
        <f t="shared" si="14"/>
        <v>105-20-01-01-21-00</v>
      </c>
      <c r="F103" s="23" t="s">
        <v>171</v>
      </c>
      <c r="G103" s="24" t="s">
        <v>172</v>
      </c>
      <c r="H103" s="12">
        <v>0</v>
      </c>
      <c r="I103" s="13"/>
      <c r="J103" s="13"/>
      <c r="K103" s="13"/>
      <c r="L103" s="13"/>
      <c r="M103" s="15"/>
    </row>
    <row r="104" spans="1:13" ht="14.45">
      <c r="A104" t="str">
        <f>IFERROR(VLOOKUP(E104,'[1]Hoja1 (2)'!$D$2:$E$225,2,FALSE),"no está")</f>
        <v>AYUDA PARA COMEDOR</v>
      </c>
      <c r="B104">
        <v>106</v>
      </c>
      <c r="C104" s="26">
        <v>10</v>
      </c>
      <c r="D104" s="26" t="str">
        <f t="shared" si="13"/>
        <v>OP</v>
      </c>
      <c r="E104" s="26" t="str">
        <f t="shared" si="14"/>
        <v>105-21-01-01-15-00</v>
      </c>
      <c r="F104" s="27" t="s">
        <v>173</v>
      </c>
      <c r="G104" s="28" t="s">
        <v>174</v>
      </c>
      <c r="H104" s="12">
        <v>0</v>
      </c>
      <c r="I104" s="13"/>
      <c r="J104" s="13"/>
      <c r="K104" s="13"/>
      <c r="L104" s="13"/>
      <c r="M104" s="15"/>
    </row>
    <row r="105" spans="1:13" ht="14.45">
      <c r="A105" t="str">
        <f>IFERROR(VLOOKUP(E105,'[1]Hoja1 (2)'!$D$2:$E$225,2,FALSE),"no está")</f>
        <v>PAPELERIA Y ARTICULOS DE OFICINA</v>
      </c>
      <c r="B105">
        <v>107</v>
      </c>
      <c r="C105" s="26">
        <v>10</v>
      </c>
      <c r="D105" s="26" t="str">
        <f t="shared" si="13"/>
        <v>OP</v>
      </c>
      <c r="E105" s="26" t="str">
        <f t="shared" si="14"/>
        <v>105-21-01-03-01-00</v>
      </c>
      <c r="F105" s="27" t="s">
        <v>175</v>
      </c>
      <c r="G105" s="28" t="s">
        <v>176</v>
      </c>
      <c r="H105" s="44">
        <v>0</v>
      </c>
      <c r="I105" s="13"/>
      <c r="J105" s="13"/>
      <c r="K105" s="13"/>
      <c r="L105" s="45"/>
      <c r="M105" s="15"/>
    </row>
    <row r="106" spans="1:13" ht="14.45">
      <c r="A106" t="str">
        <f>IFERROR(VLOOKUP(E106,'[1]Hoja1 (2)'!$D$2:$E$225,2,FALSE),"no está")</f>
        <v>ARTICULOS  DE LIMPIEZA</v>
      </c>
      <c r="B106">
        <v>108</v>
      </c>
      <c r="C106" s="26">
        <v>10</v>
      </c>
      <c r="D106" s="26" t="str">
        <f t="shared" si="13"/>
        <v>OP</v>
      </c>
      <c r="E106" s="26" t="str">
        <f t="shared" si="14"/>
        <v>105-21-01-03-03-00</v>
      </c>
      <c r="F106" s="27" t="s">
        <v>177</v>
      </c>
      <c r="G106" s="28" t="s">
        <v>178</v>
      </c>
      <c r="H106" s="12">
        <v>0</v>
      </c>
      <c r="I106" s="13"/>
      <c r="J106" s="13"/>
      <c r="K106" s="13"/>
      <c r="L106" s="13"/>
      <c r="M106" s="15"/>
    </row>
    <row r="107" spans="1:13" ht="14.45">
      <c r="A107" t="str">
        <f>IFERROR(VLOOKUP(E107,'[1]Hoja1 (2)'!$D$2:$E$225,2,FALSE),"no está")</f>
        <v>CLICS PARA IMPRESIONES</v>
      </c>
      <c r="B107">
        <v>109</v>
      </c>
      <c r="C107" s="26">
        <v>10</v>
      </c>
      <c r="D107" s="26" t="str">
        <f t="shared" si="13"/>
        <v>OP</v>
      </c>
      <c r="E107" s="26" t="str">
        <f t="shared" si="14"/>
        <v>105-21-01-03-05-00</v>
      </c>
      <c r="F107" s="27" t="s">
        <v>179</v>
      </c>
      <c r="G107" s="28" t="s">
        <v>180</v>
      </c>
      <c r="H107" s="12">
        <v>0</v>
      </c>
      <c r="I107" s="13"/>
      <c r="J107" s="13"/>
      <c r="K107" s="13"/>
      <c r="L107" s="13"/>
      <c r="M107" s="15"/>
    </row>
    <row r="108" spans="1:13" ht="14.45">
      <c r="A108" t="str">
        <f>IFERROR(VLOOKUP(E108,'[1]Hoja1 (2)'!$D$2:$E$225,2,FALSE),"no está")</f>
        <v>VIGILANCIA, SEGURIDAD E HIGIENE</v>
      </c>
      <c r="B108">
        <v>110</v>
      </c>
      <c r="C108" s="26">
        <v>10</v>
      </c>
      <c r="D108" s="26" t="str">
        <f t="shared" si="13"/>
        <v>OP</v>
      </c>
      <c r="E108" s="26" t="str">
        <f t="shared" si="14"/>
        <v>105-21-01-03-06-00</v>
      </c>
      <c r="F108" s="27" t="s">
        <v>181</v>
      </c>
      <c r="G108" s="28" t="s">
        <v>182</v>
      </c>
      <c r="H108" s="12">
        <v>0</v>
      </c>
      <c r="I108" s="13"/>
      <c r="J108" s="13"/>
      <c r="K108" s="13"/>
      <c r="L108" s="13"/>
      <c r="M108" s="15"/>
    </row>
    <row r="109" spans="1:13" ht="14.45">
      <c r="A109" t="str">
        <f>IFERROR(VLOOKUP(E109,'[1]Hoja1 (2)'!$D$2:$E$225,2,FALSE),"no está")</f>
        <v>LUZ Y ELECTRICIDAD</v>
      </c>
      <c r="B109">
        <v>111</v>
      </c>
      <c r="C109" s="26">
        <v>10</v>
      </c>
      <c r="D109" s="26" t="str">
        <f t="shared" si="13"/>
        <v>OP</v>
      </c>
      <c r="E109" s="26" t="str">
        <f t="shared" si="14"/>
        <v>105-21-01-03-07-00</v>
      </c>
      <c r="F109" s="27" t="s">
        <v>183</v>
      </c>
      <c r="G109" s="28" t="s">
        <v>184</v>
      </c>
      <c r="H109" s="12">
        <v>0</v>
      </c>
      <c r="I109" s="13"/>
      <c r="J109" s="13"/>
      <c r="K109" s="13"/>
      <c r="L109" s="13"/>
      <c r="M109" s="15"/>
    </row>
    <row r="110" spans="1:13" ht="14.45">
      <c r="A110" t="str">
        <f>IFERROR(VLOOKUP(E110,'[1]Hoja1 (2)'!$D$2:$E$225,2,FALSE),"no está")</f>
        <v>AGUA PURIFICADA</v>
      </c>
      <c r="B110">
        <v>112</v>
      </c>
      <c r="C110" s="26">
        <v>10</v>
      </c>
      <c r="D110" s="26" t="str">
        <f t="shared" si="13"/>
        <v>OP</v>
      </c>
      <c r="E110" s="26" t="str">
        <f t="shared" si="14"/>
        <v>105-21-01-03-08-00</v>
      </c>
      <c r="F110" s="27" t="s">
        <v>185</v>
      </c>
      <c r="G110" s="28" t="s">
        <v>186</v>
      </c>
      <c r="H110" s="12">
        <v>0</v>
      </c>
      <c r="I110" s="13"/>
      <c r="J110" s="13"/>
      <c r="K110" s="13"/>
      <c r="L110" s="13"/>
      <c r="M110" s="15"/>
    </row>
    <row r="111" spans="1:13" ht="14.45">
      <c r="A111" t="str">
        <f>IFERROR(VLOOKUP(E111,'[1]Hoja1 (2)'!$D$2:$E$225,2,FALSE),"no está")</f>
        <v>EVENTOS  AL PERSONAL</v>
      </c>
      <c r="B111">
        <v>113</v>
      </c>
      <c r="C111" s="26">
        <v>10</v>
      </c>
      <c r="D111" s="26" t="str">
        <f t="shared" si="13"/>
        <v>OP</v>
      </c>
      <c r="E111" s="26" t="str">
        <f t="shared" si="14"/>
        <v>105-21-01-03-09-00</v>
      </c>
      <c r="F111" s="27" t="s">
        <v>187</v>
      </c>
      <c r="G111" s="28" t="s">
        <v>188</v>
      </c>
      <c r="H111" s="12">
        <v>0</v>
      </c>
      <c r="I111" s="13"/>
      <c r="J111" s="13"/>
      <c r="K111" s="13"/>
      <c r="L111" s="13"/>
      <c r="M111" s="15"/>
    </row>
    <row r="112" spans="1:13" ht="14.45">
      <c r="A112" t="str">
        <f>IFERROR(VLOOKUP(E112,'[1]Hoja1 (2)'!$D$2:$E$225,2,FALSE),"no está")</f>
        <v>UNIFORMES</v>
      </c>
      <c r="B112">
        <v>114</v>
      </c>
      <c r="C112" s="26">
        <v>10</v>
      </c>
      <c r="D112" s="26" t="str">
        <f t="shared" si="13"/>
        <v>OP</v>
      </c>
      <c r="E112" s="26" t="str">
        <f t="shared" si="14"/>
        <v>105-21-01-03-10-00</v>
      </c>
      <c r="F112" s="27" t="s">
        <v>189</v>
      </c>
      <c r="G112" s="28" t="s">
        <v>190</v>
      </c>
      <c r="H112" s="12">
        <v>0</v>
      </c>
      <c r="I112" s="13"/>
      <c r="J112" s="13"/>
      <c r="K112" s="13"/>
      <c r="L112" s="13"/>
      <c r="M112" s="15"/>
    </row>
    <row r="113" spans="1:13" ht="14.45">
      <c r="A113" t="str">
        <f>IFERROR(VLOOKUP(E113,'[1]Hoja1 (2)'!$D$2:$E$225,2,FALSE),"no está")</f>
        <v>DERECHOS Y LICENCIAS</v>
      </c>
      <c r="B113">
        <v>115</v>
      </c>
      <c r="C113" s="26">
        <v>10</v>
      </c>
      <c r="D113" s="26" t="str">
        <f t="shared" si="13"/>
        <v>OP</v>
      </c>
      <c r="E113" s="26" t="str">
        <f t="shared" si="14"/>
        <v>105-21-01-03-11-00</v>
      </c>
      <c r="F113" s="27" t="s">
        <v>191</v>
      </c>
      <c r="G113" s="28" t="s">
        <v>192</v>
      </c>
      <c r="H113" s="12">
        <v>0</v>
      </c>
      <c r="I113" s="13"/>
      <c r="J113" s="13"/>
      <c r="K113" s="13"/>
      <c r="L113" s="13"/>
      <c r="M113" s="15"/>
    </row>
    <row r="114" spans="1:13" ht="14.45">
      <c r="A114" t="str">
        <f>IFERROR(VLOOKUP(E114,'[1]Hoja1 (2)'!$D$2:$E$225,2,FALSE),"no está")</f>
        <v>EQUIPO DE PROTECCION PERSONAL</v>
      </c>
      <c r="B114">
        <v>116</v>
      </c>
      <c r="C114" s="26">
        <v>10</v>
      </c>
      <c r="D114" s="26" t="str">
        <f t="shared" si="13"/>
        <v>OP</v>
      </c>
      <c r="E114" s="26" t="str">
        <f t="shared" si="14"/>
        <v>105-21-01-03-19-00</v>
      </c>
      <c r="F114" s="27" t="s">
        <v>193</v>
      </c>
      <c r="G114" s="28" t="s">
        <v>194</v>
      </c>
      <c r="H114" s="12">
        <v>0</v>
      </c>
      <c r="I114" s="13"/>
      <c r="J114" s="13"/>
      <c r="K114" s="13"/>
      <c r="L114" s="13"/>
      <c r="M114" s="15"/>
    </row>
    <row r="115" spans="1:13" ht="14.45">
      <c r="A115" t="str">
        <f>IFERROR(VLOOKUP(E115,'[1]Hoja1 (2)'!$D$2:$E$225,2,FALSE),"no está")</f>
        <v>RECARGOS Y MULTAS</v>
      </c>
      <c r="B115">
        <v>117</v>
      </c>
      <c r="C115" s="26">
        <v>10</v>
      </c>
      <c r="D115" s="26" t="str">
        <f t="shared" si="13"/>
        <v>OP</v>
      </c>
      <c r="E115" s="26" t="str">
        <f t="shared" si="14"/>
        <v>105-21-01-03-20-00</v>
      </c>
      <c r="F115" s="27" t="s">
        <v>195</v>
      </c>
      <c r="G115" s="28" t="s">
        <v>196</v>
      </c>
      <c r="H115" s="12">
        <v>0</v>
      </c>
      <c r="I115" s="13"/>
      <c r="J115" s="13"/>
      <c r="K115" s="13"/>
      <c r="L115" s="13"/>
      <c r="M115" s="15"/>
    </row>
    <row r="116" spans="1:13" ht="14.45">
      <c r="A116" t="str">
        <f>IFERROR(VLOOKUP(E116,'[1]Hoja1 (2)'!$D$2:$E$225,2,FALSE),"no está")</f>
        <v>MENSAJERIA Y PAQUETERIA</v>
      </c>
      <c r="B116">
        <v>118</v>
      </c>
      <c r="C116" s="26">
        <v>10</v>
      </c>
      <c r="D116" s="26" t="str">
        <f t="shared" si="13"/>
        <v>OP</v>
      </c>
      <c r="E116" s="26" t="str">
        <f t="shared" si="14"/>
        <v>105-21-01-03-21-00</v>
      </c>
      <c r="F116" s="27" t="s">
        <v>197</v>
      </c>
      <c r="G116" s="28" t="s">
        <v>198</v>
      </c>
      <c r="H116" s="12">
        <v>0</v>
      </c>
      <c r="I116" s="13"/>
      <c r="J116" s="13"/>
      <c r="K116" s="13"/>
      <c r="L116" s="13"/>
      <c r="M116" s="15"/>
    </row>
    <row r="117" spans="1:13" ht="14.45">
      <c r="A117" t="str">
        <f>IFERROR(VLOOKUP(E117,'[1]Hoja1 (2)'!$D$2:$E$225,2,FALSE),"no está")</f>
        <v>LAVANDERIA</v>
      </c>
      <c r="B117">
        <v>119</v>
      </c>
      <c r="C117" s="26">
        <v>10</v>
      </c>
      <c r="D117" s="26" t="str">
        <f t="shared" si="13"/>
        <v>OP</v>
      </c>
      <c r="E117" s="26" t="str">
        <f t="shared" si="14"/>
        <v>105-21-01-03-22-00</v>
      </c>
      <c r="F117" s="27" t="s">
        <v>199</v>
      </c>
      <c r="G117" s="28" t="s">
        <v>200</v>
      </c>
      <c r="H117" s="12">
        <v>0</v>
      </c>
      <c r="I117" s="13"/>
      <c r="J117" s="13"/>
      <c r="K117" s="13"/>
      <c r="L117" s="13"/>
      <c r="M117" s="15"/>
    </row>
    <row r="118" spans="1:13" ht="14.45">
      <c r="A118" t="str">
        <f>IFERROR(VLOOKUP(E118,'[1]Hoja1 (2)'!$D$2:$E$225,2,FALSE),"no está")</f>
        <v>INSCRIPCIONES, CUOTAS Y MEMBRESIAS</v>
      </c>
      <c r="B118">
        <v>120</v>
      </c>
      <c r="C118" s="26">
        <v>10</v>
      </c>
      <c r="D118" s="26" t="str">
        <f t="shared" si="13"/>
        <v>OP</v>
      </c>
      <c r="E118" s="26" t="str">
        <f t="shared" si="14"/>
        <v>105-21-01-03-23-00</v>
      </c>
      <c r="F118" s="27" t="s">
        <v>201</v>
      </c>
      <c r="G118" s="28" t="s">
        <v>202</v>
      </c>
      <c r="H118" s="12">
        <v>0</v>
      </c>
      <c r="I118" s="13"/>
      <c r="J118" s="13"/>
      <c r="K118" s="13"/>
      <c r="L118" s="13"/>
      <c r="M118" s="15"/>
    </row>
    <row r="119" spans="1:13" ht="14.45">
      <c r="A119" t="str">
        <f>IFERROR(VLOOKUP(E119,'[1]Hoja1 (2)'!$D$2:$E$225,2,FALSE),"no está")</f>
        <v>INSUMOS PARA CONSULTORIO MEDICO</v>
      </c>
      <c r="B119">
        <v>121</v>
      </c>
      <c r="C119" s="26">
        <v>10</v>
      </c>
      <c r="D119" s="26" t="str">
        <f t="shared" si="13"/>
        <v>OP</v>
      </c>
      <c r="E119" s="26" t="str">
        <f t="shared" si="14"/>
        <v>105-21-01-03-26-00</v>
      </c>
      <c r="F119" s="27" t="s">
        <v>203</v>
      </c>
      <c r="G119" s="28" t="s">
        <v>204</v>
      </c>
      <c r="H119" s="12">
        <v>0</v>
      </c>
      <c r="I119" s="13"/>
      <c r="J119" s="13"/>
      <c r="K119" s="13"/>
      <c r="L119" s="13"/>
      <c r="M119" s="15"/>
    </row>
    <row r="120" spans="1:13" ht="14.45">
      <c r="A120" t="str">
        <f>IFERROR(VLOOKUP(E120,'[1]Hoja1 (2)'!$D$2:$E$225,2,FALSE),"no está")</f>
        <v>GASTOS POR INSUMOS DE COMPUTACION</v>
      </c>
      <c r="B120">
        <v>122</v>
      </c>
      <c r="C120" s="26">
        <v>10</v>
      </c>
      <c r="D120" s="26" t="str">
        <f t="shared" si="13"/>
        <v>OP</v>
      </c>
      <c r="E120" s="26" t="str">
        <f t="shared" si="14"/>
        <v>105-21-01-03-27-00</v>
      </c>
      <c r="F120" s="27" t="s">
        <v>205</v>
      </c>
      <c r="G120" s="28" t="s">
        <v>206</v>
      </c>
      <c r="H120" s="12">
        <v>0</v>
      </c>
      <c r="I120" s="13"/>
      <c r="J120" s="13"/>
      <c r="K120" s="13"/>
      <c r="L120" s="13"/>
      <c r="M120" s="15"/>
    </row>
    <row r="121" spans="1:13" ht="14.45">
      <c r="A121" t="str">
        <f>IFERROR(VLOOKUP(E121,'[1]Hoja1 (2)'!$D$2:$E$225,2,FALSE),"no está")</f>
        <v>CELULARES Y RADIOS</v>
      </c>
      <c r="B121">
        <v>123</v>
      </c>
      <c r="C121" s="26">
        <v>10</v>
      </c>
      <c r="D121" s="26" t="str">
        <f t="shared" si="13"/>
        <v>OP</v>
      </c>
      <c r="E121" s="26" t="str">
        <f t="shared" si="14"/>
        <v>105-21-01-03-28-00</v>
      </c>
      <c r="F121" s="27" t="s">
        <v>207</v>
      </c>
      <c r="G121" s="28" t="s">
        <v>208</v>
      </c>
      <c r="H121" s="46">
        <v>0</v>
      </c>
      <c r="I121" s="13"/>
      <c r="J121" s="13"/>
      <c r="K121" s="13"/>
      <c r="L121" s="13"/>
      <c r="M121" s="15"/>
    </row>
    <row r="122" spans="1:13" ht="14.45">
      <c r="A122" t="str">
        <f>IFERROR(VLOOKUP(E122,'[1]Hoja1 (2)'!$D$2:$E$225,2,FALSE),"no está")</f>
        <v>ASESORIA Y ASISTENCIA TECNICA</v>
      </c>
      <c r="B122">
        <v>124</v>
      </c>
      <c r="C122" s="26">
        <v>10</v>
      </c>
      <c r="D122" s="26" t="str">
        <f t="shared" si="13"/>
        <v>OP</v>
      </c>
      <c r="E122" s="26" t="str">
        <f t="shared" si="14"/>
        <v>105-21-01-03-29-00</v>
      </c>
      <c r="F122" s="27" t="s">
        <v>209</v>
      </c>
      <c r="G122" s="28" t="s">
        <v>210</v>
      </c>
      <c r="H122" s="12">
        <v>0</v>
      </c>
      <c r="I122" s="13"/>
      <c r="J122" s="13"/>
      <c r="K122" s="13"/>
      <c r="L122" s="13"/>
      <c r="M122" s="15"/>
    </row>
    <row r="123" spans="1:13" ht="14.45">
      <c r="A123" t="str">
        <f>IFERROR(VLOOKUP(E123,'[1]Hoja1 (2)'!$D$2:$E$225,2,FALSE),"no está")</f>
        <v>REPARACIONES PARA LAYOUT</v>
      </c>
      <c r="B123">
        <v>125</v>
      </c>
      <c r="C123" s="26">
        <v>10</v>
      </c>
      <c r="D123" s="26" t="str">
        <f t="shared" si="13"/>
        <v>OP</v>
      </c>
      <c r="E123" s="26" t="str">
        <f t="shared" si="14"/>
        <v>105-21-01-03-30-00</v>
      </c>
      <c r="F123" s="27" t="s">
        <v>211</v>
      </c>
      <c r="G123" s="28" t="s">
        <v>212</v>
      </c>
      <c r="H123" s="12">
        <v>0</v>
      </c>
      <c r="I123" s="13"/>
      <c r="J123" s="13"/>
      <c r="K123" s="13"/>
      <c r="L123" s="13"/>
      <c r="M123" s="15"/>
    </row>
    <row r="124" spans="1:13" ht="14.45">
      <c r="A124" t="str">
        <f>IFERROR(VLOOKUP(E124,'[1]Hoja1 (2)'!$D$2:$E$225,2,FALSE),"no está")</f>
        <v>IMPRESIONES PARA PROCESO (CML &amp; TT LABEL)</v>
      </c>
      <c r="B124">
        <v>126</v>
      </c>
      <c r="C124" s="26">
        <v>10</v>
      </c>
      <c r="D124" s="26" t="str">
        <f t="shared" si="13"/>
        <v>OP</v>
      </c>
      <c r="E124" s="26" t="str">
        <f t="shared" si="14"/>
        <v>105-21-01-03-31-00</v>
      </c>
      <c r="F124" s="27" t="s">
        <v>213</v>
      </c>
      <c r="G124" s="28" t="s">
        <v>214</v>
      </c>
      <c r="H124" s="12">
        <v>0</v>
      </c>
      <c r="I124" s="13"/>
      <c r="J124" s="13"/>
      <c r="K124" s="42"/>
      <c r="L124" s="42"/>
      <c r="M124" s="43"/>
    </row>
    <row r="125" spans="1:13" ht="14.45">
      <c r="A125" t="str">
        <f>IFERROR(VLOOKUP(E125,'[1]Hoja1 (2)'!$D$2:$E$225,2,FALSE),"no está")</f>
        <v>HONORARIOS ADUANALES PERSONAS MORALES</v>
      </c>
      <c r="B125">
        <v>127</v>
      </c>
      <c r="C125" s="26">
        <v>10</v>
      </c>
      <c r="D125" s="26" t="str">
        <f t="shared" si="13"/>
        <v>OP</v>
      </c>
      <c r="E125" s="26" t="str">
        <f t="shared" si="14"/>
        <v>105-21-01-03-37-00</v>
      </c>
      <c r="F125" s="27" t="s">
        <v>215</v>
      </c>
      <c r="G125" s="28" t="s">
        <v>216</v>
      </c>
      <c r="H125" s="12">
        <v>0</v>
      </c>
      <c r="I125" s="13"/>
      <c r="J125" s="13"/>
      <c r="K125" s="13"/>
      <c r="L125" s="13"/>
      <c r="M125" s="15"/>
    </row>
    <row r="126" spans="1:13" ht="14.45">
      <c r="A126" t="str">
        <f>IFERROR(VLOOKUP(E126,'[1]Hoja1 (2)'!$D$2:$E$225,2,FALSE),"no está")</f>
        <v>GASTOS DE IMPORTACION</v>
      </c>
      <c r="B126">
        <v>128</v>
      </c>
      <c r="C126" s="26">
        <v>10</v>
      </c>
      <c r="D126" s="26" t="str">
        <f t="shared" si="13"/>
        <v>OP</v>
      </c>
      <c r="E126" s="26" t="str">
        <f t="shared" si="14"/>
        <v>105-21-01-03-38-00</v>
      </c>
      <c r="F126" s="27" t="s">
        <v>217</v>
      </c>
      <c r="G126" s="28" t="s">
        <v>218</v>
      </c>
      <c r="H126" s="12">
        <v>0</v>
      </c>
      <c r="I126" s="13"/>
      <c r="J126" s="13"/>
      <c r="K126" s="13"/>
      <c r="L126" s="13"/>
      <c r="M126" s="15"/>
    </row>
    <row r="127" spans="1:13" ht="14.45">
      <c r="A127" t="str">
        <f>IFERROR(VLOOKUP(E127,'[1]Hoja1 (2)'!$D$2:$E$225,2,FALSE),"no está")</f>
        <v>MATERIALES DE EMPAQUE</v>
      </c>
      <c r="B127">
        <v>129</v>
      </c>
      <c r="C127" s="26">
        <v>10</v>
      </c>
      <c r="D127" s="26" t="str">
        <f t="shared" si="13"/>
        <v>OP</v>
      </c>
      <c r="E127" s="26" t="str">
        <f t="shared" si="14"/>
        <v>105-21-01-03-39-00</v>
      </c>
      <c r="F127" s="27" t="s">
        <v>219</v>
      </c>
      <c r="G127" s="28" t="s">
        <v>220</v>
      </c>
      <c r="H127" s="12">
        <v>0</v>
      </c>
      <c r="I127" s="13"/>
      <c r="J127" s="13"/>
      <c r="K127" s="13"/>
      <c r="L127" s="13"/>
      <c r="M127" s="15"/>
    </row>
    <row r="128" spans="1:13" ht="14.45">
      <c r="A128" t="str">
        <f>IFERROR(VLOOKUP(E128,'[1]Hoja1 (2)'!$D$2:$E$225,2,FALSE),"no está")</f>
        <v>FLETES Y ACARREOS</v>
      </c>
      <c r="B128">
        <v>130</v>
      </c>
      <c r="C128" s="26">
        <v>10</v>
      </c>
      <c r="D128" s="26" t="str">
        <f t="shared" si="13"/>
        <v>OP</v>
      </c>
      <c r="E128" s="26" t="str">
        <f t="shared" si="14"/>
        <v>105-21-01-03-40-00</v>
      </c>
      <c r="F128" s="27" t="s">
        <v>221</v>
      </c>
      <c r="G128" s="28" t="s">
        <v>222</v>
      </c>
      <c r="H128" s="12">
        <v>0</v>
      </c>
      <c r="I128" s="13"/>
      <c r="J128" s="13"/>
      <c r="K128" s="13"/>
      <c r="L128" s="13"/>
      <c r="M128" s="15"/>
    </row>
    <row r="129" spans="1:13" ht="14.45">
      <c r="A129" t="str">
        <f>IFERROR(VLOOKUP(E129,'[1]Hoja1 (2)'!$D$2:$E$225,2,FALSE),"no está")</f>
        <v>CONTENEDORES</v>
      </c>
      <c r="B129">
        <v>131</v>
      </c>
      <c r="C129" s="26">
        <v>10</v>
      </c>
      <c r="D129" s="26" t="str">
        <f t="shared" si="13"/>
        <v>OP</v>
      </c>
      <c r="E129" s="26" t="str">
        <f t="shared" si="14"/>
        <v>105-21-01-03-41-00</v>
      </c>
      <c r="F129" s="27" t="s">
        <v>223</v>
      </c>
      <c r="G129" s="28" t="s">
        <v>224</v>
      </c>
      <c r="H129" s="12">
        <v>0</v>
      </c>
      <c r="I129" s="13"/>
      <c r="J129" s="13"/>
      <c r="K129" s="13"/>
      <c r="L129" s="13"/>
      <c r="M129" s="15"/>
    </row>
    <row r="130" spans="1:13" ht="14.45">
      <c r="A130" t="str">
        <f>IFERROR(VLOOKUP(E130,'[1]Hoja1 (2)'!$D$2:$E$225,2,FALSE),"no está")</f>
        <v>NO DEDUCIBLES</v>
      </c>
      <c r="B130">
        <v>132</v>
      </c>
      <c r="C130" s="26">
        <v>10</v>
      </c>
      <c r="D130" s="26" t="str">
        <f t="shared" si="13"/>
        <v>OP</v>
      </c>
      <c r="E130" s="26" t="str">
        <f t="shared" si="14"/>
        <v>105-21-01-03-44-00</v>
      </c>
      <c r="F130" s="27" t="s">
        <v>225</v>
      </c>
      <c r="G130" s="28" t="s">
        <v>226</v>
      </c>
      <c r="H130" s="12">
        <v>0</v>
      </c>
      <c r="I130" s="13"/>
      <c r="J130" s="13"/>
      <c r="K130" s="13"/>
      <c r="L130" s="13"/>
      <c r="M130" s="15"/>
    </row>
    <row r="131" spans="1:13" ht="14.45">
      <c r="A131" t="str">
        <f>IFERROR(VLOOKUP(E131,'[1]Hoja1 (2)'!$D$2:$E$225,2,FALSE),"no está")</f>
        <v>GASTOS MEDICOS</v>
      </c>
      <c r="B131">
        <v>133</v>
      </c>
      <c r="C131" s="26">
        <v>10</v>
      </c>
      <c r="D131" s="26" t="str">
        <f t="shared" si="13"/>
        <v>OP</v>
      </c>
      <c r="E131" s="26" t="str">
        <f t="shared" si="14"/>
        <v>105-21-01-03-47-00</v>
      </c>
      <c r="F131" s="27" t="s">
        <v>227</v>
      </c>
      <c r="G131" s="28" t="s">
        <v>228</v>
      </c>
      <c r="H131" s="12">
        <v>0</v>
      </c>
      <c r="I131" s="13"/>
      <c r="J131" s="13"/>
      <c r="K131" s="13"/>
      <c r="L131" s="13"/>
      <c r="M131" s="15"/>
    </row>
    <row r="132" spans="1:13" ht="14.45">
      <c r="A132" t="str">
        <f>IFERROR(VLOOKUP(E132,'[1]Hoja1 (2)'!$D$2:$E$225,2,FALSE),"no está")</f>
        <v>GASTOS POR ECOLOGIA</v>
      </c>
      <c r="B132">
        <v>134</v>
      </c>
      <c r="C132" s="26">
        <v>10</v>
      </c>
      <c r="D132" s="26" t="str">
        <f t="shared" si="13"/>
        <v>OP</v>
      </c>
      <c r="E132" s="26" t="str">
        <f t="shared" si="14"/>
        <v>105-21-01-03-48-00</v>
      </c>
      <c r="F132" s="27" t="s">
        <v>229</v>
      </c>
      <c r="G132" s="28" t="s">
        <v>230</v>
      </c>
      <c r="H132" s="12">
        <v>0</v>
      </c>
      <c r="I132" s="13"/>
      <c r="J132" s="13"/>
      <c r="K132" s="13"/>
      <c r="L132" s="13"/>
      <c r="M132" s="15"/>
    </row>
    <row r="133" spans="1:13" ht="14.45">
      <c r="A133" t="str">
        <f>IFERROR(VLOOKUP(E133,'[1]Hoja1 (2)'!$D$2:$E$225,2,FALSE),"no está")</f>
        <v>TELEFONOS Y COMUNICACIONES</v>
      </c>
      <c r="B133">
        <v>135</v>
      </c>
      <c r="C133" s="26">
        <v>10</v>
      </c>
      <c r="D133" s="26" t="str">
        <f t="shared" si="13"/>
        <v>OP</v>
      </c>
      <c r="E133" s="26" t="str">
        <f t="shared" si="14"/>
        <v>105-21-01-03-49-00</v>
      </c>
      <c r="F133" s="27" t="s">
        <v>231</v>
      </c>
      <c r="G133" s="28" t="s">
        <v>232</v>
      </c>
      <c r="H133" s="12">
        <v>0</v>
      </c>
      <c r="I133" s="13"/>
      <c r="J133" s="13"/>
      <c r="K133" s="13"/>
      <c r="L133" s="13"/>
      <c r="M133" s="15"/>
    </row>
    <row r="134" spans="1:13" ht="14.45">
      <c r="A134" t="str">
        <f>IFERROR(VLOOKUP(E134,'[1]Hoja1 (2)'!$D$2:$E$225,2,FALSE),"no está")</f>
        <v>HERRAMIENTAS DE MANO</v>
      </c>
      <c r="B134">
        <v>136</v>
      </c>
      <c r="C134" s="26">
        <v>10</v>
      </c>
      <c r="D134" s="26" t="str">
        <f t="shared" si="13"/>
        <v>OP</v>
      </c>
      <c r="E134" s="26" t="str">
        <f t="shared" si="14"/>
        <v>105-21-01-03-50-00</v>
      </c>
      <c r="F134" s="27" t="s">
        <v>233</v>
      </c>
      <c r="G134" s="28" t="s">
        <v>234</v>
      </c>
      <c r="H134" s="12">
        <v>0</v>
      </c>
      <c r="I134" s="13"/>
      <c r="J134" s="13"/>
      <c r="K134" s="13"/>
      <c r="L134" s="13"/>
      <c r="M134" s="15"/>
    </row>
    <row r="135" spans="1:13" ht="14.45">
      <c r="A135" t="str">
        <f>IFERROR(VLOOKUP(E135,'[1]Hoja1 (2)'!$D$2:$E$225,2,FALSE),"no está")</f>
        <v>PROYECTOS INTERNOS</v>
      </c>
      <c r="B135">
        <v>137</v>
      </c>
      <c r="C135" s="26">
        <v>10</v>
      </c>
      <c r="D135" s="26" t="str">
        <f t="shared" si="13"/>
        <v>OP</v>
      </c>
      <c r="E135" s="26" t="str">
        <f t="shared" si="14"/>
        <v>105-21-01-03-51-00</v>
      </c>
      <c r="F135" s="27" t="s">
        <v>235</v>
      </c>
      <c r="G135" s="28" t="s">
        <v>236</v>
      </c>
      <c r="H135" s="12">
        <v>0</v>
      </c>
      <c r="I135" s="13"/>
      <c r="J135" s="13"/>
      <c r="K135" s="13"/>
      <c r="L135" s="13"/>
      <c r="M135" s="15"/>
    </row>
    <row r="136" spans="1:13" ht="14.45">
      <c r="A136" t="str">
        <f>IFERROR(VLOOKUP(E136,'[1]Hoja1 (2)'!$D$2:$E$225,2,FALSE),"no está")</f>
        <v>MANTENIMIENTO PLANTA FISICA</v>
      </c>
      <c r="B136">
        <v>138</v>
      </c>
      <c r="C136" s="26">
        <v>10</v>
      </c>
      <c r="D136" s="26" t="str">
        <f t="shared" si="13"/>
        <v>OP</v>
      </c>
      <c r="E136" s="26" t="str">
        <f t="shared" si="14"/>
        <v>105-21-01-03-52-00</v>
      </c>
      <c r="F136" s="27" t="s">
        <v>237</v>
      </c>
      <c r="G136" s="28" t="s">
        <v>238</v>
      </c>
      <c r="H136" s="12">
        <v>0</v>
      </c>
      <c r="I136" s="13"/>
      <c r="J136" s="13"/>
      <c r="K136" s="13"/>
      <c r="L136" s="13"/>
      <c r="M136" s="15"/>
    </row>
    <row r="137" spans="1:13" ht="14.45">
      <c r="A137" t="str">
        <f>IFERROR(VLOOKUP(E137,'[1]Hoja1 (2)'!$D$2:$E$225,2,FALSE),"no está")</f>
        <v>GASTOS POR INSUMOS DE CAFETERIA</v>
      </c>
      <c r="B137">
        <v>139</v>
      </c>
      <c r="C137" s="26">
        <v>10</v>
      </c>
      <c r="D137" s="26" t="str">
        <f t="shared" si="13"/>
        <v>OP</v>
      </c>
      <c r="E137" s="26" t="str">
        <f t="shared" si="14"/>
        <v>105-21-01-03-54-00</v>
      </c>
      <c r="F137" s="27" t="s">
        <v>239</v>
      </c>
      <c r="G137" s="28" t="s">
        <v>240</v>
      </c>
      <c r="H137" s="12">
        <v>0</v>
      </c>
      <c r="I137" s="13"/>
      <c r="J137" s="13"/>
      <c r="K137" s="13"/>
      <c r="L137" s="13"/>
      <c r="M137" s="15"/>
    </row>
    <row r="138" spans="1:13" ht="14.45">
      <c r="A138" t="str">
        <f>IFERROR(VLOOKUP(E138,'[1]Hoja1 (2)'!$D$2:$E$225,2,FALSE),"no está")</f>
        <v>EQUIPO MEDICO</v>
      </c>
      <c r="B138">
        <v>140</v>
      </c>
      <c r="C138" s="26">
        <v>10</v>
      </c>
      <c r="D138" s="26" t="str">
        <f t="shared" si="13"/>
        <v>OP</v>
      </c>
      <c r="E138" s="26" t="str">
        <f t="shared" si="14"/>
        <v>105-21-01-03-55-00</v>
      </c>
      <c r="F138" s="27" t="s">
        <v>241</v>
      </c>
      <c r="G138" s="28" t="s">
        <v>242</v>
      </c>
      <c r="H138" s="12">
        <v>0</v>
      </c>
      <c r="I138" s="13"/>
      <c r="J138" s="13"/>
      <c r="K138" s="13"/>
      <c r="L138" s="13"/>
      <c r="M138" s="15"/>
    </row>
    <row r="139" spans="1:13" ht="14.45">
      <c r="A139" t="str">
        <f>IFERROR(VLOOKUP(E139,'[1]Hoja1 (2)'!$D$2:$E$225,2,FALSE),"no está")</f>
        <v>ESTACIONAMIENTOS</v>
      </c>
      <c r="B139">
        <v>141</v>
      </c>
      <c r="C139" s="26">
        <v>10</v>
      </c>
      <c r="D139" s="26" t="str">
        <f t="shared" si="13"/>
        <v>OP</v>
      </c>
      <c r="E139" s="26" t="str">
        <f t="shared" si="14"/>
        <v>105-21-01-03-57-00</v>
      </c>
      <c r="F139" s="27" t="s">
        <v>243</v>
      </c>
      <c r="G139" s="28" t="s">
        <v>244</v>
      </c>
      <c r="H139" s="12">
        <v>0</v>
      </c>
      <c r="I139" s="13"/>
      <c r="J139" s="13"/>
      <c r="K139" s="13"/>
      <c r="L139" s="13"/>
      <c r="M139" s="15"/>
    </row>
    <row r="140" spans="1:13" ht="14.45">
      <c r="A140" t="str">
        <f>IFERROR(VLOOKUP(E140,'[1]Hoja1 (2)'!$D$2:$E$225,2,FALSE),"no está")</f>
        <v>ACTIVOS FIJOS MENORES</v>
      </c>
      <c r="B140">
        <v>142</v>
      </c>
      <c r="C140" s="26">
        <v>10</v>
      </c>
      <c r="D140" s="26" t="str">
        <f t="shared" si="13"/>
        <v>OP</v>
      </c>
      <c r="E140" s="26" t="str">
        <f t="shared" si="14"/>
        <v>105-21-01-03-59-00</v>
      </c>
      <c r="F140" s="27" t="s">
        <v>245</v>
      </c>
      <c r="G140" s="28" t="s">
        <v>246</v>
      </c>
      <c r="H140" s="12">
        <v>0</v>
      </c>
      <c r="I140" s="13"/>
      <c r="J140" s="13"/>
      <c r="K140" s="13"/>
      <c r="L140" s="13"/>
      <c r="M140" s="15"/>
    </row>
    <row r="141" spans="1:13" ht="14.45">
      <c r="A141" t="str">
        <f>IFERROR(VLOOKUP(E141,'[1]Hoja1 (2)'!$D$2:$E$225,2,FALSE),"no está")</f>
        <v>MATERIALES DE CONSTRUCCION</v>
      </c>
      <c r="B141">
        <v>143</v>
      </c>
      <c r="C141" s="26">
        <v>10</v>
      </c>
      <c r="D141" s="26" t="str">
        <f t="shared" si="13"/>
        <v>OP</v>
      </c>
      <c r="E141" s="26" t="str">
        <f t="shared" si="14"/>
        <v>105-21-01-03-60-00</v>
      </c>
      <c r="F141" s="27" t="s">
        <v>247</v>
      </c>
      <c r="G141" s="28" t="s">
        <v>248</v>
      </c>
      <c r="H141" s="12">
        <v>0</v>
      </c>
      <c r="I141" s="13"/>
      <c r="J141" s="13"/>
      <c r="K141" s="13"/>
      <c r="L141" s="13"/>
      <c r="M141" s="15"/>
    </row>
    <row r="142" spans="1:13" ht="14.45">
      <c r="A142" t="str">
        <f>IFERROR(VLOOKUP(E142,'[1]Hoja1 (2)'!$D$2:$E$225,2,FALSE),"no está")</f>
        <v>CERRAJERIA</v>
      </c>
      <c r="B142">
        <v>144</v>
      </c>
      <c r="C142" s="26">
        <v>10</v>
      </c>
      <c r="D142" s="26" t="str">
        <f t="shared" si="13"/>
        <v>OP</v>
      </c>
      <c r="E142" s="26" t="str">
        <f t="shared" si="14"/>
        <v>105-21-01-03-60-01</v>
      </c>
      <c r="F142" s="27" t="s">
        <v>249</v>
      </c>
      <c r="G142" s="28" t="s">
        <v>250</v>
      </c>
      <c r="H142" s="12">
        <v>0</v>
      </c>
      <c r="I142" s="13"/>
      <c r="J142" s="13"/>
      <c r="K142" s="13"/>
      <c r="L142" s="13"/>
      <c r="M142" s="15"/>
    </row>
    <row r="143" spans="1:13" ht="14.45">
      <c r="A143" t="str">
        <f>IFERROR(VLOOKUP(E143,'[1]Hoja1 (2)'!$D$2:$E$225,2,FALSE),"no está")</f>
        <v>FERRETERIA</v>
      </c>
      <c r="B143">
        <v>145</v>
      </c>
      <c r="C143" s="26">
        <v>10</v>
      </c>
      <c r="D143" s="26" t="str">
        <f t="shared" si="13"/>
        <v>OP</v>
      </c>
      <c r="E143" s="26" t="str">
        <f t="shared" si="14"/>
        <v>105-21-01-03-60-02</v>
      </c>
      <c r="F143" s="27" t="s">
        <v>251</v>
      </c>
      <c r="G143" s="28" t="s">
        <v>252</v>
      </c>
      <c r="H143" s="12">
        <v>0</v>
      </c>
      <c r="I143" s="13"/>
      <c r="J143" s="13"/>
      <c r="K143" s="13"/>
      <c r="L143" s="13"/>
      <c r="M143" s="15"/>
    </row>
    <row r="144" spans="1:13" ht="14.45">
      <c r="A144" t="str">
        <f>IFERROR(VLOOKUP(E144,'[1]Hoja1 (2)'!$D$2:$E$225,2,FALSE),"no está")</f>
        <v>AGUA POTABLE</v>
      </c>
      <c r="B144">
        <v>146</v>
      </c>
      <c r="C144" s="26">
        <v>10</v>
      </c>
      <c r="D144" s="26" t="str">
        <f t="shared" si="13"/>
        <v>OP</v>
      </c>
      <c r="E144" s="26" t="str">
        <f t="shared" si="14"/>
        <v>105-21-01-03-62-00</v>
      </c>
      <c r="F144" s="27" t="s">
        <v>253</v>
      </c>
      <c r="G144" s="28" t="s">
        <v>254</v>
      </c>
      <c r="H144" s="12">
        <v>0</v>
      </c>
      <c r="I144" s="13"/>
      <c r="J144" s="13"/>
      <c r="K144" s="13"/>
      <c r="L144" s="13"/>
      <c r="M144" s="15"/>
    </row>
    <row r="145" spans="1:13" ht="14.45">
      <c r="A145" t="str">
        <f>IFERROR(VLOOKUP(E145,'[1]Hoja1 (2)'!$D$2:$E$225,2,FALSE),"no está")</f>
        <v>GASTOS DE INSTALACION DE BIENES ARRENDADOS</v>
      </c>
      <c r="B145">
        <v>147</v>
      </c>
      <c r="C145" s="26">
        <v>10</v>
      </c>
      <c r="D145" s="26" t="str">
        <f t="shared" si="13"/>
        <v>OP</v>
      </c>
      <c r="E145" s="26" t="str">
        <f t="shared" si="14"/>
        <v>105-21-01-03-63-00</v>
      </c>
      <c r="F145" s="27" t="s">
        <v>255</v>
      </c>
      <c r="G145" s="28" t="s">
        <v>256</v>
      </c>
      <c r="H145" s="12">
        <v>0</v>
      </c>
      <c r="I145" s="13"/>
      <c r="J145" s="13"/>
      <c r="K145" s="13"/>
      <c r="L145" s="13"/>
      <c r="M145" s="15"/>
    </row>
    <row r="146" spans="1:13" ht="14.45">
      <c r="A146" t="str">
        <f>IFERROR(VLOOKUP(E146,'[1]Hoja1 (2)'!$D$2:$E$225,2,FALSE),"no está")</f>
        <v>MOBILIARIO Y EQUIPO DE OFICINA MENOR</v>
      </c>
      <c r="B146">
        <v>148</v>
      </c>
      <c r="C146" s="26">
        <v>10</v>
      </c>
      <c r="D146" s="26" t="str">
        <f t="shared" si="13"/>
        <v>OP</v>
      </c>
      <c r="E146" s="26" t="str">
        <f t="shared" si="14"/>
        <v>105-21-01-03-65-00</v>
      </c>
      <c r="F146" s="27" t="s">
        <v>257</v>
      </c>
      <c r="G146" s="28" t="s">
        <v>258</v>
      </c>
      <c r="H146" s="12">
        <v>0</v>
      </c>
      <c r="I146" s="13"/>
      <c r="J146" s="13"/>
      <c r="K146" s="13"/>
      <c r="L146" s="13"/>
      <c r="M146" s="15"/>
    </row>
    <row r="147" spans="1:13" ht="14.45">
      <c r="A147" t="str">
        <f>IFERROR(VLOOKUP(E147,'[1]Hoja1 (2)'!$D$2:$E$225,2,FALSE),"no está")</f>
        <v>ACCESORIOS Y EQUIPO DE COMPUTO MENOR</v>
      </c>
      <c r="B147">
        <v>149</v>
      </c>
      <c r="C147" s="26">
        <v>10</v>
      </c>
      <c r="D147" s="26" t="str">
        <f t="shared" si="13"/>
        <v>OP</v>
      </c>
      <c r="E147" s="26" t="str">
        <f t="shared" si="14"/>
        <v>105-21-01-03-66-00</v>
      </c>
      <c r="F147" s="27" t="s">
        <v>259</v>
      </c>
      <c r="G147" s="28" t="s">
        <v>260</v>
      </c>
      <c r="H147" s="12">
        <v>0</v>
      </c>
      <c r="I147" s="13"/>
      <c r="J147" s="13"/>
      <c r="K147" s="13"/>
      <c r="L147" s="13"/>
      <c r="M147" s="15"/>
    </row>
    <row r="148" spans="1:13" ht="14.45">
      <c r="A148" t="str">
        <f>IFERROR(VLOOKUP(E148,'[1]Hoja1 (2)'!$D$2:$E$225,2,FALSE),"no está")</f>
        <v>EQUIPO DE COMPUTO MENOR</v>
      </c>
      <c r="B148">
        <v>150</v>
      </c>
      <c r="C148" s="26">
        <v>10</v>
      </c>
      <c r="D148" s="26" t="str">
        <f t="shared" si="13"/>
        <v>OP</v>
      </c>
      <c r="E148" s="26" t="str">
        <f t="shared" si="14"/>
        <v>105-21-01-03-67-00</v>
      </c>
      <c r="F148" s="27" t="s">
        <v>261</v>
      </c>
      <c r="G148" s="28" t="s">
        <v>262</v>
      </c>
      <c r="H148" s="12">
        <v>0</v>
      </c>
      <c r="I148" s="13"/>
      <c r="J148" s="13"/>
      <c r="K148" s="13"/>
      <c r="L148" s="13"/>
      <c r="M148" s="15"/>
    </row>
    <row r="149" spans="1:13" ht="14.45">
      <c r="A149" t="str">
        <f>IFERROR(VLOOKUP(E149,'[1]Hoja1 (2)'!$D$2:$E$225,2,FALSE),"no está")</f>
        <v>EQUIPO DE TRANSPORTE MENOR</v>
      </c>
      <c r="B149">
        <v>151</v>
      </c>
      <c r="C149" s="26">
        <v>10</v>
      </c>
      <c r="D149" s="26" t="str">
        <f t="shared" si="13"/>
        <v>OP</v>
      </c>
      <c r="E149" s="26" t="str">
        <f t="shared" si="14"/>
        <v>105-21-01-03-68-00</v>
      </c>
      <c r="F149" s="27" t="s">
        <v>263</v>
      </c>
      <c r="G149" s="28" t="s">
        <v>264</v>
      </c>
      <c r="H149" s="12">
        <v>0</v>
      </c>
      <c r="I149" s="13"/>
      <c r="J149" s="13"/>
      <c r="K149" s="13"/>
      <c r="L149" s="13"/>
      <c r="M149" s="15"/>
    </row>
    <row r="150" spans="1:13" ht="14.45">
      <c r="A150" t="str">
        <f>IFERROR(VLOOKUP(E150,'[1]Hoja1 (2)'!$D$2:$E$225,2,FALSE),"no está")</f>
        <v>MAQUINARIA MENOR</v>
      </c>
      <c r="B150">
        <v>152</v>
      </c>
      <c r="C150" s="26">
        <v>10</v>
      </c>
      <c r="D150" s="26" t="str">
        <f t="shared" si="13"/>
        <v>OP</v>
      </c>
      <c r="E150" s="26" t="str">
        <f t="shared" si="14"/>
        <v>105-21-01-03-69-00</v>
      </c>
      <c r="F150" s="27" t="s">
        <v>265</v>
      </c>
      <c r="G150" s="28" t="s">
        <v>266</v>
      </c>
      <c r="H150" s="12">
        <v>0</v>
      </c>
      <c r="I150" s="13"/>
      <c r="J150" s="13"/>
      <c r="K150" s="13"/>
      <c r="L150" s="13"/>
      <c r="M150" s="15"/>
    </row>
    <row r="151" spans="1:13" ht="14.45">
      <c r="A151" t="str">
        <f>IFERROR(VLOOKUP(E151,'[1]Hoja1 (2)'!$D$2:$E$225,2,FALSE),"no está")</f>
        <v>TAXIS TRANSPORTE DE PERSONAL</v>
      </c>
      <c r="B151">
        <v>153</v>
      </c>
      <c r="C151" s="26">
        <v>10</v>
      </c>
      <c r="D151" s="26" t="str">
        <f t="shared" si="13"/>
        <v>OP</v>
      </c>
      <c r="E151" s="26" t="str">
        <f t="shared" si="14"/>
        <v>105-21-01-03-70-00</v>
      </c>
      <c r="F151" s="27" t="s">
        <v>267</v>
      </c>
      <c r="G151" s="28" t="s">
        <v>268</v>
      </c>
      <c r="H151" s="12">
        <v>0</v>
      </c>
      <c r="I151" s="13"/>
      <c r="J151" s="13"/>
      <c r="K151" s="13"/>
      <c r="L151" s="13"/>
      <c r="M151" s="15"/>
    </row>
    <row r="152" spans="1:13" ht="14.45">
      <c r="A152" t="str">
        <f>IFERROR(VLOOKUP(E152,'[1]Hoja1 (2)'!$D$2:$E$225,2,FALSE),"no está")</f>
        <v>FUMIGACION</v>
      </c>
      <c r="B152">
        <v>154</v>
      </c>
      <c r="C152" s="26">
        <v>10</v>
      </c>
      <c r="D152" s="26" t="str">
        <f t="shared" si="13"/>
        <v>OP</v>
      </c>
      <c r="E152" s="26" t="str">
        <f t="shared" si="14"/>
        <v>105-21-01-03-71-00</v>
      </c>
      <c r="F152" s="27" t="s">
        <v>269</v>
      </c>
      <c r="G152" s="28" t="s">
        <v>270</v>
      </c>
      <c r="H152" s="12">
        <v>0</v>
      </c>
      <c r="I152" s="13"/>
      <c r="J152" s="13"/>
      <c r="K152" s="13"/>
      <c r="L152" s="13"/>
      <c r="M152" s="15"/>
    </row>
    <row r="153" spans="1:13" ht="14.45">
      <c r="A153" t="str">
        <f>IFERROR(VLOOKUP(E153,'[1]Hoja1 (2)'!$D$2:$E$225,2,FALSE),"no está")</f>
        <v>CERTIFICACIONES</v>
      </c>
      <c r="B153">
        <v>155</v>
      </c>
      <c r="C153" s="26">
        <v>10</v>
      </c>
      <c r="D153" s="26" t="str">
        <f t="shared" si="13"/>
        <v>OP</v>
      </c>
      <c r="E153" s="26" t="str">
        <f t="shared" si="14"/>
        <v>105-21-01-03-73-00</v>
      </c>
      <c r="F153" s="27" t="s">
        <v>271</v>
      </c>
      <c r="G153" s="28" t="s">
        <v>272</v>
      </c>
      <c r="H153" s="12">
        <v>0</v>
      </c>
      <c r="I153" s="13"/>
      <c r="J153" s="13"/>
      <c r="K153" s="13"/>
      <c r="L153" s="13"/>
      <c r="M153" s="15"/>
    </row>
    <row r="154" spans="1:13">
      <c r="A154" t="str">
        <f>IFERROR(VLOOKUP(E154,'[1]Hoja1 (2)'!$D$2:$E$225,2,FALSE),"no está")</f>
        <v>no está</v>
      </c>
      <c r="B154">
        <v>162</v>
      </c>
      <c r="C154" s="29"/>
      <c r="D154" s="29" t="s">
        <v>34</v>
      </c>
      <c r="E154" s="30"/>
      <c r="F154" s="100" t="s">
        <v>35</v>
      </c>
      <c r="G154" s="101"/>
      <c r="H154" s="31">
        <f t="shared" ref="H154:L154" si="15">SUM(H102:H153)</f>
        <v>0</v>
      </c>
      <c r="I154" s="31">
        <f t="shared" si="15"/>
        <v>0</v>
      </c>
      <c r="J154" s="31">
        <f t="shared" si="15"/>
        <v>0</v>
      </c>
      <c r="K154" s="31">
        <f t="shared" si="15"/>
        <v>0</v>
      </c>
      <c r="L154" s="31">
        <f t="shared" si="15"/>
        <v>0</v>
      </c>
      <c r="M154" s="40"/>
    </row>
    <row r="155" spans="1:13">
      <c r="A155" t="str">
        <f>IFERROR(VLOOKUP(E155,'[1]Hoja1 (2)'!$D$2:$E$225,2,FALSE),"no está")</f>
        <v>no está</v>
      </c>
      <c r="B155">
        <v>163</v>
      </c>
      <c r="C155" s="34"/>
      <c r="D155" s="34" t="s">
        <v>78</v>
      </c>
      <c r="E155" s="35"/>
      <c r="F155" s="95" t="s">
        <v>273</v>
      </c>
      <c r="G155" s="96"/>
      <c r="H155" s="36">
        <f t="shared" ref="H155:M155" si="16">+H154+H101+H82+H79+H51</f>
        <v>0</v>
      </c>
      <c r="I155" s="36">
        <f t="shared" si="16"/>
        <v>0</v>
      </c>
      <c r="J155" s="36">
        <f t="shared" si="16"/>
        <v>0</v>
      </c>
      <c r="K155" s="36">
        <f t="shared" si="16"/>
        <v>0</v>
      </c>
      <c r="L155" s="36">
        <f t="shared" si="16"/>
        <v>0</v>
      </c>
      <c r="M155" s="36">
        <f t="shared" si="16"/>
        <v>0</v>
      </c>
    </row>
    <row r="156" spans="1:13" ht="14.45">
      <c r="A156" t="str">
        <f>IFERROR(VLOOKUP(E156,'[1]Hoja1 (2)'!$D$2:$E$225,2,FALSE),"no está")</f>
        <v>SUELDOS NOMINA JAPON</v>
      </c>
      <c r="B156">
        <v>164</v>
      </c>
      <c r="C156" s="22">
        <v>11</v>
      </c>
      <c r="D156" s="22" t="str">
        <f>IF(MID(F156,3,2)*1=20,"ADM","OP")</f>
        <v>ADM</v>
      </c>
      <c r="E156" s="22" t="str">
        <f>+C156&amp;F156</f>
        <v>115-20-01-01-19-00</v>
      </c>
      <c r="F156" s="38" t="s">
        <v>274</v>
      </c>
      <c r="G156" s="47" t="s">
        <v>275</v>
      </c>
      <c r="H156" s="12">
        <v>0</v>
      </c>
      <c r="I156" s="13"/>
      <c r="J156" s="13"/>
      <c r="K156" s="13"/>
      <c r="L156" s="13"/>
      <c r="M156" s="15"/>
    </row>
    <row r="157" spans="1:13">
      <c r="A157" t="str">
        <f>IFERROR(VLOOKUP(E157,'[1]Hoja1 (2)'!$D$2:$E$225,2,FALSE),"no está")</f>
        <v>no está</v>
      </c>
      <c r="B157">
        <v>165</v>
      </c>
      <c r="C157" s="29"/>
      <c r="D157" s="29" t="s">
        <v>34</v>
      </c>
      <c r="E157" s="30"/>
      <c r="F157" s="100" t="s">
        <v>35</v>
      </c>
      <c r="G157" s="101"/>
      <c r="H157" s="31">
        <f t="shared" ref="H157:L157" si="17">+H156</f>
        <v>0</v>
      </c>
      <c r="I157" s="31">
        <f t="shared" si="17"/>
        <v>0</v>
      </c>
      <c r="J157" s="31">
        <f t="shared" si="17"/>
        <v>0</v>
      </c>
      <c r="K157" s="31">
        <f t="shared" si="17"/>
        <v>0</v>
      </c>
      <c r="L157" s="31">
        <f t="shared" si="17"/>
        <v>0</v>
      </c>
      <c r="M157" s="40"/>
    </row>
    <row r="158" spans="1:13" ht="14.45">
      <c r="A158" t="str">
        <f>IFERROR(VLOOKUP(E158,'[1]Hoja1 (2)'!$D$2:$E$225,2,FALSE),"no está")</f>
        <v>SUELDOS ADMINISTRATIVOS</v>
      </c>
      <c r="B158">
        <v>166</v>
      </c>
      <c r="C158" s="22">
        <v>12</v>
      </c>
      <c r="D158" s="22" t="str">
        <f>IF(MID(F158,3,2)*1=20,"ADM","OP")</f>
        <v>ADM</v>
      </c>
      <c r="E158" s="22" t="str">
        <f>+C158&amp;F158</f>
        <v>125-20-01-01-01-00</v>
      </c>
      <c r="F158" s="38" t="s">
        <v>276</v>
      </c>
      <c r="G158" s="47" t="s">
        <v>277</v>
      </c>
      <c r="H158" s="12">
        <v>0</v>
      </c>
      <c r="I158" s="13"/>
      <c r="J158" s="13"/>
      <c r="K158" s="13"/>
      <c r="L158" s="13"/>
      <c r="M158" s="15"/>
    </row>
    <row r="159" spans="1:13" ht="14.45">
      <c r="A159" t="str">
        <f>IFERROR(VLOOKUP(E159,'[1]Hoja1 (2)'!$D$2:$E$225,2,FALSE),"no está")</f>
        <v>GRATIFICACION NOMINAL</v>
      </c>
      <c r="B159">
        <v>166</v>
      </c>
      <c r="C159" s="22">
        <v>12</v>
      </c>
      <c r="D159" s="22" t="str">
        <f>IF(MID(F159,3,2)*1=20,"ADM","OP")</f>
        <v>ADM</v>
      </c>
      <c r="E159" s="22" t="str">
        <f>+C159&amp;F159</f>
        <v>125-20-01-01-25-00</v>
      </c>
      <c r="F159" s="38" t="s">
        <v>278</v>
      </c>
      <c r="G159" s="47" t="s">
        <v>85</v>
      </c>
      <c r="H159" s="12">
        <v>0</v>
      </c>
      <c r="I159" s="13"/>
      <c r="J159" s="13"/>
      <c r="K159" s="13"/>
      <c r="L159" s="13"/>
      <c r="M159" s="15"/>
    </row>
    <row r="160" spans="1:13" ht="14.45">
      <c r="A160" t="str">
        <f>IFERROR(VLOOKUP(E160,'[1]Hoja1 (2)'!$D$2:$E$225,2,FALSE),"no está")</f>
        <v>no está</v>
      </c>
      <c r="B160">
        <v>166</v>
      </c>
      <c r="C160" s="22">
        <v>12</v>
      </c>
      <c r="D160" s="22" t="str">
        <f>IF(MID(F160,3,2)*1=20,"ADM","OP")</f>
        <v>ADM</v>
      </c>
      <c r="E160" s="22" t="str">
        <f>+C160&amp;F160</f>
        <v>125-20-01-01-04-00</v>
      </c>
      <c r="F160" s="38" t="s">
        <v>279</v>
      </c>
      <c r="G160" s="47" t="s">
        <v>90</v>
      </c>
      <c r="H160" s="12">
        <v>0</v>
      </c>
      <c r="I160" s="13"/>
      <c r="J160" s="13"/>
      <c r="K160" s="13"/>
      <c r="L160" s="13"/>
      <c r="M160" s="15"/>
    </row>
    <row r="161" spans="1:13">
      <c r="A161" t="str">
        <f>IFERROR(VLOOKUP(E161,'[1]Hoja1 (2)'!$D$2:$E$225,2,FALSE),"no está")</f>
        <v>no está</v>
      </c>
      <c r="B161">
        <v>167</v>
      </c>
      <c r="C161" s="29"/>
      <c r="D161" s="29" t="s">
        <v>34</v>
      </c>
      <c r="E161" s="30"/>
      <c r="F161" s="100" t="s">
        <v>35</v>
      </c>
      <c r="G161" s="101"/>
      <c r="H161" s="31">
        <f>SUM(H158:H160)</f>
        <v>0</v>
      </c>
      <c r="I161" s="31">
        <f t="shared" ref="I161:L161" si="18">SUM(I158:I160)</f>
        <v>0</v>
      </c>
      <c r="J161" s="31">
        <f t="shared" si="18"/>
        <v>0</v>
      </c>
      <c r="K161" s="31">
        <f t="shared" si="18"/>
        <v>0</v>
      </c>
      <c r="L161" s="31">
        <f t="shared" si="18"/>
        <v>0</v>
      </c>
      <c r="M161" s="40"/>
    </row>
    <row r="162" spans="1:13" ht="14.45">
      <c r="A162" t="str">
        <f>IFERROR(VLOOKUP(E162,'[1]Hoja1 (2)'!$D$2:$E$225,2,FALSE),"no está")</f>
        <v>RENTA SOTLAND ERP ADMIN</v>
      </c>
      <c r="B162">
        <v>168</v>
      </c>
      <c r="C162" s="22">
        <v>14</v>
      </c>
      <c r="D162" s="22" t="str">
        <f>IF(MID(F162,3,2)*1=20,"ADM","OP")</f>
        <v>ADM</v>
      </c>
      <c r="E162" s="22" t="str">
        <f>+C162&amp;F162</f>
        <v>145-20-01-03-42-00</v>
      </c>
      <c r="F162" s="38" t="s">
        <v>280</v>
      </c>
      <c r="G162" s="39" t="s">
        <v>281</v>
      </c>
      <c r="H162" s="12">
        <v>0</v>
      </c>
      <c r="I162" s="13"/>
      <c r="J162" s="13"/>
      <c r="K162" s="13"/>
      <c r="L162" s="13"/>
      <c r="M162" s="15"/>
    </row>
    <row r="163" spans="1:13" ht="14.45">
      <c r="A163" t="str">
        <f>IFERROR(VLOOKUP(E163,'[1]Hoja1 (2)'!$D$2:$E$225,2,FALSE),"no está")</f>
        <v>CONSULTORIA E IMPLEMENTACION SOFTLAND</v>
      </c>
      <c r="B163">
        <v>169</v>
      </c>
      <c r="C163" s="22">
        <v>14</v>
      </c>
      <c r="D163" s="22" t="str">
        <f>IF(MID(F163,3,2)*1=20,"ADM","OP")</f>
        <v>ADM</v>
      </c>
      <c r="E163" s="22" t="str">
        <f>+C163&amp;F163</f>
        <v>145-20-01-03-34-00</v>
      </c>
      <c r="F163" s="38" t="s">
        <v>282</v>
      </c>
      <c r="G163" s="39" t="s">
        <v>283</v>
      </c>
      <c r="H163" s="12">
        <v>0</v>
      </c>
      <c r="I163" s="13"/>
      <c r="J163" s="13"/>
      <c r="K163" s="13"/>
      <c r="L163" s="13"/>
      <c r="M163" s="15"/>
    </row>
    <row r="164" spans="1:13">
      <c r="A164" t="str">
        <f>IFERROR(VLOOKUP(E164,'[1]Hoja1 (2)'!$D$2:$E$225,2,FALSE),"no está")</f>
        <v>no está</v>
      </c>
      <c r="B164">
        <v>170</v>
      </c>
      <c r="C164" s="29"/>
      <c r="D164" s="29" t="s">
        <v>34</v>
      </c>
      <c r="E164" s="30"/>
      <c r="F164" s="100" t="s">
        <v>35</v>
      </c>
      <c r="G164" s="101"/>
      <c r="H164" s="31">
        <f t="shared" ref="H164:L164" si="19">SUM(H162:H163)</f>
        <v>0</v>
      </c>
      <c r="I164" s="31">
        <f t="shared" si="19"/>
        <v>0</v>
      </c>
      <c r="J164" s="31">
        <f t="shared" si="19"/>
        <v>0</v>
      </c>
      <c r="K164" s="31">
        <f t="shared" si="19"/>
        <v>0</v>
      </c>
      <c r="L164" s="31">
        <f t="shared" si="19"/>
        <v>0</v>
      </c>
      <c r="M164" s="40"/>
    </row>
    <row r="165" spans="1:13" ht="14.45">
      <c r="A165" t="str">
        <f>IFERROR(VLOOKUP(E165,'[1]Hoja1 (2)'!$D$2:$E$225,2,FALSE),"no está")</f>
        <v>AYUDA PARA LENTES</v>
      </c>
      <c r="B165">
        <v>171</v>
      </c>
      <c r="C165" s="26">
        <v>15</v>
      </c>
      <c r="D165" s="26" t="str">
        <f t="shared" ref="D165:D228" si="20">IF(MID(F165,3,2)*1=20,"ADM","OP")</f>
        <v>OP</v>
      </c>
      <c r="E165" s="26" t="str">
        <f t="shared" ref="E165:E228" si="21">+C165&amp;F165</f>
        <v>155-21-01-01-22-00</v>
      </c>
      <c r="F165" s="27" t="s">
        <v>284</v>
      </c>
      <c r="G165" s="28" t="s">
        <v>285</v>
      </c>
      <c r="H165" s="12">
        <v>0</v>
      </c>
      <c r="I165" s="13"/>
      <c r="J165" s="13"/>
      <c r="K165" s="13"/>
      <c r="L165" s="13"/>
      <c r="M165" s="15"/>
    </row>
    <row r="166" spans="1:13" ht="14.45">
      <c r="A166" t="str">
        <f>IFERROR(VLOOKUP(E166,'[1]Hoja1 (2)'!$D$2:$E$225,2,FALSE),"no está")</f>
        <v>COMBUSTIBLES Y LUBRICANTES</v>
      </c>
      <c r="B166">
        <v>172</v>
      </c>
      <c r="C166" s="22">
        <v>15</v>
      </c>
      <c r="D166" s="22" t="str">
        <f t="shared" si="20"/>
        <v>ADM</v>
      </c>
      <c r="E166" s="22" t="str">
        <f t="shared" si="21"/>
        <v>155-20-01-03-02-00</v>
      </c>
      <c r="F166" s="23" t="s">
        <v>286</v>
      </c>
      <c r="G166" s="24" t="s">
        <v>37</v>
      </c>
      <c r="H166" s="12">
        <v>0</v>
      </c>
      <c r="I166" s="13"/>
      <c r="J166" s="13"/>
      <c r="K166" s="13"/>
      <c r="L166" s="13"/>
      <c r="M166" s="15"/>
    </row>
    <row r="167" spans="1:13" ht="14.45">
      <c r="A167" t="str">
        <f>IFERROR(VLOOKUP(E167,'[1]Hoja1 (2)'!$D$2:$E$225,2,FALSE),"no está")</f>
        <v>MANTENIMIENTO PLANTA FISICA</v>
      </c>
      <c r="B167">
        <v>173</v>
      </c>
      <c r="C167" s="22">
        <v>15</v>
      </c>
      <c r="D167" s="22" t="str">
        <f t="shared" si="20"/>
        <v>ADM</v>
      </c>
      <c r="E167" s="22" t="str">
        <f t="shared" si="21"/>
        <v>155-20-01-03-52-00</v>
      </c>
      <c r="F167" s="23" t="s">
        <v>287</v>
      </c>
      <c r="G167" s="24" t="s">
        <v>238</v>
      </c>
      <c r="H167" s="12">
        <v>0</v>
      </c>
      <c r="I167" s="13"/>
      <c r="J167" s="13"/>
      <c r="K167" s="13"/>
      <c r="L167" s="13"/>
      <c r="M167" s="15"/>
    </row>
    <row r="168" spans="1:13" ht="14.45">
      <c r="A168" t="str">
        <f>IFERROR(VLOOKUP(E168,'[1]Hoja1 (2)'!$D$2:$E$225,2,FALSE),"no está")</f>
        <v>MANTENIMIENTO DE INSTALACION Y GASTOS DIVERSOS</v>
      </c>
      <c r="B168">
        <v>174</v>
      </c>
      <c r="C168" s="22">
        <v>15</v>
      </c>
      <c r="D168" s="22" t="str">
        <f t="shared" si="20"/>
        <v>ADM</v>
      </c>
      <c r="E168" s="22" t="str">
        <f t="shared" si="21"/>
        <v>155-20-01-03-58-00</v>
      </c>
      <c r="F168" s="23" t="s">
        <v>288</v>
      </c>
      <c r="G168" s="24" t="s">
        <v>75</v>
      </c>
      <c r="H168" s="12">
        <v>0</v>
      </c>
      <c r="I168" s="13"/>
      <c r="J168" s="13"/>
      <c r="K168" s="13"/>
      <c r="L168" s="13"/>
      <c r="M168" s="15"/>
    </row>
    <row r="169" spans="1:13" ht="14.45">
      <c r="A169" t="str">
        <f>IFERROR(VLOOKUP(E169,'[1]Hoja1 (2)'!$D$2:$E$225,2,FALSE),"no está")</f>
        <v>MANTENIMIENTO DE MOBILIARIO Y EQUIPO DE OFICINA</v>
      </c>
      <c r="B169">
        <v>175</v>
      </c>
      <c r="C169" s="22">
        <v>15</v>
      </c>
      <c r="D169" s="22" t="str">
        <f t="shared" si="20"/>
        <v>ADM</v>
      </c>
      <c r="E169" s="22" t="str">
        <f t="shared" si="21"/>
        <v>155-20-01-03-63-00</v>
      </c>
      <c r="F169" s="23" t="s">
        <v>289</v>
      </c>
      <c r="G169" s="24" t="s">
        <v>77</v>
      </c>
      <c r="H169" s="12">
        <v>0</v>
      </c>
      <c r="I169" s="13"/>
      <c r="J169" s="13"/>
      <c r="K169" s="13"/>
      <c r="L169" s="13"/>
      <c r="M169" s="15"/>
    </row>
    <row r="170" spans="1:13" ht="14.45">
      <c r="A170" t="str">
        <f>IFERROR(VLOOKUP(E170,'[1]Hoja1 (2)'!$D$2:$E$225,2,FALSE),"no está")</f>
        <v>AYUDA PARA COMEDOR</v>
      </c>
      <c r="B170">
        <v>176</v>
      </c>
      <c r="C170" s="22">
        <v>15</v>
      </c>
      <c r="D170" s="22" t="str">
        <f t="shared" si="20"/>
        <v>ADM</v>
      </c>
      <c r="E170" s="22" t="str">
        <f t="shared" si="21"/>
        <v>155-20-01-01-15-00</v>
      </c>
      <c r="F170" s="23" t="s">
        <v>290</v>
      </c>
      <c r="G170" s="24" t="s">
        <v>174</v>
      </c>
      <c r="H170" s="44">
        <v>0</v>
      </c>
      <c r="I170" s="45"/>
      <c r="J170" s="45"/>
      <c r="K170" s="45"/>
      <c r="L170" s="45"/>
      <c r="M170" s="15"/>
    </row>
    <row r="171" spans="1:13" ht="14.45">
      <c r="A171" t="str">
        <f>IFERROR(VLOOKUP(E171,'[1]Hoja1 (2)'!$D$2:$E$225,2,FALSE),"no está")</f>
        <v>TRANSPORTE DE PERSONAL</v>
      </c>
      <c r="B171">
        <v>177</v>
      </c>
      <c r="C171" s="22">
        <v>15</v>
      </c>
      <c r="D171" s="22" t="str">
        <f t="shared" si="20"/>
        <v>ADM</v>
      </c>
      <c r="E171" s="22" t="str">
        <f t="shared" si="21"/>
        <v>155-20-01-01-18-00</v>
      </c>
      <c r="F171" s="23" t="s">
        <v>291</v>
      </c>
      <c r="G171" s="24" t="s">
        <v>170</v>
      </c>
      <c r="H171" s="44">
        <v>0</v>
      </c>
      <c r="I171" s="45"/>
      <c r="J171" s="45"/>
      <c r="K171" s="45"/>
      <c r="L171" s="45"/>
      <c r="M171" s="15"/>
    </row>
    <row r="172" spans="1:13" ht="14.45">
      <c r="A172" t="str">
        <f>IFERROR(VLOOKUP(E172,'[1]Hoja1 (2)'!$D$2:$E$225,2,FALSE),"no está")</f>
        <v>AYUDA PARA LENTES</v>
      </c>
      <c r="B172">
        <v>178</v>
      </c>
      <c r="C172" s="22">
        <v>15</v>
      </c>
      <c r="D172" s="22" t="str">
        <f t="shared" si="20"/>
        <v>ADM</v>
      </c>
      <c r="E172" s="22" t="str">
        <f t="shared" si="21"/>
        <v>155-20-01-01-22-00</v>
      </c>
      <c r="F172" s="23" t="s">
        <v>292</v>
      </c>
      <c r="G172" s="24" t="s">
        <v>285</v>
      </c>
      <c r="H172" s="44">
        <v>0</v>
      </c>
      <c r="I172" s="45"/>
      <c r="J172" s="45"/>
      <c r="K172" s="45"/>
      <c r="L172" s="45"/>
      <c r="M172" s="15"/>
    </row>
    <row r="173" spans="1:13" ht="14.45">
      <c r="A173" t="str">
        <f>IFERROR(VLOOKUP(E173,'[1]Hoja1 (2)'!$D$2:$E$225,2,FALSE),"no está")</f>
        <v>PAPELERIA Y ARTICULOS DE OFICINA</v>
      </c>
      <c r="B173">
        <v>179</v>
      </c>
      <c r="C173" s="22">
        <v>15</v>
      </c>
      <c r="D173" s="22" t="str">
        <f t="shared" si="20"/>
        <v>ADM</v>
      </c>
      <c r="E173" s="22" t="str">
        <f t="shared" si="21"/>
        <v>155-20-01-03-01-00</v>
      </c>
      <c r="F173" s="23" t="s">
        <v>293</v>
      </c>
      <c r="G173" s="24" t="s">
        <v>176</v>
      </c>
      <c r="H173" s="48"/>
      <c r="I173" s="45"/>
      <c r="J173" s="14">
        <f>H173-I173</f>
        <v>0</v>
      </c>
      <c r="K173" s="45"/>
      <c r="L173" s="14">
        <f>H173-K173</f>
        <v>0</v>
      </c>
      <c r="M173" s="15"/>
    </row>
    <row r="174" spans="1:13" ht="14.45">
      <c r="A174" t="str">
        <f>IFERROR(VLOOKUP(E174,'[1]Hoja1 (2)'!$D$2:$E$225,2,FALSE),"no está")</f>
        <v>ARTICULOS  DE LIMPIEZA</v>
      </c>
      <c r="B174">
        <v>180</v>
      </c>
      <c r="C174" s="22">
        <v>15</v>
      </c>
      <c r="D174" s="22" t="str">
        <f t="shared" si="20"/>
        <v>ADM</v>
      </c>
      <c r="E174" s="22" t="str">
        <f t="shared" si="21"/>
        <v>155-20-01-03-03-00</v>
      </c>
      <c r="F174" s="23" t="s">
        <v>294</v>
      </c>
      <c r="G174" s="24" t="s">
        <v>178</v>
      </c>
      <c r="H174" s="44">
        <v>0</v>
      </c>
      <c r="I174" s="45"/>
      <c r="J174" s="45"/>
      <c r="K174" s="45"/>
      <c r="L174" s="45"/>
      <c r="M174" s="15"/>
    </row>
    <row r="175" spans="1:13" ht="14.45">
      <c r="A175" t="str">
        <f>IFERROR(VLOOKUP(E175,'[1]Hoja1 (2)'!$D$2:$E$225,2,FALSE),"no está")</f>
        <v>TELEFONO Y  COMUNICACIONES</v>
      </c>
      <c r="B175">
        <v>181</v>
      </c>
      <c r="C175" s="22">
        <v>15</v>
      </c>
      <c r="D175" s="22" t="str">
        <f t="shared" si="20"/>
        <v>ADM</v>
      </c>
      <c r="E175" s="22" t="str">
        <f t="shared" si="21"/>
        <v>155-20-01-03-05-00</v>
      </c>
      <c r="F175" s="23" t="s">
        <v>295</v>
      </c>
      <c r="G175" s="24" t="s">
        <v>296</v>
      </c>
      <c r="H175" s="44">
        <v>0</v>
      </c>
      <c r="I175" s="45"/>
      <c r="J175" s="45"/>
      <c r="K175" s="45"/>
      <c r="L175" s="45"/>
      <c r="M175" s="15"/>
    </row>
    <row r="176" spans="1:13" ht="14.45">
      <c r="A176" t="str">
        <f>IFERROR(VLOOKUP(E176,'[1]Hoja1 (2)'!$D$2:$E$225,2,FALSE),"no está")</f>
        <v>VIGILANCIA, SEGURIDAD E HIGIENE</v>
      </c>
      <c r="B176">
        <v>182</v>
      </c>
      <c r="C176" s="22">
        <v>15</v>
      </c>
      <c r="D176" s="22" t="str">
        <f t="shared" si="20"/>
        <v>ADM</v>
      </c>
      <c r="E176" s="22" t="str">
        <f t="shared" si="21"/>
        <v>155-20-01-03-06-00</v>
      </c>
      <c r="F176" s="23" t="s">
        <v>297</v>
      </c>
      <c r="G176" s="24" t="s">
        <v>182</v>
      </c>
      <c r="H176" s="44">
        <v>0</v>
      </c>
      <c r="I176" s="45"/>
      <c r="J176" s="45"/>
      <c r="K176" s="45"/>
      <c r="L176" s="45"/>
      <c r="M176" s="15"/>
    </row>
    <row r="177" spans="1:13" ht="14.45">
      <c r="A177" t="str">
        <f>IFERROR(VLOOKUP(E177,'[1]Hoja1 (2)'!$D$2:$E$225,2,FALSE),"no está")</f>
        <v>LUZ Y ELECTRICIDAD</v>
      </c>
      <c r="B177">
        <v>183</v>
      </c>
      <c r="C177" s="22">
        <v>15</v>
      </c>
      <c r="D177" s="22" t="str">
        <f t="shared" si="20"/>
        <v>ADM</v>
      </c>
      <c r="E177" s="22" t="str">
        <f t="shared" si="21"/>
        <v>155-20-01-03-07-00</v>
      </c>
      <c r="F177" s="23" t="s">
        <v>298</v>
      </c>
      <c r="G177" s="24" t="s">
        <v>184</v>
      </c>
      <c r="H177" s="44">
        <v>0</v>
      </c>
      <c r="I177" s="45"/>
      <c r="J177" s="45"/>
      <c r="K177" s="45"/>
      <c r="L177" s="45"/>
      <c r="M177" s="15"/>
    </row>
    <row r="178" spans="1:13" ht="14.45">
      <c r="A178" t="str">
        <f>IFERROR(VLOOKUP(E178,'[1]Hoja1 (2)'!$D$2:$E$225,2,FALSE),"no está")</f>
        <v>AGUA PURIFICADA</v>
      </c>
      <c r="B178">
        <v>184</v>
      </c>
      <c r="C178" s="22">
        <v>15</v>
      </c>
      <c r="D178" s="22" t="str">
        <f t="shared" si="20"/>
        <v>ADM</v>
      </c>
      <c r="E178" s="22" t="str">
        <f t="shared" si="21"/>
        <v>155-20-01-03-08-00</v>
      </c>
      <c r="F178" s="23" t="s">
        <v>299</v>
      </c>
      <c r="G178" s="24" t="s">
        <v>186</v>
      </c>
      <c r="H178" s="44">
        <v>0</v>
      </c>
      <c r="I178" s="45"/>
      <c r="J178" s="45"/>
      <c r="K178" s="45"/>
      <c r="L178" s="45"/>
      <c r="M178" s="15"/>
    </row>
    <row r="179" spans="1:13" ht="14.45">
      <c r="A179" t="str">
        <f>IFERROR(VLOOKUP(E179,'[1]Hoja1 (2)'!$D$2:$E$225,2,FALSE),"no está")</f>
        <v>EVENTOS  AL PERSONAL</v>
      </c>
      <c r="B179">
        <v>185</v>
      </c>
      <c r="C179" s="22">
        <v>15</v>
      </c>
      <c r="D179" s="22" t="str">
        <f t="shared" si="20"/>
        <v>ADM</v>
      </c>
      <c r="E179" s="22" t="str">
        <f t="shared" si="21"/>
        <v>155-20-01-03-09-00</v>
      </c>
      <c r="F179" s="23" t="s">
        <v>300</v>
      </c>
      <c r="G179" s="24" t="s">
        <v>188</v>
      </c>
      <c r="H179" s="44">
        <v>0</v>
      </c>
      <c r="I179" s="45"/>
      <c r="J179" s="45"/>
      <c r="K179" s="45"/>
      <c r="L179" s="45"/>
      <c r="M179" s="15"/>
    </row>
    <row r="180" spans="1:13" ht="14.45">
      <c r="A180" t="str">
        <f>IFERROR(VLOOKUP(E180,'[1]Hoja1 (2)'!$D$2:$E$225,2,FALSE),"no está")</f>
        <v>UNIFORMES</v>
      </c>
      <c r="B180">
        <v>186</v>
      </c>
      <c r="C180" s="22">
        <v>15</v>
      </c>
      <c r="D180" s="22" t="str">
        <f t="shared" si="20"/>
        <v>ADM</v>
      </c>
      <c r="E180" s="22" t="str">
        <f t="shared" si="21"/>
        <v>155-20-01-03-10-00</v>
      </c>
      <c r="F180" s="23" t="s">
        <v>301</v>
      </c>
      <c r="G180" s="24" t="s">
        <v>190</v>
      </c>
      <c r="H180" s="44">
        <v>0</v>
      </c>
      <c r="I180" s="45"/>
      <c r="J180" s="45"/>
      <c r="K180" s="45"/>
      <c r="L180" s="45"/>
      <c r="M180" s="15"/>
    </row>
    <row r="181" spans="1:13" ht="14.45">
      <c r="A181" t="str">
        <f>IFERROR(VLOOKUP(E181,'[1]Hoja1 (2)'!$D$2:$E$225,2,FALSE),"no está")</f>
        <v>DERECHOS Y LICENCIAS</v>
      </c>
      <c r="B181">
        <v>187</v>
      </c>
      <c r="C181" s="22">
        <v>15</v>
      </c>
      <c r="D181" s="22" t="str">
        <f t="shared" si="20"/>
        <v>ADM</v>
      </c>
      <c r="E181" s="22" t="str">
        <f t="shared" si="21"/>
        <v>155-20-01-03-11-00</v>
      </c>
      <c r="F181" s="23" t="s">
        <v>302</v>
      </c>
      <c r="G181" s="24" t="s">
        <v>192</v>
      </c>
      <c r="H181" s="44">
        <v>0</v>
      </c>
      <c r="I181" s="45"/>
      <c r="J181" s="45"/>
      <c r="K181" s="45"/>
      <c r="L181" s="45"/>
      <c r="M181" s="15"/>
    </row>
    <row r="182" spans="1:13" ht="14.45">
      <c r="A182" t="str">
        <f>IFERROR(VLOOKUP(E182,'[1]Hoja1 (2)'!$D$2:$E$225,2,FALSE),"no está")</f>
        <v>SELECCION Y RECLUTAMIENTO</v>
      </c>
      <c r="B182">
        <v>188</v>
      </c>
      <c r="C182" s="22">
        <v>15</v>
      </c>
      <c r="D182" s="22" t="str">
        <f t="shared" si="20"/>
        <v>ADM</v>
      </c>
      <c r="E182" s="22" t="str">
        <f t="shared" si="21"/>
        <v>155-20-01-03-12-00</v>
      </c>
      <c r="F182" s="23" t="s">
        <v>303</v>
      </c>
      <c r="G182" s="24" t="s">
        <v>304</v>
      </c>
      <c r="H182" s="44">
        <v>0</v>
      </c>
      <c r="I182" s="45"/>
      <c r="J182" s="45"/>
      <c r="K182" s="45"/>
      <c r="L182" s="45"/>
      <c r="M182" s="15"/>
    </row>
    <row r="183" spans="1:13" ht="14.45">
      <c r="A183" t="str">
        <f>IFERROR(VLOOKUP(E183,'[1]Hoja1 (2)'!$D$2:$E$225,2,FALSE),"no está")</f>
        <v>CAPACITACION Y ADIESTRAMIENTO</v>
      </c>
      <c r="B183">
        <v>189</v>
      </c>
      <c r="C183" s="22">
        <v>15</v>
      </c>
      <c r="D183" s="22" t="str">
        <f t="shared" si="20"/>
        <v>ADM</v>
      </c>
      <c r="E183" s="22" t="str">
        <f t="shared" si="21"/>
        <v>155-20-01-03-13-00</v>
      </c>
      <c r="F183" s="23" t="s">
        <v>305</v>
      </c>
      <c r="G183" s="24" t="s">
        <v>306</v>
      </c>
      <c r="H183" s="48">
        <v>0</v>
      </c>
      <c r="I183" s="45"/>
      <c r="J183" s="14">
        <f t="shared" ref="J183:J185" si="22">H183-I183</f>
        <v>0</v>
      </c>
      <c r="K183" s="45"/>
      <c r="L183" s="14">
        <f>H183-K183</f>
        <v>0</v>
      </c>
      <c r="M183" s="15"/>
    </row>
    <row r="184" spans="1:13" ht="14.45">
      <c r="A184" t="str">
        <f>IFERROR(VLOOKUP(E184,'[1]Hoja1 (2)'!$D$2:$E$225,2,FALSE),"no está")</f>
        <v>MANTENIMIENTO DE EQUIPO DE TRANSPORTE</v>
      </c>
      <c r="B184">
        <v>190</v>
      </c>
      <c r="C184" s="22">
        <v>15</v>
      </c>
      <c r="D184" s="22" t="str">
        <f t="shared" si="20"/>
        <v>ADM</v>
      </c>
      <c r="E184" s="22" t="str">
        <f t="shared" si="21"/>
        <v>155-20-01-03-14-00</v>
      </c>
      <c r="F184" s="23" t="s">
        <v>307</v>
      </c>
      <c r="G184" s="24" t="s">
        <v>308</v>
      </c>
      <c r="H184" s="48">
        <v>0</v>
      </c>
      <c r="I184" s="45"/>
      <c r="J184" s="14">
        <f t="shared" si="22"/>
        <v>0</v>
      </c>
      <c r="K184" s="45"/>
      <c r="L184" s="14">
        <f>H184-K184</f>
        <v>0</v>
      </c>
      <c r="M184" s="15"/>
    </row>
    <row r="185" spans="1:13" ht="14.45">
      <c r="A185" t="str">
        <f>IFERROR(VLOOKUP(E185,'[1]Hoja1 (2)'!$D$2:$E$225,2,FALSE),"no está")</f>
        <v>MANTENIMIENTO EQUIPO DE COMPUTO</v>
      </c>
      <c r="B185">
        <v>191</v>
      </c>
      <c r="C185" s="22">
        <v>15</v>
      </c>
      <c r="D185" s="22" t="str">
        <f t="shared" si="20"/>
        <v>ADM</v>
      </c>
      <c r="E185" s="22" t="str">
        <f t="shared" si="21"/>
        <v>155-20-01-03-15-00</v>
      </c>
      <c r="F185" s="23" t="s">
        <v>309</v>
      </c>
      <c r="G185" s="24" t="s">
        <v>41</v>
      </c>
      <c r="H185" s="48"/>
      <c r="I185" s="45"/>
      <c r="J185" s="14">
        <f t="shared" si="22"/>
        <v>0</v>
      </c>
      <c r="K185" s="45"/>
      <c r="L185" s="14">
        <f>H185-K185</f>
        <v>0</v>
      </c>
      <c r="M185" s="15"/>
    </row>
    <row r="186" spans="1:13" ht="14.45">
      <c r="A186" t="str">
        <f>IFERROR(VLOOKUP(E186,'[1]Hoja1 (2)'!$D$2:$E$225,2,FALSE),"no está")</f>
        <v>MANTENIMIENTO EQUIPO ESPECIALIZADO</v>
      </c>
      <c r="B186">
        <v>192</v>
      </c>
      <c r="C186" s="22">
        <v>15</v>
      </c>
      <c r="D186" s="22" t="str">
        <f t="shared" si="20"/>
        <v>ADM</v>
      </c>
      <c r="E186" s="22" t="str">
        <f t="shared" si="21"/>
        <v>155-20-01-03-16-00</v>
      </c>
      <c r="F186" s="23" t="s">
        <v>310</v>
      </c>
      <c r="G186" s="24" t="s">
        <v>43</v>
      </c>
      <c r="H186" s="12">
        <v>0</v>
      </c>
      <c r="I186" s="13"/>
      <c r="J186" s="13"/>
      <c r="K186" s="13"/>
      <c r="L186" s="13"/>
      <c r="M186" s="15"/>
    </row>
    <row r="187" spans="1:13" ht="14.45">
      <c r="A187" t="str">
        <f>IFERROR(VLOOKUP(E187,'[1]Hoja1 (2)'!$D$2:$E$225,2,FALSE),"no está")</f>
        <v>PROMOCION Y PUBLICIDAD</v>
      </c>
      <c r="B187">
        <v>193</v>
      </c>
      <c r="C187" s="22">
        <v>15</v>
      </c>
      <c r="D187" s="22" t="str">
        <f t="shared" si="20"/>
        <v>ADM</v>
      </c>
      <c r="E187" s="22" t="str">
        <f t="shared" si="21"/>
        <v>155-20-01-03-17-00</v>
      </c>
      <c r="F187" s="23" t="s">
        <v>311</v>
      </c>
      <c r="G187" s="24" t="s">
        <v>312</v>
      </c>
      <c r="H187" s="12">
        <v>0</v>
      </c>
      <c r="I187" s="13"/>
      <c r="J187" s="13"/>
      <c r="K187" s="13"/>
      <c r="L187" s="13"/>
      <c r="M187" s="15"/>
    </row>
    <row r="188" spans="1:13" ht="14.45">
      <c r="A188" t="str">
        <f>IFERROR(VLOOKUP(E188,'[1]Hoja1 (2)'!$D$2:$E$225,2,FALSE),"no está")</f>
        <v>TARJETAS DE PRESENTACION IMPRESA EN COLOR</v>
      </c>
      <c r="B188">
        <v>194</v>
      </c>
      <c r="C188" s="22">
        <v>15</v>
      </c>
      <c r="D188" s="22" t="str">
        <f t="shared" si="20"/>
        <v>ADM</v>
      </c>
      <c r="E188" s="22" t="str">
        <f t="shared" si="21"/>
        <v>155-20-01-03-18-00</v>
      </c>
      <c r="F188" s="23" t="s">
        <v>313</v>
      </c>
      <c r="G188" s="24" t="s">
        <v>314</v>
      </c>
      <c r="H188" s="12">
        <v>0</v>
      </c>
      <c r="I188" s="13"/>
      <c r="J188" s="13"/>
      <c r="K188" s="13"/>
      <c r="L188" s="13"/>
      <c r="M188" s="15"/>
    </row>
    <row r="189" spans="1:13" ht="14.45">
      <c r="A189" t="str">
        <f>IFERROR(VLOOKUP(E189,'[1]Hoja1 (2)'!$D$2:$E$225,2,FALSE),"no está")</f>
        <v>EQUIPO DE PROTECCION PERSONAL</v>
      </c>
      <c r="B189">
        <v>195</v>
      </c>
      <c r="C189" s="22">
        <v>15</v>
      </c>
      <c r="D189" s="22" t="str">
        <f t="shared" si="20"/>
        <v>ADM</v>
      </c>
      <c r="E189" s="22" t="str">
        <f t="shared" si="21"/>
        <v>155-20-01-03-19-00</v>
      </c>
      <c r="F189" s="23" t="s">
        <v>315</v>
      </c>
      <c r="G189" s="24" t="s">
        <v>194</v>
      </c>
      <c r="H189" s="25"/>
      <c r="I189" s="13"/>
      <c r="J189" s="14">
        <f>H189-I189</f>
        <v>0</v>
      </c>
      <c r="K189" s="13"/>
      <c r="L189" s="14">
        <f>H189-K189</f>
        <v>0</v>
      </c>
      <c r="M189" s="15"/>
    </row>
    <row r="190" spans="1:13" ht="14.45">
      <c r="A190" t="str">
        <f>IFERROR(VLOOKUP(E190,'[1]Hoja1 (2)'!$D$2:$E$225,2,FALSE),"no está")</f>
        <v>RECARGOS Y MULTAS</v>
      </c>
      <c r="B190">
        <v>196</v>
      </c>
      <c r="C190" s="22">
        <v>15</v>
      </c>
      <c r="D190" s="22" t="str">
        <f t="shared" si="20"/>
        <v>ADM</v>
      </c>
      <c r="E190" s="22" t="str">
        <f t="shared" si="21"/>
        <v>155-20-01-03-20-00</v>
      </c>
      <c r="F190" s="23" t="s">
        <v>316</v>
      </c>
      <c r="G190" s="24" t="s">
        <v>196</v>
      </c>
      <c r="H190" s="12">
        <v>0</v>
      </c>
      <c r="I190" s="13"/>
      <c r="J190" s="13"/>
      <c r="K190" s="13"/>
      <c r="L190" s="13"/>
      <c r="M190" s="15"/>
    </row>
    <row r="191" spans="1:13" ht="14.45">
      <c r="A191" t="str">
        <f>IFERROR(VLOOKUP(E191,'[1]Hoja1 (2)'!$D$2:$E$225,2,FALSE),"no está")</f>
        <v>MENSAJERIA Y PAQUETERIA</v>
      </c>
      <c r="B191">
        <v>197</v>
      </c>
      <c r="C191" s="22">
        <v>15</v>
      </c>
      <c r="D191" s="22" t="str">
        <f t="shared" si="20"/>
        <v>ADM</v>
      </c>
      <c r="E191" s="22" t="str">
        <f t="shared" si="21"/>
        <v>155-20-01-03-21-00</v>
      </c>
      <c r="F191" s="23" t="s">
        <v>317</v>
      </c>
      <c r="G191" s="24" t="s">
        <v>198</v>
      </c>
      <c r="H191" s="12">
        <v>0</v>
      </c>
      <c r="I191" s="13"/>
      <c r="J191" s="13"/>
      <c r="K191" s="13"/>
      <c r="L191" s="13"/>
      <c r="M191" s="15"/>
    </row>
    <row r="192" spans="1:13" ht="14.45">
      <c r="A192" t="str">
        <f>IFERROR(VLOOKUP(E192,'[1]Hoja1 (2)'!$D$2:$E$225,2,FALSE),"no está")</f>
        <v>LAVANDERIA</v>
      </c>
      <c r="B192">
        <v>198</v>
      </c>
      <c r="C192" s="22">
        <v>15</v>
      </c>
      <c r="D192" s="22" t="str">
        <f t="shared" si="20"/>
        <v>ADM</v>
      </c>
      <c r="E192" s="22" t="str">
        <f t="shared" si="21"/>
        <v>155-20-01-03-22-00</v>
      </c>
      <c r="F192" s="23" t="s">
        <v>318</v>
      </c>
      <c r="G192" s="24" t="s">
        <v>200</v>
      </c>
      <c r="H192" s="12">
        <v>0</v>
      </c>
      <c r="I192" s="13"/>
      <c r="J192" s="13"/>
      <c r="K192" s="13"/>
      <c r="L192" s="13"/>
      <c r="M192" s="15"/>
    </row>
    <row r="193" spans="1:13" ht="14.45">
      <c r="A193" t="str">
        <f>IFERROR(VLOOKUP(E193,'[1]Hoja1 (2)'!$D$2:$E$225,2,FALSE),"no está")</f>
        <v>INSCRIPCIONES, CUOTAS Y MEMBRESIAS</v>
      </c>
      <c r="B193">
        <v>199</v>
      </c>
      <c r="C193" s="22">
        <v>15</v>
      </c>
      <c r="D193" s="22" t="str">
        <f t="shared" si="20"/>
        <v>ADM</v>
      </c>
      <c r="E193" s="22" t="str">
        <f t="shared" si="21"/>
        <v>155-20-01-03-23-00</v>
      </c>
      <c r="F193" s="23" t="s">
        <v>319</v>
      </c>
      <c r="G193" s="24" t="s">
        <v>202</v>
      </c>
      <c r="H193" s="25">
        <v>0</v>
      </c>
      <c r="I193" s="13"/>
      <c r="J193" s="14">
        <f>H193-I193</f>
        <v>0</v>
      </c>
      <c r="K193" s="13"/>
      <c r="L193" s="14">
        <f>H193-K193</f>
        <v>0</v>
      </c>
      <c r="M193" s="15"/>
    </row>
    <row r="194" spans="1:13" ht="14.45">
      <c r="A194" t="str">
        <f>IFERROR(VLOOKUP(E194,'[1]Hoja1 (2)'!$D$2:$E$225,2,FALSE),"no está")</f>
        <v>ANTIDOPING</v>
      </c>
      <c r="B194">
        <v>200</v>
      </c>
      <c r="C194" s="22">
        <v>15</v>
      </c>
      <c r="D194" s="22" t="str">
        <f t="shared" si="20"/>
        <v>ADM</v>
      </c>
      <c r="E194" s="22" t="str">
        <f t="shared" si="21"/>
        <v>155-20-01-03-25-00</v>
      </c>
      <c r="F194" s="23" t="s">
        <v>320</v>
      </c>
      <c r="G194" s="24" t="s">
        <v>321</v>
      </c>
      <c r="H194" s="12">
        <v>0</v>
      </c>
      <c r="I194" s="13"/>
      <c r="J194" s="13"/>
      <c r="K194" s="13"/>
      <c r="L194" s="13"/>
      <c r="M194" s="15"/>
    </row>
    <row r="195" spans="1:13" ht="14.45">
      <c r="A195" t="str">
        <f>IFERROR(VLOOKUP(E195,'[1]Hoja1 (2)'!$D$2:$E$225,2,FALSE),"no está")</f>
        <v>INSUMOS PARA CONSULTORIO MEDICO</v>
      </c>
      <c r="B195">
        <v>201</v>
      </c>
      <c r="C195" s="22">
        <v>15</v>
      </c>
      <c r="D195" s="22" t="str">
        <f t="shared" si="20"/>
        <v>ADM</v>
      </c>
      <c r="E195" s="22" t="str">
        <f t="shared" si="21"/>
        <v>155-20-01-03-26-00</v>
      </c>
      <c r="F195" s="23" t="s">
        <v>322</v>
      </c>
      <c r="G195" s="24" t="s">
        <v>204</v>
      </c>
      <c r="H195" s="12">
        <v>0</v>
      </c>
      <c r="I195" s="13"/>
      <c r="J195" s="13"/>
      <c r="K195" s="13"/>
      <c r="L195" s="13"/>
      <c r="M195" s="15"/>
    </row>
    <row r="196" spans="1:13" ht="14.45">
      <c r="A196" t="str">
        <f>IFERROR(VLOOKUP(E196,'[1]Hoja1 (2)'!$D$2:$E$225,2,FALSE),"no está")</f>
        <v>GASTOS POR INSUMOS DE COMPUTACION</v>
      </c>
      <c r="B196">
        <v>202</v>
      </c>
      <c r="C196" s="22">
        <v>15</v>
      </c>
      <c r="D196" s="22" t="str">
        <f t="shared" si="20"/>
        <v>ADM</v>
      </c>
      <c r="E196" s="22" t="str">
        <f t="shared" si="21"/>
        <v>155-20-01-03-27-00</v>
      </c>
      <c r="F196" s="23" t="s">
        <v>323</v>
      </c>
      <c r="G196" s="24" t="s">
        <v>206</v>
      </c>
      <c r="H196" s="25"/>
      <c r="I196" s="13"/>
      <c r="J196" s="14">
        <f>H196-I196</f>
        <v>0</v>
      </c>
      <c r="K196" s="13"/>
      <c r="L196" s="14">
        <f>H196-K196</f>
        <v>0</v>
      </c>
      <c r="M196" s="15"/>
    </row>
    <row r="197" spans="1:13" ht="14.45">
      <c r="A197" t="str">
        <f>IFERROR(VLOOKUP(E197,'[1]Hoja1 (2)'!$D$2:$E$225,2,FALSE),"no está")</f>
        <v>CELULARES Y RADIOS</v>
      </c>
      <c r="B197">
        <v>203</v>
      </c>
      <c r="C197" s="22">
        <v>15</v>
      </c>
      <c r="D197" s="22" t="str">
        <f t="shared" si="20"/>
        <v>ADM</v>
      </c>
      <c r="E197" s="22" t="str">
        <f t="shared" si="21"/>
        <v>155-20-01-03-28-00</v>
      </c>
      <c r="F197" s="23" t="s">
        <v>324</v>
      </c>
      <c r="G197" s="24" t="s">
        <v>208</v>
      </c>
      <c r="H197" s="12">
        <v>0</v>
      </c>
      <c r="I197" s="13"/>
      <c r="J197" s="13"/>
      <c r="K197" s="13"/>
      <c r="L197" s="13"/>
      <c r="M197" s="15"/>
    </row>
    <row r="198" spans="1:13" ht="14.45">
      <c r="A198" t="str">
        <f>IFERROR(VLOOKUP(E198,'[1]Hoja1 (2)'!$D$2:$E$225,2,FALSE),"no está")</f>
        <v>ASESORIA Y ASISTENCIA TECNICA</v>
      </c>
      <c r="B198">
        <v>204</v>
      </c>
      <c r="C198" s="22">
        <v>15</v>
      </c>
      <c r="D198" s="22" t="str">
        <f t="shared" si="20"/>
        <v>ADM</v>
      </c>
      <c r="E198" s="22" t="str">
        <f t="shared" si="21"/>
        <v>155-20-01-03-29-00</v>
      </c>
      <c r="F198" s="23" t="s">
        <v>325</v>
      </c>
      <c r="G198" s="24" t="s">
        <v>210</v>
      </c>
      <c r="H198" s="25"/>
      <c r="I198" s="13"/>
      <c r="J198" s="14">
        <f>H198-I198</f>
        <v>0</v>
      </c>
      <c r="K198" s="13"/>
      <c r="L198" s="14">
        <f>H198-K198</f>
        <v>0</v>
      </c>
      <c r="M198" s="15"/>
    </row>
    <row r="199" spans="1:13" ht="14.45">
      <c r="A199" t="str">
        <f>IFERROR(VLOOKUP(E199,'[1]Hoja1 (2)'!$D$2:$E$225,2,FALSE),"no está")</f>
        <v>REPARACIONES PARA LAYOUT</v>
      </c>
      <c r="B199">
        <v>205</v>
      </c>
      <c r="C199" s="22">
        <v>15</v>
      </c>
      <c r="D199" s="22" t="str">
        <f t="shared" si="20"/>
        <v>ADM</v>
      </c>
      <c r="E199" s="22" t="str">
        <f t="shared" si="21"/>
        <v>155-20-01-03-30-00</v>
      </c>
      <c r="F199" s="23" t="s">
        <v>326</v>
      </c>
      <c r="G199" s="24" t="s">
        <v>212</v>
      </c>
      <c r="H199" s="12">
        <v>0</v>
      </c>
      <c r="I199" s="13"/>
      <c r="J199" s="13"/>
      <c r="K199" s="13"/>
      <c r="L199" s="13"/>
      <c r="M199" s="15"/>
    </row>
    <row r="200" spans="1:13" ht="14.45">
      <c r="A200" t="str">
        <f>IFERROR(VLOOKUP(E200,'[1]Hoja1 (2)'!$D$2:$E$225,2,FALSE),"no está")</f>
        <v>GASTOS DE INSTALACION DE BIENES ARRENDADOS</v>
      </c>
      <c r="B200">
        <v>206</v>
      </c>
      <c r="C200" s="22">
        <v>15</v>
      </c>
      <c r="D200" s="22" t="str">
        <f t="shared" si="20"/>
        <v>ADM</v>
      </c>
      <c r="E200" s="22" t="str">
        <f t="shared" si="21"/>
        <v>155-20-01-03-31-00</v>
      </c>
      <c r="F200" s="23" t="s">
        <v>327</v>
      </c>
      <c r="G200" s="24" t="s">
        <v>256</v>
      </c>
      <c r="H200" s="12">
        <v>0</v>
      </c>
      <c r="I200" s="13"/>
      <c r="J200" s="13"/>
      <c r="K200" s="13"/>
      <c r="L200" s="13"/>
      <c r="M200" s="15"/>
    </row>
    <row r="201" spans="1:13" ht="14.45">
      <c r="A201" t="str">
        <f>IFERROR(VLOOKUP(E201,'[1]Hoja1 (2)'!$D$2:$E$225,2,FALSE),"no está")</f>
        <v>INSPECCION OCULAR VEHICULOS</v>
      </c>
      <c r="B201">
        <v>207</v>
      </c>
      <c r="C201" s="22">
        <v>15</v>
      </c>
      <c r="D201" s="22" t="str">
        <f t="shared" si="20"/>
        <v>ADM</v>
      </c>
      <c r="E201" s="22" t="str">
        <f t="shared" si="21"/>
        <v>155-20-01-03-32-00</v>
      </c>
      <c r="F201" s="23" t="s">
        <v>328</v>
      </c>
      <c r="G201" s="24" t="s">
        <v>329</v>
      </c>
      <c r="H201" s="12">
        <v>0</v>
      </c>
      <c r="I201" s="13"/>
      <c r="J201" s="13"/>
      <c r="K201" s="13"/>
      <c r="L201" s="13"/>
      <c r="M201" s="15"/>
    </row>
    <row r="202" spans="1:13" ht="14.45">
      <c r="A202" t="str">
        <f>IFERROR(VLOOKUP(E202,'[1]Hoja1 (2)'!$D$2:$E$225,2,FALSE),"no está")</f>
        <v>KILOMETRAJE VEHICULOS</v>
      </c>
      <c r="B202">
        <v>208</v>
      </c>
      <c r="C202" s="22">
        <v>15</v>
      </c>
      <c r="D202" s="22" t="str">
        <f t="shared" si="20"/>
        <v>ADM</v>
      </c>
      <c r="E202" s="22" t="str">
        <f t="shared" si="21"/>
        <v>155-20-01-03-33-00</v>
      </c>
      <c r="F202" s="23" t="s">
        <v>330</v>
      </c>
      <c r="G202" s="24" t="s">
        <v>331</v>
      </c>
      <c r="H202" s="12">
        <v>0</v>
      </c>
      <c r="I202" s="13"/>
      <c r="J202" s="13"/>
      <c r="K202" s="13"/>
      <c r="L202" s="13"/>
      <c r="M202" s="15"/>
    </row>
    <row r="203" spans="1:13" ht="14.45">
      <c r="A203" t="str">
        <f>IFERROR(VLOOKUP(E203,'[1]Hoja1 (2)'!$D$2:$E$225,2,FALSE),"no está")</f>
        <v>VERIFICACION VEHICULAR</v>
      </c>
      <c r="B203">
        <v>209</v>
      </c>
      <c r="C203" s="22">
        <v>15</v>
      </c>
      <c r="D203" s="22" t="str">
        <f t="shared" si="20"/>
        <v>ADM</v>
      </c>
      <c r="E203" s="22" t="str">
        <f t="shared" si="21"/>
        <v>155-20-01-03-35-00</v>
      </c>
      <c r="F203" s="23" t="s">
        <v>332</v>
      </c>
      <c r="G203" s="24" t="s">
        <v>333</v>
      </c>
      <c r="H203" s="25">
        <v>0</v>
      </c>
      <c r="I203" s="13"/>
      <c r="J203" s="14">
        <f>H203-I203</f>
        <v>0</v>
      </c>
      <c r="K203" s="13"/>
      <c r="L203" s="14">
        <f>H203-K203</f>
        <v>0</v>
      </c>
      <c r="M203" s="15"/>
    </row>
    <row r="204" spans="1:13" ht="14.45">
      <c r="A204" t="str">
        <f>IFERROR(VLOOKUP(E204,'[1]Hoja1 (2)'!$D$2:$E$225,2,FALSE),"no está")</f>
        <v>REFRENDO VEHICULAR</v>
      </c>
      <c r="B204">
        <v>210</v>
      </c>
      <c r="C204" s="22">
        <v>15</v>
      </c>
      <c r="D204" s="22" t="str">
        <f t="shared" si="20"/>
        <v>ADM</v>
      </c>
      <c r="E204" s="22" t="str">
        <f t="shared" si="21"/>
        <v>155-20-01-03-36-00</v>
      </c>
      <c r="F204" s="23" t="s">
        <v>334</v>
      </c>
      <c r="G204" s="24" t="s">
        <v>335</v>
      </c>
      <c r="H204" s="12">
        <v>0</v>
      </c>
      <c r="I204" s="13"/>
      <c r="J204" s="13"/>
      <c r="K204" s="13"/>
      <c r="L204" s="13"/>
      <c r="M204" s="15"/>
    </row>
    <row r="205" spans="1:13" ht="14.45">
      <c r="A205" t="str">
        <f>IFERROR(VLOOKUP(E205,'[1]Hoja1 (2)'!$D$2:$E$225,2,FALSE),"no está")</f>
        <v>SEGUROS Y FIANZAS</v>
      </c>
      <c r="B205">
        <v>211</v>
      </c>
      <c r="C205" s="22">
        <v>15</v>
      </c>
      <c r="D205" s="22" t="str">
        <f t="shared" si="20"/>
        <v>ADM</v>
      </c>
      <c r="E205" s="22" t="str">
        <f t="shared" si="21"/>
        <v>155-20-01-03-37-00</v>
      </c>
      <c r="F205" s="23" t="s">
        <v>336</v>
      </c>
      <c r="G205" s="24" t="s">
        <v>337</v>
      </c>
      <c r="H205" s="12">
        <v>0</v>
      </c>
      <c r="I205" s="13"/>
      <c r="J205" s="13"/>
      <c r="K205" s="13"/>
      <c r="L205" s="13"/>
      <c r="M205" s="15"/>
    </row>
    <row r="206" spans="1:13" ht="14.45">
      <c r="A206" t="str">
        <f>IFERROR(VLOOKUP(E206,'[1]Hoja1 (2)'!$D$2:$E$225,2,FALSE),"no está")</f>
        <v>NO DEDUCIBLES</v>
      </c>
      <c r="B206">
        <v>212</v>
      </c>
      <c r="C206" s="22">
        <v>15</v>
      </c>
      <c r="D206" s="22" t="str">
        <f t="shared" si="20"/>
        <v>ADM</v>
      </c>
      <c r="E206" s="22" t="str">
        <f t="shared" si="21"/>
        <v>155-20-01-03-41-00</v>
      </c>
      <c r="F206" s="23" t="s">
        <v>338</v>
      </c>
      <c r="G206" s="24" t="s">
        <v>226</v>
      </c>
      <c r="H206" s="12">
        <v>0</v>
      </c>
      <c r="I206" s="13"/>
      <c r="J206" s="13"/>
      <c r="K206" s="13"/>
      <c r="L206" s="13"/>
      <c r="M206" s="15"/>
    </row>
    <row r="207" spans="1:13" ht="14.45">
      <c r="A207" t="str">
        <f>IFERROR(VLOOKUP(E207,'[1]Hoja1 (2)'!$D$2:$E$225,2,FALSE),"no está")</f>
        <v>TIMBRADO DE NOMINAS</v>
      </c>
      <c r="B207">
        <v>213</v>
      </c>
      <c r="C207" s="22">
        <v>15</v>
      </c>
      <c r="D207" s="22" t="str">
        <f t="shared" si="20"/>
        <v>ADM</v>
      </c>
      <c r="E207" s="22" t="str">
        <f t="shared" si="21"/>
        <v>155-20-01-03-43-00</v>
      </c>
      <c r="F207" s="23" t="s">
        <v>339</v>
      </c>
      <c r="G207" s="24" t="s">
        <v>340</v>
      </c>
      <c r="H207" s="12">
        <v>0</v>
      </c>
      <c r="I207" s="13"/>
      <c r="J207" s="13"/>
      <c r="K207" s="13"/>
      <c r="L207" s="13"/>
      <c r="M207" s="15"/>
    </row>
    <row r="208" spans="1:13" ht="14.45">
      <c r="A208" t="str">
        <f>IFERROR(VLOOKUP(E208,'[1]Hoja1 (2)'!$D$2:$E$225,2,FALSE),"no está")</f>
        <v>REUNION DE TRABAJO</v>
      </c>
      <c r="B208">
        <v>214</v>
      </c>
      <c r="C208" s="22">
        <v>15</v>
      </c>
      <c r="D208" s="22" t="str">
        <f t="shared" si="20"/>
        <v>ADM</v>
      </c>
      <c r="E208" s="22" t="str">
        <f t="shared" si="21"/>
        <v>155-20-01-03-44-00</v>
      </c>
      <c r="F208" s="23" t="s">
        <v>341</v>
      </c>
      <c r="G208" s="24" t="s">
        <v>342</v>
      </c>
      <c r="H208" s="12">
        <v>0</v>
      </c>
      <c r="I208" s="13"/>
      <c r="J208" s="13"/>
      <c r="K208" s="13"/>
      <c r="L208" s="13"/>
      <c r="M208" s="15"/>
    </row>
    <row r="209" spans="1:13" ht="14.45">
      <c r="A209" t="str">
        <f>IFERROR(VLOOKUP(E209,'[1]Hoja1 (2)'!$D$2:$E$225,2,FALSE),"no está")</f>
        <v>GASTOS LEGALES</v>
      </c>
      <c r="B209">
        <v>215</v>
      </c>
      <c r="C209" s="22">
        <v>15</v>
      </c>
      <c r="D209" s="22" t="str">
        <f t="shared" si="20"/>
        <v>ADM</v>
      </c>
      <c r="E209" s="22" t="str">
        <f t="shared" si="21"/>
        <v>155-20-01-03-45-00</v>
      </c>
      <c r="F209" s="23" t="s">
        <v>343</v>
      </c>
      <c r="G209" s="24" t="s">
        <v>344</v>
      </c>
      <c r="H209" s="12">
        <v>0</v>
      </c>
      <c r="I209" s="13"/>
      <c r="J209" s="13"/>
      <c r="K209" s="13"/>
      <c r="L209" s="13"/>
      <c r="M209" s="15"/>
    </row>
    <row r="210" spans="1:13" ht="14.45">
      <c r="A210" t="str">
        <f>IFERROR(VLOOKUP(E210,'[1]Hoja1 (2)'!$D$2:$E$225,2,FALSE),"no está")</f>
        <v>IMPUESTOS Y DERECHOS</v>
      </c>
      <c r="B210">
        <v>216</v>
      </c>
      <c r="C210" s="22">
        <v>15</v>
      </c>
      <c r="D210" s="22" t="str">
        <f t="shared" si="20"/>
        <v>ADM</v>
      </c>
      <c r="E210" s="22" t="str">
        <f t="shared" si="21"/>
        <v>155-20-01-03-46-00</v>
      </c>
      <c r="F210" s="23" t="s">
        <v>345</v>
      </c>
      <c r="G210" s="24" t="s">
        <v>346</v>
      </c>
      <c r="H210" s="12">
        <v>0</v>
      </c>
      <c r="I210" s="13"/>
      <c r="J210" s="13"/>
      <c r="K210" s="13"/>
      <c r="L210" s="13"/>
      <c r="M210" s="15"/>
    </row>
    <row r="211" spans="1:13" ht="14.45">
      <c r="A211" t="str">
        <f>IFERROR(VLOOKUP(E211,'[1]Hoja1 (2)'!$D$2:$E$225,2,FALSE),"no está")</f>
        <v>GASTOS MEDICOS</v>
      </c>
      <c r="B211">
        <v>217</v>
      </c>
      <c r="C211" s="22">
        <v>15</v>
      </c>
      <c r="D211" s="22" t="str">
        <f t="shared" si="20"/>
        <v>ADM</v>
      </c>
      <c r="E211" s="22" t="str">
        <f t="shared" si="21"/>
        <v>155-20-01-03-47-00</v>
      </c>
      <c r="F211" s="23" t="s">
        <v>347</v>
      </c>
      <c r="G211" s="24" t="s">
        <v>228</v>
      </c>
      <c r="H211" s="12">
        <v>0</v>
      </c>
      <c r="I211" s="13"/>
      <c r="J211" s="13"/>
      <c r="K211" s="13"/>
      <c r="L211" s="13"/>
      <c r="M211" s="15"/>
    </row>
    <row r="212" spans="1:13" ht="14.45">
      <c r="A212" t="str">
        <f>IFERROR(VLOOKUP(E212,'[1]Hoja1 (2)'!$D$2:$E$225,2,FALSE),"no está")</f>
        <v>HERRAMIENTAS DE MANO</v>
      </c>
      <c r="B212">
        <v>218</v>
      </c>
      <c r="C212" s="22">
        <v>15</v>
      </c>
      <c r="D212" s="22" t="str">
        <f t="shared" si="20"/>
        <v>ADM</v>
      </c>
      <c r="E212" s="22" t="str">
        <f t="shared" si="21"/>
        <v>155-20-01-03-48-00</v>
      </c>
      <c r="F212" s="23" t="s">
        <v>348</v>
      </c>
      <c r="G212" s="24" t="s">
        <v>234</v>
      </c>
      <c r="H212" s="12">
        <v>0</v>
      </c>
      <c r="I212" s="13"/>
      <c r="J212" s="13"/>
      <c r="K212" s="13"/>
      <c r="L212" s="13"/>
      <c r="M212" s="15"/>
    </row>
    <row r="213" spans="1:13" ht="14.45">
      <c r="A213" t="str">
        <f>IFERROR(VLOOKUP(E213,'[1]Hoja1 (2)'!$D$2:$E$225,2,FALSE),"no está")</f>
        <v>FLETES Y ACARREOS</v>
      </c>
      <c r="B213">
        <v>219</v>
      </c>
      <c r="C213" s="22">
        <v>15</v>
      </c>
      <c r="D213" s="22" t="str">
        <f t="shared" si="20"/>
        <v>ADM</v>
      </c>
      <c r="E213" s="22" t="str">
        <f t="shared" si="21"/>
        <v>155-20-01-03-49-00</v>
      </c>
      <c r="F213" s="23" t="s">
        <v>349</v>
      </c>
      <c r="G213" s="24" t="s">
        <v>222</v>
      </c>
      <c r="H213" s="12">
        <v>0</v>
      </c>
      <c r="I213" s="13"/>
      <c r="J213" s="13"/>
      <c r="K213" s="13"/>
      <c r="L213" s="13"/>
      <c r="M213" s="15"/>
    </row>
    <row r="214" spans="1:13" ht="14.45">
      <c r="A214" t="str">
        <f>IFERROR(VLOOKUP(E214,'[1]Hoja1 (2)'!$D$2:$E$225,2,FALSE),"no está")</f>
        <v>DEPOSITOS EN GARANTIA</v>
      </c>
      <c r="B214">
        <v>220</v>
      </c>
      <c r="C214" s="22">
        <v>15</v>
      </c>
      <c r="D214" s="22" t="str">
        <f t="shared" si="20"/>
        <v>ADM</v>
      </c>
      <c r="E214" s="22" t="str">
        <f t="shared" si="21"/>
        <v>155-20-01-03-50-00</v>
      </c>
      <c r="F214" s="23" t="s">
        <v>350</v>
      </c>
      <c r="G214" s="24" t="s">
        <v>351</v>
      </c>
      <c r="H214" s="12">
        <v>0</v>
      </c>
      <c r="I214" s="13"/>
      <c r="J214" s="13"/>
      <c r="K214" s="13"/>
      <c r="L214" s="13"/>
      <c r="M214" s="15"/>
    </row>
    <row r="215" spans="1:13" ht="14.45">
      <c r="A215" t="str">
        <f>IFERROR(VLOOKUP(E215,'[1]Hoja1 (2)'!$D$2:$E$225,2,FALSE),"no está")</f>
        <v>MATERIALES DE CONSTRUCCION</v>
      </c>
      <c r="B215">
        <v>221</v>
      </c>
      <c r="C215" s="22">
        <v>15</v>
      </c>
      <c r="D215" s="22" t="str">
        <f t="shared" si="20"/>
        <v>ADM</v>
      </c>
      <c r="E215" s="22" t="str">
        <f t="shared" si="21"/>
        <v>155-20-01-03-51-00</v>
      </c>
      <c r="F215" s="23" t="s">
        <v>352</v>
      </c>
      <c r="G215" s="24" t="s">
        <v>248</v>
      </c>
      <c r="H215" s="12">
        <v>0</v>
      </c>
      <c r="I215" s="13"/>
      <c r="J215" s="13"/>
      <c r="K215" s="13"/>
      <c r="L215" s="13"/>
      <c r="M215" s="15"/>
    </row>
    <row r="216" spans="1:13" ht="14.45">
      <c r="A216" t="str">
        <f>IFERROR(VLOOKUP(E216,'[1]Hoja1 (2)'!$D$2:$E$225,2,FALSE),"no está")</f>
        <v>CERRAJERIA</v>
      </c>
      <c r="B216">
        <v>222</v>
      </c>
      <c r="C216" s="22">
        <v>15</v>
      </c>
      <c r="D216" s="22" t="str">
        <f t="shared" si="20"/>
        <v>ADM</v>
      </c>
      <c r="E216" s="22" t="str">
        <f t="shared" si="21"/>
        <v>155-20-01-03-51-01</v>
      </c>
      <c r="F216" s="23" t="s">
        <v>353</v>
      </c>
      <c r="G216" s="24" t="s">
        <v>250</v>
      </c>
      <c r="H216" s="12">
        <v>0</v>
      </c>
      <c r="I216" s="13"/>
      <c r="J216" s="13"/>
      <c r="K216" s="13"/>
      <c r="L216" s="13"/>
      <c r="M216" s="15"/>
    </row>
    <row r="217" spans="1:13" ht="14.45">
      <c r="A217" t="str">
        <f>IFERROR(VLOOKUP(E217,'[1]Hoja1 (2)'!$D$2:$E$225,2,FALSE),"no está")</f>
        <v>FERRETERIA</v>
      </c>
      <c r="B217">
        <v>223</v>
      </c>
      <c r="C217" s="22">
        <v>15</v>
      </c>
      <c r="D217" s="22" t="str">
        <f t="shared" si="20"/>
        <v>ADM</v>
      </c>
      <c r="E217" s="22" t="str">
        <f t="shared" si="21"/>
        <v>155-20-01-03-51-02</v>
      </c>
      <c r="F217" s="23" t="s">
        <v>354</v>
      </c>
      <c r="G217" s="24" t="s">
        <v>252</v>
      </c>
      <c r="H217" s="12">
        <v>0</v>
      </c>
      <c r="I217" s="13"/>
      <c r="J217" s="13"/>
      <c r="K217" s="13"/>
      <c r="L217" s="13"/>
      <c r="M217" s="15"/>
    </row>
    <row r="218" spans="1:13" ht="14.45">
      <c r="A218" t="str">
        <f>IFERROR(VLOOKUP(E218,'[1]Hoja1 (2)'!$D$2:$E$225,2,FALSE),"no está")</f>
        <v>ACTUALIZACIONES</v>
      </c>
      <c r="B218">
        <v>224</v>
      </c>
      <c r="C218" s="22">
        <v>15</v>
      </c>
      <c r="D218" s="22" t="str">
        <f t="shared" si="20"/>
        <v>ADM</v>
      </c>
      <c r="E218" s="22" t="str">
        <f t="shared" si="21"/>
        <v>155-20-01-03-53-00</v>
      </c>
      <c r="F218" s="23" t="s">
        <v>355</v>
      </c>
      <c r="G218" s="24" t="s">
        <v>356</v>
      </c>
      <c r="H218" s="12">
        <v>0</v>
      </c>
      <c r="I218" s="13"/>
      <c r="J218" s="13"/>
      <c r="K218" s="13"/>
      <c r="L218" s="13"/>
      <c r="M218" s="15"/>
    </row>
    <row r="219" spans="1:13" ht="14.45">
      <c r="A219" t="str">
        <f>IFERROR(VLOOKUP(E219,'[1]Hoja1 (2)'!$D$2:$E$225,2,FALSE),"no está")</f>
        <v>GASTOS POR INSUMOS DE CAFETERIA</v>
      </c>
      <c r="B219">
        <v>225</v>
      </c>
      <c r="C219" s="22">
        <v>15</v>
      </c>
      <c r="D219" s="22" t="str">
        <f t="shared" si="20"/>
        <v>ADM</v>
      </c>
      <c r="E219" s="22" t="str">
        <f t="shared" si="21"/>
        <v>155-20-01-03-54-00</v>
      </c>
      <c r="F219" s="23" t="s">
        <v>357</v>
      </c>
      <c r="G219" s="24" t="s">
        <v>240</v>
      </c>
      <c r="H219" s="12">
        <v>0</v>
      </c>
      <c r="I219" s="13"/>
      <c r="J219" s="13"/>
      <c r="K219" s="13"/>
      <c r="L219" s="13"/>
      <c r="M219" s="15"/>
    </row>
    <row r="220" spans="1:13" ht="14.45">
      <c r="A220" t="str">
        <f>IFERROR(VLOOKUP(E220,'[1]Hoja1 (2)'!$D$2:$E$225,2,FALSE),"no está")</f>
        <v>GASTOS DE INVESTIGACION Y GESTORIAS</v>
      </c>
      <c r="B220">
        <v>226</v>
      </c>
      <c r="C220" s="22">
        <v>15</v>
      </c>
      <c r="D220" s="22" t="str">
        <f t="shared" si="20"/>
        <v>ADM</v>
      </c>
      <c r="E220" s="22" t="str">
        <f t="shared" si="21"/>
        <v>155-20-01-03-55-00</v>
      </c>
      <c r="F220" s="23" t="s">
        <v>358</v>
      </c>
      <c r="G220" s="24" t="s">
        <v>359</v>
      </c>
      <c r="H220" s="12">
        <v>0</v>
      </c>
      <c r="I220" s="13"/>
      <c r="J220" s="13"/>
      <c r="K220" s="13"/>
      <c r="L220" s="13"/>
      <c r="M220" s="15"/>
    </row>
    <row r="221" spans="1:13" ht="14.45">
      <c r="A221" t="str">
        <f>IFERROR(VLOOKUP(E221,'[1]Hoja1 (2)'!$D$2:$E$225,2,FALSE),"no está")</f>
        <v>GASTOS POR TRASLADOS (TRASPORTACION)</v>
      </c>
      <c r="B221">
        <v>227</v>
      </c>
      <c r="C221" s="22">
        <v>15</v>
      </c>
      <c r="D221" s="22" t="str">
        <f t="shared" si="20"/>
        <v>ADM</v>
      </c>
      <c r="E221" s="22" t="str">
        <f t="shared" si="21"/>
        <v>155-20-01-03-56-00</v>
      </c>
      <c r="F221" s="23" t="s">
        <v>360</v>
      </c>
      <c r="G221" s="24" t="s">
        <v>361</v>
      </c>
      <c r="H221" s="12">
        <v>0</v>
      </c>
      <c r="I221" s="13"/>
      <c r="J221" s="13"/>
      <c r="K221" s="13"/>
      <c r="L221" s="13"/>
      <c r="M221" s="15"/>
    </row>
    <row r="222" spans="1:13" ht="14.45">
      <c r="A222" t="str">
        <f>IFERROR(VLOOKUP(E222,'[1]Hoja1 (2)'!$D$2:$E$225,2,FALSE),"no está")</f>
        <v>ESTACIONAMIENTOS</v>
      </c>
      <c r="B222">
        <v>228</v>
      </c>
      <c r="C222" s="22">
        <v>15</v>
      </c>
      <c r="D222" s="22" t="str">
        <f t="shared" si="20"/>
        <v>ADM</v>
      </c>
      <c r="E222" s="22" t="str">
        <f t="shared" si="21"/>
        <v>155-20-01-03-57-00</v>
      </c>
      <c r="F222" s="23" t="s">
        <v>362</v>
      </c>
      <c r="G222" s="24" t="s">
        <v>244</v>
      </c>
      <c r="H222" s="12">
        <v>0</v>
      </c>
      <c r="I222" s="13"/>
      <c r="J222" s="13"/>
      <c r="K222" s="13"/>
      <c r="L222" s="13"/>
      <c r="M222" s="15"/>
    </row>
    <row r="223" spans="1:13" ht="14.45">
      <c r="A223" t="str">
        <f>IFERROR(VLOOKUP(E223,'[1]Hoja1 (2)'!$D$2:$E$225,2,FALSE),"no está")</f>
        <v>ACTIVOS FIJOS MENORES</v>
      </c>
      <c r="B223">
        <v>229</v>
      </c>
      <c r="C223" s="22">
        <v>15</v>
      </c>
      <c r="D223" s="22" t="str">
        <f t="shared" si="20"/>
        <v>ADM</v>
      </c>
      <c r="E223" s="22" t="str">
        <f t="shared" si="21"/>
        <v>155-20-01-03-59-00</v>
      </c>
      <c r="F223" s="23" t="s">
        <v>363</v>
      </c>
      <c r="G223" s="24" t="s">
        <v>246</v>
      </c>
      <c r="H223" s="12">
        <v>0</v>
      </c>
      <c r="I223" s="13"/>
      <c r="J223" s="13"/>
      <c r="K223" s="13"/>
      <c r="L223" s="13"/>
      <c r="M223" s="15"/>
    </row>
    <row r="224" spans="1:13" ht="14.45">
      <c r="A224" t="str">
        <f>IFERROR(VLOOKUP(E224,'[1]Hoja1 (2)'!$D$2:$E$225,2,FALSE),"no está")</f>
        <v>AGUA POTABLE</v>
      </c>
      <c r="B224">
        <v>230</v>
      </c>
      <c r="C224" s="22">
        <v>15</v>
      </c>
      <c r="D224" s="22" t="str">
        <f t="shared" si="20"/>
        <v>ADM</v>
      </c>
      <c r="E224" s="22" t="str">
        <f t="shared" si="21"/>
        <v>155-20-01-03-60-00</v>
      </c>
      <c r="F224" s="23" t="s">
        <v>364</v>
      </c>
      <c r="G224" s="24" t="s">
        <v>254</v>
      </c>
      <c r="H224" s="12">
        <v>0</v>
      </c>
      <c r="I224" s="13"/>
      <c r="J224" s="13"/>
      <c r="K224" s="13"/>
      <c r="L224" s="13"/>
      <c r="M224" s="15"/>
    </row>
    <row r="225" spans="1:13" ht="14.45">
      <c r="A225" t="str">
        <f>IFERROR(VLOOKUP(E225,'[1]Hoja1 (2)'!$D$2:$E$225,2,FALSE),"no está")</f>
        <v>GASTOS DE LENTES</v>
      </c>
      <c r="B225">
        <v>231</v>
      </c>
      <c r="C225" s="22">
        <v>15</v>
      </c>
      <c r="D225" s="22" t="str">
        <f t="shared" si="20"/>
        <v>ADM</v>
      </c>
      <c r="E225" s="22" t="str">
        <f t="shared" si="21"/>
        <v>155-20-01-03-61-00</v>
      </c>
      <c r="F225" s="23" t="s">
        <v>365</v>
      </c>
      <c r="G225" s="24" t="s">
        <v>366</v>
      </c>
      <c r="H225" s="12">
        <v>0</v>
      </c>
      <c r="I225" s="13"/>
      <c r="J225" s="13"/>
      <c r="K225" s="13"/>
      <c r="L225" s="13"/>
      <c r="M225" s="15"/>
    </row>
    <row r="226" spans="1:13" ht="14.45">
      <c r="A226" t="str">
        <f>IFERROR(VLOOKUP(E226,'[1]Hoja1 (2)'!$D$2:$E$225,2,FALSE),"no está")</f>
        <v>GASTOS ADUANALES</v>
      </c>
      <c r="B226">
        <v>232</v>
      </c>
      <c r="C226" s="22">
        <v>15</v>
      </c>
      <c r="D226" s="22" t="str">
        <f t="shared" si="20"/>
        <v>ADM</v>
      </c>
      <c r="E226" s="22" t="str">
        <f t="shared" si="21"/>
        <v>155-20-01-03-62-00</v>
      </c>
      <c r="F226" s="23" t="s">
        <v>367</v>
      </c>
      <c r="G226" s="24" t="s">
        <v>368</v>
      </c>
      <c r="H226" s="12">
        <v>0</v>
      </c>
      <c r="I226" s="13"/>
      <c r="J226" s="13"/>
      <c r="K226" s="13"/>
      <c r="L226" s="13"/>
      <c r="M226" s="15"/>
    </row>
    <row r="227" spans="1:13" ht="14.45">
      <c r="A227" t="str">
        <f>IFERROR(VLOOKUP(E227,'[1]Hoja1 (2)'!$D$2:$E$225,2,FALSE),"no está")</f>
        <v>TAXIS TRANSPORTE DE PERSONAL</v>
      </c>
      <c r="B227">
        <v>233</v>
      </c>
      <c r="C227" s="22">
        <v>15</v>
      </c>
      <c r="D227" s="22" t="str">
        <f t="shared" si="20"/>
        <v>ADM</v>
      </c>
      <c r="E227" s="22" t="str">
        <f t="shared" si="21"/>
        <v>155-20-01-03-64-00</v>
      </c>
      <c r="F227" s="23" t="s">
        <v>369</v>
      </c>
      <c r="G227" s="24" t="s">
        <v>268</v>
      </c>
      <c r="H227" s="12">
        <v>0</v>
      </c>
      <c r="I227" s="13"/>
      <c r="J227" s="13"/>
      <c r="K227" s="13"/>
      <c r="L227" s="13"/>
      <c r="M227" s="15"/>
    </row>
    <row r="228" spans="1:13" ht="14.45">
      <c r="A228" t="str">
        <f>IFERROR(VLOOKUP(E228,'[1]Hoja1 (2)'!$D$2:$E$225,2,FALSE),"no está")</f>
        <v>MOBILIARIO Y EQUIPO DE OFICINA MENOR</v>
      </c>
      <c r="B228">
        <v>234</v>
      </c>
      <c r="C228" s="22">
        <v>15</v>
      </c>
      <c r="D228" s="22" t="str">
        <f t="shared" si="20"/>
        <v>ADM</v>
      </c>
      <c r="E228" s="22" t="str">
        <f t="shared" si="21"/>
        <v>155-20-01-03-65-00</v>
      </c>
      <c r="F228" s="23" t="s">
        <v>370</v>
      </c>
      <c r="G228" s="24" t="s">
        <v>258</v>
      </c>
      <c r="H228" s="12">
        <v>0</v>
      </c>
      <c r="I228" s="13"/>
      <c r="J228" s="13"/>
      <c r="K228" s="42"/>
      <c r="L228" s="42"/>
      <c r="M228" s="43"/>
    </row>
    <row r="229" spans="1:13" ht="14.45">
      <c r="A229" t="str">
        <f>IFERROR(VLOOKUP(E229,'[1]Hoja1 (2)'!$D$2:$E$225,2,FALSE),"no está")</f>
        <v>ACCESORIOS Y EQUIPO DE COMPUTO MENOR</v>
      </c>
      <c r="B229">
        <v>235</v>
      </c>
      <c r="C229" s="22">
        <v>15</v>
      </c>
      <c r="D229" s="22" t="str">
        <f t="shared" ref="D229:D250" si="23">IF(MID(F229,3,2)*1=20,"ADM","OP")</f>
        <v>ADM</v>
      </c>
      <c r="E229" s="22" t="str">
        <f t="shared" ref="E229:E250" si="24">+C229&amp;F229</f>
        <v>155-20-01-03-66-00</v>
      </c>
      <c r="F229" s="23" t="s">
        <v>371</v>
      </c>
      <c r="G229" s="24" t="s">
        <v>260</v>
      </c>
      <c r="H229" s="12">
        <v>0</v>
      </c>
      <c r="I229" s="13"/>
      <c r="J229" s="13"/>
      <c r="K229" s="13"/>
      <c r="L229" s="13"/>
      <c r="M229" s="15"/>
    </row>
    <row r="230" spans="1:13" ht="14.45">
      <c r="A230" t="str">
        <f>IFERROR(VLOOKUP(E230,'[1]Hoja1 (2)'!$D$2:$E$225,2,FALSE),"no está")</f>
        <v>EQUIPO DE COMPUTO MENOR</v>
      </c>
      <c r="B230">
        <v>236</v>
      </c>
      <c r="C230" s="22">
        <v>15</v>
      </c>
      <c r="D230" s="22" t="str">
        <f t="shared" si="23"/>
        <v>ADM</v>
      </c>
      <c r="E230" s="22" t="str">
        <f t="shared" si="24"/>
        <v>155-20-01-03-67-00</v>
      </c>
      <c r="F230" s="23" t="s">
        <v>372</v>
      </c>
      <c r="G230" s="24" t="s">
        <v>262</v>
      </c>
      <c r="H230" s="25"/>
      <c r="I230" s="13"/>
      <c r="J230" s="14">
        <f>H230-I230</f>
        <v>0</v>
      </c>
      <c r="K230" s="13"/>
      <c r="L230" s="14">
        <f>H230-K230</f>
        <v>0</v>
      </c>
      <c r="M230" s="15"/>
    </row>
    <row r="231" spans="1:13" ht="14.45">
      <c r="A231" t="str">
        <f>IFERROR(VLOOKUP(E231,'[1]Hoja1 (2)'!$D$2:$E$225,2,FALSE),"no está")</f>
        <v>EQUIPO DE TRANSPORTE MENOR</v>
      </c>
      <c r="B231">
        <v>215</v>
      </c>
      <c r="C231" s="22">
        <v>15</v>
      </c>
      <c r="D231" s="22" t="str">
        <f t="shared" si="23"/>
        <v>ADM</v>
      </c>
      <c r="E231" s="22" t="str">
        <f t="shared" si="24"/>
        <v>155-20-01-03-68-00</v>
      </c>
      <c r="F231" s="23" t="s">
        <v>373</v>
      </c>
      <c r="G231" s="24" t="s">
        <v>264</v>
      </c>
      <c r="H231" s="12">
        <v>0</v>
      </c>
      <c r="I231" s="13"/>
      <c r="J231" s="13"/>
      <c r="K231" s="13"/>
      <c r="L231" s="13"/>
      <c r="M231" s="15"/>
    </row>
    <row r="232" spans="1:13" ht="14.45">
      <c r="A232" t="str">
        <f>IFERROR(VLOOKUP(E232,'[1]Hoja1 (2)'!$D$2:$E$225,2,FALSE),"no está")</f>
        <v>MAQUINARIA MENOR</v>
      </c>
      <c r="B232">
        <v>216</v>
      </c>
      <c r="C232" s="22">
        <v>15</v>
      </c>
      <c r="D232" s="22" t="str">
        <f t="shared" si="23"/>
        <v>ADM</v>
      </c>
      <c r="E232" s="22" t="str">
        <f t="shared" si="24"/>
        <v>155-20-01-03-69-00</v>
      </c>
      <c r="F232" s="23" t="s">
        <v>374</v>
      </c>
      <c r="G232" s="24" t="s">
        <v>266</v>
      </c>
      <c r="H232" s="12">
        <v>0</v>
      </c>
      <c r="I232" s="13"/>
      <c r="J232" s="13"/>
      <c r="K232" s="13"/>
      <c r="L232" s="13"/>
      <c r="M232" s="15"/>
    </row>
    <row r="233" spans="1:13" ht="14.45">
      <c r="A233" t="str">
        <f>IFERROR(VLOOKUP(E233,'[1]Hoja1 (2)'!$D$2:$E$225,2,FALSE),"no está")</f>
        <v>FUMIGACION</v>
      </c>
      <c r="B233">
        <v>217</v>
      </c>
      <c r="C233" s="22">
        <v>15</v>
      </c>
      <c r="D233" s="22" t="str">
        <f t="shared" si="23"/>
        <v>ADM</v>
      </c>
      <c r="E233" s="22" t="str">
        <f t="shared" si="24"/>
        <v>155-20-01-03-71-00</v>
      </c>
      <c r="F233" s="23" t="s">
        <v>375</v>
      </c>
      <c r="G233" s="24" t="s">
        <v>270</v>
      </c>
      <c r="H233" s="12">
        <v>0</v>
      </c>
      <c r="I233" s="13"/>
      <c r="J233" s="13"/>
      <c r="K233" s="13"/>
      <c r="L233" s="13"/>
      <c r="M233" s="15"/>
    </row>
    <row r="234" spans="1:13" ht="14.45">
      <c r="A234" t="str">
        <f>IFERROR(VLOOKUP(E234,'[1]Hoja1 (2)'!$D$2:$E$225,2,FALSE),"no está")</f>
        <v>PROYECTOS INTERNOS</v>
      </c>
      <c r="B234">
        <v>218</v>
      </c>
      <c r="C234" s="22">
        <v>15</v>
      </c>
      <c r="D234" s="22" t="str">
        <f t="shared" si="23"/>
        <v>ADM</v>
      </c>
      <c r="E234" s="22" t="str">
        <f t="shared" si="24"/>
        <v>155-20-01-03-72-00</v>
      </c>
      <c r="F234" s="23" t="s">
        <v>376</v>
      </c>
      <c r="G234" s="24" t="s">
        <v>236</v>
      </c>
      <c r="H234" s="12">
        <v>0</v>
      </c>
      <c r="I234" s="13"/>
      <c r="J234" s="13"/>
      <c r="K234" s="13"/>
      <c r="L234" s="13"/>
      <c r="M234" s="15"/>
    </row>
    <row r="235" spans="1:13" ht="14.45">
      <c r="A235" t="str">
        <f>IFERROR(VLOOKUP(E235,'[1]Hoja1 (2)'!$D$2:$E$225,2,FALSE),"no está")</f>
        <v>PROGRAMA DE PRACTICAS UNIVERSITARIAS</v>
      </c>
      <c r="B235">
        <v>219</v>
      </c>
      <c r="C235" s="22">
        <v>15</v>
      </c>
      <c r="D235" s="22" t="str">
        <f t="shared" si="23"/>
        <v>ADM</v>
      </c>
      <c r="E235" s="22" t="str">
        <f t="shared" si="24"/>
        <v>155-20-01-03-73-00</v>
      </c>
      <c r="F235" s="23" t="s">
        <v>377</v>
      </c>
      <c r="G235" s="24" t="s">
        <v>378</v>
      </c>
      <c r="H235" s="12">
        <v>0</v>
      </c>
      <c r="I235" s="13"/>
      <c r="J235" s="13"/>
      <c r="K235" s="13"/>
      <c r="L235" s="13"/>
      <c r="M235" s="15"/>
    </row>
    <row r="236" spans="1:13" ht="14.45">
      <c r="A236" t="str">
        <f>IFERROR(VLOOKUP(E236,'[1]Hoja1 (2)'!$D$2:$E$225,2,FALSE),"no está")</f>
        <v>DONATIVO</v>
      </c>
      <c r="B236">
        <v>220</v>
      </c>
      <c r="C236" s="22">
        <v>15</v>
      </c>
      <c r="D236" s="22" t="str">
        <f t="shared" si="23"/>
        <v>ADM</v>
      </c>
      <c r="E236" s="22" t="str">
        <f t="shared" si="24"/>
        <v>155-20-01-03-74-00</v>
      </c>
      <c r="F236" s="23" t="s">
        <v>379</v>
      </c>
      <c r="G236" s="24" t="s">
        <v>380</v>
      </c>
      <c r="H236" s="12">
        <v>0</v>
      </c>
      <c r="I236" s="13"/>
      <c r="J236" s="13"/>
      <c r="K236" s="13"/>
      <c r="L236" s="13"/>
      <c r="M236" s="15"/>
    </row>
    <row r="237" spans="1:13" ht="14.45">
      <c r="A237" t="str">
        <f>IFERROR(VLOOKUP(E237,'[1]Hoja1 (2)'!$D$2:$E$225,2,FALSE),"no está")</f>
        <v>CLICS PARA IMPRESIONES</v>
      </c>
      <c r="B237">
        <v>221</v>
      </c>
      <c r="C237" s="22">
        <v>15</v>
      </c>
      <c r="D237" s="22" t="str">
        <f t="shared" si="23"/>
        <v>ADM</v>
      </c>
      <c r="E237" s="22" t="str">
        <f t="shared" si="24"/>
        <v>155-20-01-03-75-00</v>
      </c>
      <c r="F237" s="23" t="s">
        <v>381</v>
      </c>
      <c r="G237" s="24" t="s">
        <v>180</v>
      </c>
      <c r="H237" s="25"/>
      <c r="I237" s="13"/>
      <c r="J237" s="14">
        <f>H237-I237</f>
        <v>0</v>
      </c>
      <c r="K237" s="13"/>
      <c r="L237" s="14">
        <f>H237-K237</f>
        <v>0</v>
      </c>
      <c r="M237" s="15"/>
    </row>
    <row r="238" spans="1:13" ht="14.45">
      <c r="A238" t="str">
        <f>IFERROR(VLOOKUP(E238,'[1]Hoja1 (2)'!$D$2:$E$225,2,FALSE),"no está")</f>
        <v>PERSONAS FISICAS INDEPENDIENTES</v>
      </c>
      <c r="B238">
        <v>222</v>
      </c>
      <c r="C238" s="22">
        <v>15</v>
      </c>
      <c r="D238" s="22" t="str">
        <f t="shared" si="23"/>
        <v>ADM</v>
      </c>
      <c r="E238" s="22" t="str">
        <f t="shared" si="24"/>
        <v>155-20-01-04-00-00</v>
      </c>
      <c r="F238" s="23" t="s">
        <v>382</v>
      </c>
      <c r="G238" s="24" t="s">
        <v>383</v>
      </c>
      <c r="H238" s="12">
        <v>0</v>
      </c>
      <c r="I238" s="13"/>
      <c r="J238" s="13"/>
      <c r="K238" s="13"/>
      <c r="L238" s="13"/>
      <c r="M238" s="15"/>
    </row>
    <row r="239" spans="1:13" ht="14.45">
      <c r="A239" t="str">
        <f>IFERROR(VLOOKUP(E239,'[1]Hoja1 (2)'!$D$2:$E$225,2,FALSE),"no está")</f>
        <v>HONORARIOS PERSONAS FISICAS</v>
      </c>
      <c r="B239">
        <v>223</v>
      </c>
      <c r="C239" s="22">
        <v>15</v>
      </c>
      <c r="D239" s="22" t="str">
        <f t="shared" si="23"/>
        <v>ADM</v>
      </c>
      <c r="E239" s="22" t="str">
        <f t="shared" si="24"/>
        <v>155-20-01-04-01-00</v>
      </c>
      <c r="F239" s="23" t="s">
        <v>384</v>
      </c>
      <c r="G239" s="24" t="s">
        <v>385</v>
      </c>
      <c r="H239" s="12">
        <v>0</v>
      </c>
      <c r="I239" s="13"/>
      <c r="J239" s="13"/>
      <c r="K239" s="13"/>
      <c r="L239" s="13"/>
      <c r="M239" s="15"/>
    </row>
    <row r="240" spans="1:13" ht="14.45">
      <c r="A240" t="str">
        <f>IFERROR(VLOOKUP(E240,'[1]Hoja1 (2)'!$D$2:$E$225,2,FALSE),"no está")</f>
        <v>ARRENDAMIENTO PERSONAS MORALES</v>
      </c>
      <c r="B240">
        <v>224</v>
      </c>
      <c r="C240" s="22">
        <v>15</v>
      </c>
      <c r="D240" s="22" t="str">
        <f t="shared" si="23"/>
        <v>ADM</v>
      </c>
      <c r="E240" s="22" t="str">
        <f t="shared" si="24"/>
        <v>155-20-01-04-02-00</v>
      </c>
      <c r="F240" s="23" t="s">
        <v>386</v>
      </c>
      <c r="G240" s="24" t="s">
        <v>25</v>
      </c>
      <c r="H240" s="25"/>
      <c r="I240" s="13"/>
      <c r="J240" s="14">
        <f>H240-I240</f>
        <v>0</v>
      </c>
      <c r="K240" s="13"/>
      <c r="L240" s="14">
        <f>H240-K240</f>
        <v>0</v>
      </c>
      <c r="M240" s="15"/>
    </row>
    <row r="241" spans="1:13" ht="0.6" customHeight="1">
      <c r="A241" t="str">
        <f>IFERROR(VLOOKUP(E241,'[1]Hoja1 (2)'!$D$2:$E$225,2,FALSE),"no está")</f>
        <v>HONORARIOS (PERSONAS MORALES)</v>
      </c>
      <c r="B241">
        <v>225</v>
      </c>
      <c r="C241" s="22">
        <v>15</v>
      </c>
      <c r="D241" s="22" t="str">
        <f t="shared" si="23"/>
        <v>ADM</v>
      </c>
      <c r="E241" s="22" t="str">
        <f t="shared" si="24"/>
        <v>155-20-01-04-03-00</v>
      </c>
      <c r="F241" s="23" t="s">
        <v>387</v>
      </c>
      <c r="G241" s="24" t="s">
        <v>388</v>
      </c>
      <c r="H241" s="12">
        <v>0</v>
      </c>
      <c r="I241" s="13"/>
      <c r="J241" s="13"/>
      <c r="K241" s="13"/>
      <c r="L241" s="13"/>
      <c r="M241" s="15"/>
    </row>
    <row r="242" spans="1:13" ht="24.4" customHeight="1">
      <c r="A242" t="str">
        <f>IFERROR(VLOOKUP(E242,'[1]Hoja1 (2)'!$D$2:$E$225,2,FALSE),"no está")</f>
        <v>ARRENDAMIENTO PERSONAS FISICAS</v>
      </c>
      <c r="B242">
        <v>226</v>
      </c>
      <c r="C242" s="22">
        <v>15</v>
      </c>
      <c r="D242" s="22" t="str">
        <f t="shared" si="23"/>
        <v>ADM</v>
      </c>
      <c r="E242" s="22" t="str">
        <f t="shared" si="24"/>
        <v>155-20-01-04-04-00</v>
      </c>
      <c r="F242" s="23" t="s">
        <v>389</v>
      </c>
      <c r="G242" s="24" t="s">
        <v>390</v>
      </c>
      <c r="H242" s="12"/>
      <c r="I242" s="13"/>
      <c r="J242" s="14">
        <f>H242-I242</f>
        <v>0</v>
      </c>
      <c r="K242" s="13"/>
      <c r="L242" s="14">
        <f>H242-K242</f>
        <v>0</v>
      </c>
      <c r="M242" s="15"/>
    </row>
    <row r="243" spans="1:13" ht="14.45">
      <c r="A243" t="str">
        <f>IFERROR(VLOOKUP(E243,'[1]Hoja1 (2)'!$D$2:$E$225,2,FALSE),"no está")</f>
        <v>SELECCION Y RECLUTAMIENTO</v>
      </c>
      <c r="B243">
        <v>227</v>
      </c>
      <c r="C243" s="26">
        <v>15</v>
      </c>
      <c r="D243" s="26" t="str">
        <f t="shared" si="23"/>
        <v>OP</v>
      </c>
      <c r="E243" s="26" t="str">
        <f t="shared" si="24"/>
        <v>155-21-01-03-12-00</v>
      </c>
      <c r="F243" s="27" t="s">
        <v>391</v>
      </c>
      <c r="G243" s="28" t="s">
        <v>304</v>
      </c>
      <c r="H243" s="12">
        <v>0</v>
      </c>
      <c r="I243" s="13"/>
      <c r="J243" s="13"/>
      <c r="K243" s="13"/>
      <c r="L243" s="13"/>
      <c r="M243" s="15"/>
    </row>
    <row r="244" spans="1:13" ht="14.45">
      <c r="A244" t="str">
        <f>IFERROR(VLOOKUP(E244,'[1]Hoja1 (2)'!$D$2:$E$225,2,FALSE),"no está")</f>
        <v>CAPACITACION Y ADIESTRAMIENTO</v>
      </c>
      <c r="B244">
        <v>228</v>
      </c>
      <c r="C244" s="26">
        <v>15</v>
      </c>
      <c r="D244" s="26" t="str">
        <f t="shared" si="23"/>
        <v>OP</v>
      </c>
      <c r="E244" s="26" t="str">
        <f t="shared" si="24"/>
        <v>155-21-01-03-13-00</v>
      </c>
      <c r="F244" s="27" t="s">
        <v>392</v>
      </c>
      <c r="G244" s="28" t="s">
        <v>306</v>
      </c>
      <c r="H244" s="12">
        <v>0</v>
      </c>
      <c r="I244" s="13"/>
      <c r="J244" s="13"/>
      <c r="K244" s="13"/>
      <c r="L244" s="13"/>
      <c r="M244" s="15"/>
    </row>
    <row r="245" spans="1:13" ht="14.45">
      <c r="A245" t="str">
        <f>IFERROR(VLOOKUP(E245,'[1]Hoja1 (2)'!$D$2:$E$225,2,FALSE),"no está")</f>
        <v>PROMOCION Y PUBLICIDAD</v>
      </c>
      <c r="B245">
        <v>229</v>
      </c>
      <c r="C245" s="26">
        <v>15</v>
      </c>
      <c r="D245" s="26" t="str">
        <f t="shared" si="23"/>
        <v>OP</v>
      </c>
      <c r="E245" s="26" t="str">
        <f t="shared" si="24"/>
        <v>155-21-01-03-17-00</v>
      </c>
      <c r="F245" s="27" t="s">
        <v>393</v>
      </c>
      <c r="G245" s="28" t="s">
        <v>312</v>
      </c>
      <c r="H245" s="12">
        <v>0</v>
      </c>
      <c r="I245" s="13"/>
      <c r="J245" s="13"/>
      <c r="K245" s="13"/>
      <c r="L245" s="13"/>
      <c r="M245" s="15"/>
    </row>
    <row r="246" spans="1:13" ht="14.45">
      <c r="A246" t="str">
        <f>IFERROR(VLOOKUP(E246,'[1]Hoja1 (2)'!$D$2:$E$225,2,FALSE),"no está")</f>
        <v>TARJETAS DE PRESENTACION IMPRESA EN COLOR</v>
      </c>
      <c r="B246">
        <v>230</v>
      </c>
      <c r="C246" s="26">
        <v>15</v>
      </c>
      <c r="D246" s="26" t="str">
        <f t="shared" si="23"/>
        <v>OP</v>
      </c>
      <c r="E246" s="26" t="str">
        <f t="shared" si="24"/>
        <v>155-21-01-03-18-00</v>
      </c>
      <c r="F246" s="27" t="s">
        <v>394</v>
      </c>
      <c r="G246" s="28" t="s">
        <v>314</v>
      </c>
      <c r="H246" s="12">
        <v>0</v>
      </c>
      <c r="I246" s="13"/>
      <c r="J246" s="13"/>
      <c r="K246" s="13"/>
      <c r="L246" s="13"/>
      <c r="M246" s="15"/>
    </row>
    <row r="247" spans="1:13" ht="14.45">
      <c r="A247" t="str">
        <f>IFERROR(VLOOKUP(E247,'[1]Hoja1 (2)'!$D$2:$E$225,2,FALSE),"no está")</f>
        <v>ANTIDOPING</v>
      </c>
      <c r="B247">
        <v>231</v>
      </c>
      <c r="C247" s="26">
        <v>15</v>
      </c>
      <c r="D247" s="26" t="str">
        <f t="shared" si="23"/>
        <v>OP</v>
      </c>
      <c r="E247" s="26" t="str">
        <f t="shared" si="24"/>
        <v>155-21-01-03-25-00</v>
      </c>
      <c r="F247" s="27" t="s">
        <v>395</v>
      </c>
      <c r="G247" s="28" t="s">
        <v>321</v>
      </c>
      <c r="H247" s="12">
        <v>0</v>
      </c>
      <c r="I247" s="13"/>
      <c r="J247" s="13"/>
      <c r="K247" s="13"/>
      <c r="L247" s="13"/>
      <c r="M247" s="15"/>
    </row>
    <row r="248" spans="1:13" ht="14.45">
      <c r="A248" t="str">
        <f>IFERROR(VLOOKUP(E248,'[1]Hoja1 (2)'!$D$2:$E$225,2,FALSE),"no está")</f>
        <v>REUNION DE TRABAJO</v>
      </c>
      <c r="B248">
        <v>232</v>
      </c>
      <c r="C248" s="26">
        <v>15</v>
      </c>
      <c r="D248" s="26" t="str">
        <f t="shared" si="23"/>
        <v>OP</v>
      </c>
      <c r="E248" s="26" t="str">
        <f t="shared" si="24"/>
        <v>155-21-01-03-42-00</v>
      </c>
      <c r="F248" s="27" t="s">
        <v>396</v>
      </c>
      <c r="G248" s="28" t="s">
        <v>342</v>
      </c>
      <c r="H248" s="12">
        <v>0</v>
      </c>
      <c r="I248" s="13"/>
      <c r="J248" s="13"/>
      <c r="K248" s="13"/>
      <c r="L248" s="13"/>
      <c r="M248" s="15"/>
    </row>
    <row r="249" spans="1:13" ht="14.45">
      <c r="A249" t="str">
        <f>IFERROR(VLOOKUP(E249,'[1]Hoja1 (2)'!$D$2:$E$225,2,FALSE),"no está")</f>
        <v>DONATIVO</v>
      </c>
      <c r="B249">
        <v>233</v>
      </c>
      <c r="C249" s="26">
        <v>15</v>
      </c>
      <c r="D249" s="26" t="str">
        <f t="shared" si="23"/>
        <v>OP</v>
      </c>
      <c r="E249" s="26" t="str">
        <f t="shared" si="24"/>
        <v>155-21-01-03-72-00</v>
      </c>
      <c r="F249" s="27" t="s">
        <v>397</v>
      </c>
      <c r="G249" s="28" t="s">
        <v>380</v>
      </c>
      <c r="H249" s="12">
        <v>0</v>
      </c>
      <c r="I249" s="13"/>
      <c r="J249" s="13"/>
      <c r="K249" s="13"/>
      <c r="L249" s="13"/>
      <c r="M249" s="15"/>
    </row>
    <row r="250" spans="1:13" ht="14.45">
      <c r="A250" t="str">
        <f>IFERROR(VLOOKUP(E250,'[1]Hoja1 (2)'!$D$2:$E$225,2,FALSE),"no está")</f>
        <v>VERIFICACION VEHICULAR</v>
      </c>
      <c r="C250" s="26">
        <v>15</v>
      </c>
      <c r="D250" s="26" t="str">
        <f t="shared" si="23"/>
        <v>OP</v>
      </c>
      <c r="E250" s="26" t="str">
        <f t="shared" si="24"/>
        <v>155-21-01-03-74-00</v>
      </c>
      <c r="F250" s="27" t="s">
        <v>398</v>
      </c>
      <c r="G250" s="28" t="s">
        <v>333</v>
      </c>
      <c r="H250" s="12">
        <v>0</v>
      </c>
      <c r="I250" s="13"/>
      <c r="J250" s="13"/>
      <c r="K250" s="13"/>
      <c r="L250" s="13"/>
      <c r="M250" s="15"/>
    </row>
    <row r="251" spans="1:13" ht="17.100000000000001" customHeight="1">
      <c r="A251" t="str">
        <f>IFERROR(VLOOKUP(E251,'[1]Hoja1 (2)'!$D$2:$E$225,2,FALSE),"no está")</f>
        <v>no está</v>
      </c>
      <c r="B251">
        <v>239</v>
      </c>
      <c r="C251" s="29"/>
      <c r="D251" s="29" t="s">
        <v>34</v>
      </c>
      <c r="E251" s="30"/>
      <c r="F251" s="100" t="s">
        <v>35</v>
      </c>
      <c r="G251" s="101"/>
      <c r="H251" s="31">
        <f t="shared" ref="H251:M251" si="25">SUM(H165:H250)</f>
        <v>0</v>
      </c>
      <c r="I251" s="31">
        <f t="shared" si="25"/>
        <v>0</v>
      </c>
      <c r="J251" s="31">
        <f t="shared" si="25"/>
        <v>0</v>
      </c>
      <c r="K251" s="31">
        <f t="shared" si="25"/>
        <v>0</v>
      </c>
      <c r="L251" s="31">
        <f t="shared" si="25"/>
        <v>0</v>
      </c>
      <c r="M251" s="31">
        <f t="shared" si="25"/>
        <v>0</v>
      </c>
    </row>
    <row r="252" spans="1:13" ht="15" customHeight="1">
      <c r="A252" t="str">
        <f>IFERROR(VLOOKUP(E252,'[1]Hoja1 (2)'!$D$2:$E$225,2,FALSE),"no está")</f>
        <v>no está</v>
      </c>
      <c r="B252">
        <v>240</v>
      </c>
      <c r="C252" s="34"/>
      <c r="D252" s="34"/>
      <c r="E252" s="35"/>
      <c r="F252" s="95" t="s">
        <v>399</v>
      </c>
      <c r="G252" s="96"/>
      <c r="H252" s="36">
        <f t="shared" ref="H252:M252" si="26">+H251+H164+H161+H157</f>
        <v>0</v>
      </c>
      <c r="I252" s="36">
        <f t="shared" si="26"/>
        <v>0</v>
      </c>
      <c r="J252" s="36">
        <f t="shared" si="26"/>
        <v>0</v>
      </c>
      <c r="K252" s="36">
        <f t="shared" si="26"/>
        <v>0</v>
      </c>
      <c r="L252" s="36">
        <f t="shared" si="26"/>
        <v>0</v>
      </c>
      <c r="M252" s="36">
        <f t="shared" si="26"/>
        <v>0</v>
      </c>
    </row>
    <row r="253" spans="1:13" ht="6.75" customHeight="1">
      <c r="A253" t="str">
        <f>IFERROR(VLOOKUP(E253,'[1]Hoja1 (2)'!$D$2:$E$225,2,FALSE),"no está")</f>
        <v>no está</v>
      </c>
      <c r="B253">
        <v>241</v>
      </c>
      <c r="C253" s="49"/>
      <c r="D253" s="49"/>
      <c r="E253" s="50"/>
      <c r="F253" s="51"/>
      <c r="G253" s="52"/>
      <c r="H253" s="53"/>
      <c r="I253" s="54"/>
      <c r="J253" s="54"/>
      <c r="K253" s="54"/>
      <c r="L253" s="54"/>
      <c r="M253" s="55"/>
    </row>
    <row r="254" spans="1:13">
      <c r="A254" t="str">
        <f>IFERROR(VLOOKUP(E254,'[1]Hoja1 (2)'!$D$2:$E$225,2,FALSE),"no está")</f>
        <v>no está</v>
      </c>
      <c r="B254">
        <v>242</v>
      </c>
      <c r="C254" s="34"/>
      <c r="D254" s="34"/>
      <c r="E254" s="35"/>
      <c r="F254" s="95" t="s">
        <v>400</v>
      </c>
      <c r="G254" s="96"/>
      <c r="H254" s="36">
        <f>+H252+H155+H45</f>
        <v>0</v>
      </c>
      <c r="I254" s="36">
        <f t="shared" ref="I254:M254" si="27">+I252+I155+I45</f>
        <v>0</v>
      </c>
      <c r="J254" s="36">
        <f t="shared" si="27"/>
        <v>0</v>
      </c>
      <c r="K254" s="36">
        <f t="shared" si="27"/>
        <v>0</v>
      </c>
      <c r="L254" s="36">
        <f t="shared" si="27"/>
        <v>0</v>
      </c>
      <c r="M254" s="36">
        <f t="shared" si="27"/>
        <v>0</v>
      </c>
    </row>
    <row r="255" spans="1:13">
      <c r="A255" t="str">
        <f>IFERROR(VLOOKUP(E255,'[1]Hoja1 (2)'!$D$2:$E$225,2,FALSE),"no está")</f>
        <v>no está</v>
      </c>
      <c r="C255" s="56"/>
      <c r="D255" s="56"/>
      <c r="E255" s="57"/>
      <c r="F255" s="102" t="s">
        <v>401</v>
      </c>
      <c r="G255" s="103"/>
      <c r="H255" s="58">
        <f t="shared" ref="H255:L255" si="28">+H10-H254</f>
        <v>0</v>
      </c>
      <c r="I255" s="58">
        <f t="shared" si="28"/>
        <v>0</v>
      </c>
      <c r="J255" s="58">
        <f t="shared" si="28"/>
        <v>0</v>
      </c>
      <c r="K255" s="58">
        <f t="shared" si="28"/>
        <v>0</v>
      </c>
      <c r="L255" s="58">
        <f t="shared" si="28"/>
        <v>0</v>
      </c>
      <c r="M255" s="59"/>
    </row>
    <row r="256" spans="1:13">
      <c r="A256" t="str">
        <f>IFERROR(VLOOKUP(E256,'[1]Hoja1 (2)'!$D$2:$E$225,2,FALSE),"no está")</f>
        <v>no está</v>
      </c>
      <c r="C256" s="56"/>
      <c r="D256" s="56"/>
      <c r="E256" s="57"/>
      <c r="F256" s="102" t="s">
        <v>402</v>
      </c>
      <c r="G256" s="103"/>
      <c r="H256" s="60" t="e">
        <f t="shared" ref="H256:L256" si="29">+H255/H10</f>
        <v>#DIV/0!</v>
      </c>
      <c r="I256" s="60" t="e">
        <f t="shared" si="29"/>
        <v>#DIV/0!</v>
      </c>
      <c r="J256" s="60" t="e">
        <f t="shared" si="29"/>
        <v>#DIV/0!</v>
      </c>
      <c r="K256" s="60" t="e">
        <f t="shared" si="29"/>
        <v>#DIV/0!</v>
      </c>
      <c r="L256" s="60" t="e">
        <f t="shared" si="29"/>
        <v>#DIV/0!</v>
      </c>
      <c r="M256" s="61"/>
    </row>
    <row r="257" spans="1:13" ht="14.45">
      <c r="A257" t="str">
        <f>IFERROR(VLOOKUP(E257,'[1]Hoja1 (2)'!$D$2:$E$225,2,FALSE),"no está")</f>
        <v>no está</v>
      </c>
      <c r="C257" s="62"/>
      <c r="D257" s="62" t="s">
        <v>403</v>
      </c>
      <c r="E257" s="62"/>
      <c r="F257" s="63" t="s">
        <v>404</v>
      </c>
      <c r="G257" s="64" t="s">
        <v>405</v>
      </c>
      <c r="H257" s="65"/>
      <c r="I257" s="66"/>
      <c r="J257" s="66"/>
      <c r="K257" s="66"/>
      <c r="L257" s="66"/>
      <c r="M257" s="67"/>
    </row>
    <row r="258" spans="1:13" ht="14.45">
      <c r="A258" t="str">
        <f>IFERROR(VLOOKUP(E258,'[1]Hoja1 (2)'!$D$2:$E$225,2,FALSE),"no está")</f>
        <v>no está</v>
      </c>
      <c r="C258" s="62"/>
      <c r="D258" s="62" t="s">
        <v>403</v>
      </c>
      <c r="E258" s="62"/>
      <c r="F258" s="63"/>
      <c r="G258" s="64" t="s">
        <v>406</v>
      </c>
      <c r="H258" s="65"/>
      <c r="I258" s="66"/>
      <c r="J258" s="66"/>
      <c r="K258" s="66"/>
      <c r="L258" s="66"/>
      <c r="M258" s="67"/>
    </row>
    <row r="259" spans="1:13" ht="14.45">
      <c r="A259" t="str">
        <f>IFERROR(VLOOKUP(E259,'[1]Hoja1 (2)'!$D$2:$E$225,2,FALSE),"no está")</f>
        <v>no está</v>
      </c>
      <c r="C259" s="62"/>
      <c r="D259" s="62" t="s">
        <v>403</v>
      </c>
      <c r="E259" s="62"/>
      <c r="F259" s="63"/>
      <c r="G259" s="64" t="s">
        <v>407</v>
      </c>
      <c r="H259" s="65"/>
      <c r="I259" s="66"/>
      <c r="J259" s="66"/>
      <c r="K259" s="66"/>
      <c r="L259" s="66"/>
      <c r="M259" s="67"/>
    </row>
    <row r="260" spans="1:13" ht="14.45">
      <c r="A260" t="str">
        <f>IFERROR(VLOOKUP(E260,'[1]Hoja1 (2)'!$D$2:$E$225,2,FALSE),"no está")</f>
        <v>no está</v>
      </c>
      <c r="C260" s="62"/>
      <c r="D260" s="62" t="s">
        <v>403</v>
      </c>
      <c r="E260" s="62"/>
      <c r="F260" s="63"/>
      <c r="G260" s="64" t="s">
        <v>408</v>
      </c>
      <c r="H260" s="65"/>
      <c r="I260" s="66"/>
      <c r="J260" s="66"/>
      <c r="K260" s="66"/>
      <c r="L260" s="66"/>
      <c r="M260" s="67"/>
    </row>
    <row r="261" spans="1:13" ht="14.45">
      <c r="A261" t="str">
        <f>IFERROR(VLOOKUP(E261,'[1]Hoja1 (2)'!$D$2:$E$225,2,FALSE),"no está")</f>
        <v>no está</v>
      </c>
      <c r="C261" s="22"/>
      <c r="D261" s="22" t="s">
        <v>403</v>
      </c>
      <c r="E261" s="22"/>
      <c r="F261" s="38"/>
      <c r="G261" s="39" t="s">
        <v>409</v>
      </c>
      <c r="H261" s="68"/>
      <c r="I261" s="69"/>
      <c r="J261" s="69"/>
      <c r="K261" s="69"/>
      <c r="L261" s="69"/>
      <c r="M261" s="70"/>
    </row>
    <row r="262" spans="1:13" ht="14.45">
      <c r="A262" t="str">
        <f>IFERROR(VLOOKUP(E262,'[1]Hoja1 (2)'!$D$2:$E$225,2,FALSE),"no está")</f>
        <v>no está</v>
      </c>
      <c r="C262" s="22"/>
      <c r="D262" s="22" t="s">
        <v>403</v>
      </c>
      <c r="E262" s="22"/>
      <c r="F262" s="38"/>
      <c r="G262" s="39" t="s">
        <v>410</v>
      </c>
      <c r="H262" s="68"/>
      <c r="I262" s="69"/>
      <c r="J262" s="69"/>
      <c r="K262" s="69"/>
      <c r="L262" s="69"/>
      <c r="M262" s="70"/>
    </row>
    <row r="263" spans="1:13" ht="14.45">
      <c r="A263" t="str">
        <f>IFERROR(VLOOKUP(E263,'[1]Hoja1 (2)'!$D$2:$E$225,2,FALSE),"no está")</f>
        <v>COMISIONES BANCARIAS</v>
      </c>
      <c r="C263" s="22">
        <v>22</v>
      </c>
      <c r="D263" s="22" t="str">
        <f>IF(MID(F263,3,2)*1=20,"ADM","OP")</f>
        <v>ADM</v>
      </c>
      <c r="E263" s="22" t="str">
        <f>+C263&amp;F263</f>
        <v>225-20-01-03-40-00</v>
      </c>
      <c r="F263" s="38" t="s">
        <v>411</v>
      </c>
      <c r="G263" s="39" t="s">
        <v>412</v>
      </c>
      <c r="H263" s="68"/>
      <c r="I263" s="69"/>
      <c r="J263" s="69"/>
      <c r="K263" s="69"/>
      <c r="L263" s="69"/>
      <c r="M263" s="70"/>
    </row>
    <row r="264" spans="1:13">
      <c r="A264" t="str">
        <f>IFERROR(VLOOKUP(E264,'[1]Hoja1 (2)'!$D$2:$E$225,2,FALSE),"no está")</f>
        <v>no está</v>
      </c>
      <c r="C264" s="71"/>
      <c r="D264" s="71" t="s">
        <v>403</v>
      </c>
      <c r="E264" s="71"/>
      <c r="F264" s="72"/>
      <c r="G264" s="73" t="s">
        <v>413</v>
      </c>
      <c r="H264" s="68"/>
      <c r="I264" s="69"/>
      <c r="J264" s="69"/>
      <c r="K264" s="69"/>
      <c r="L264" s="69"/>
      <c r="M264" s="70"/>
    </row>
    <row r="265" spans="1:13">
      <c r="A265" t="str">
        <f>IFERROR(VLOOKUP(E265,'[1]Hoja1 (2)'!$D$2:$E$225,2,FALSE),"no está")</f>
        <v>no está</v>
      </c>
      <c r="C265" s="56"/>
      <c r="D265" s="56"/>
      <c r="E265" s="57"/>
      <c r="F265" s="102" t="s">
        <v>414</v>
      </c>
      <c r="G265" s="103"/>
      <c r="H265" s="74">
        <f>+H255+H257+H258+H259+H260-H261-H262-H263-H264</f>
        <v>0</v>
      </c>
      <c r="I265" s="74">
        <f t="shared" ref="I265:L265" si="30">+I255+I257+I258+I259+I260-I261-I262-I263-I264</f>
        <v>0</v>
      </c>
      <c r="J265" s="74">
        <f t="shared" si="30"/>
        <v>0</v>
      </c>
      <c r="K265" s="74">
        <f t="shared" si="30"/>
        <v>0</v>
      </c>
      <c r="L265" s="74">
        <f t="shared" si="30"/>
        <v>0</v>
      </c>
      <c r="M265" s="75" t="s">
        <v>415</v>
      </c>
    </row>
    <row r="266" spans="1:13">
      <c r="A266" t="str">
        <f>IFERROR(VLOOKUP(E266,'[1]Hoja1 (2)'!$D$2:$E$225,2,FALSE),"no está")</f>
        <v>no está</v>
      </c>
      <c r="C266" s="56"/>
      <c r="D266" s="56"/>
      <c r="E266" s="57"/>
      <c r="F266" s="102" t="s">
        <v>402</v>
      </c>
      <c r="G266" s="103"/>
      <c r="H266" s="60" t="e">
        <f t="shared" ref="H266:L266" si="31">+H265/H10</f>
        <v>#DIV/0!</v>
      </c>
      <c r="I266" s="60" t="e">
        <f t="shared" si="31"/>
        <v>#DIV/0!</v>
      </c>
      <c r="J266" s="60" t="e">
        <f t="shared" si="31"/>
        <v>#DIV/0!</v>
      </c>
      <c r="K266" s="60" t="e">
        <f t="shared" si="31"/>
        <v>#DIV/0!</v>
      </c>
      <c r="L266" s="60" t="e">
        <f t="shared" si="31"/>
        <v>#DIV/0!</v>
      </c>
      <c r="M266" s="61"/>
    </row>
    <row r="267" spans="1:13" ht="14.45">
      <c r="A267" t="str">
        <f>IFERROR(VLOOKUP(E267,'[1]Hoja1 (2)'!$D$2:$E$225,2,FALSE),"no está")</f>
        <v>no está</v>
      </c>
      <c r="C267" s="76"/>
      <c r="D267" s="76" t="s">
        <v>403</v>
      </c>
      <c r="E267" s="76"/>
      <c r="F267" s="77"/>
      <c r="G267" s="78" t="s">
        <v>416</v>
      </c>
      <c r="H267" s="79"/>
      <c r="I267" s="80"/>
      <c r="J267" s="80"/>
      <c r="K267" s="80"/>
      <c r="L267" s="80"/>
      <c r="M267" s="81"/>
    </row>
    <row r="268" spans="1:13">
      <c r="A268" t="str">
        <f>IFERROR(VLOOKUP(E268,'[1]Hoja1 (2)'!$D$2:$E$225,2,FALSE),"no está")</f>
        <v>no está</v>
      </c>
      <c r="C268" s="56"/>
      <c r="D268" s="56"/>
      <c r="E268" s="57"/>
      <c r="F268" s="102" t="s">
        <v>417</v>
      </c>
      <c r="G268" s="103"/>
      <c r="H268" s="74">
        <f>+H265-H267</f>
        <v>0</v>
      </c>
      <c r="I268" s="74">
        <f t="shared" ref="I268:L268" si="32">+I265-I267</f>
        <v>0</v>
      </c>
      <c r="J268" s="74">
        <f>+J265-J267</f>
        <v>0</v>
      </c>
      <c r="K268" s="74">
        <f t="shared" si="32"/>
        <v>0</v>
      </c>
      <c r="L268" s="74">
        <f t="shared" si="32"/>
        <v>0</v>
      </c>
      <c r="M268" s="75"/>
    </row>
    <row r="269" spans="1:13">
      <c r="C269" s="56"/>
      <c r="D269" s="56"/>
      <c r="E269" s="57"/>
      <c r="F269" s="102" t="s">
        <v>402</v>
      </c>
      <c r="G269" s="103"/>
      <c r="H269" s="82" t="e">
        <f>+H268/H10</f>
        <v>#DIV/0!</v>
      </c>
      <c r="I269" s="82" t="e">
        <f t="shared" ref="I269:L269" si="33">+I268/I10</f>
        <v>#DIV/0!</v>
      </c>
      <c r="J269" s="82" t="e">
        <f t="shared" si="33"/>
        <v>#DIV/0!</v>
      </c>
      <c r="K269" s="82" t="e">
        <f t="shared" si="33"/>
        <v>#DIV/0!</v>
      </c>
      <c r="L269" s="82" t="e">
        <f t="shared" si="33"/>
        <v>#DIV/0!</v>
      </c>
      <c r="M269" s="83"/>
    </row>
    <row r="270" spans="1:13">
      <c r="L270" s="84" t="e">
        <f>(K254*100%)/H254</f>
        <v>#DIV/0!</v>
      </c>
    </row>
    <row r="271" spans="1:13">
      <c r="H271" s="2" t="s">
        <v>418</v>
      </c>
    </row>
    <row r="272" spans="1:13">
      <c r="G272" t="s">
        <v>419</v>
      </c>
      <c r="H272" s="85">
        <v>490314</v>
      </c>
    </row>
    <row r="273" spans="6:8">
      <c r="G273" t="s">
        <v>420</v>
      </c>
      <c r="H273" s="85">
        <v>120972</v>
      </c>
    </row>
    <row r="274" spans="6:8">
      <c r="G274" t="s">
        <v>421</v>
      </c>
      <c r="H274" s="85">
        <v>58140</v>
      </c>
    </row>
    <row r="275" spans="6:8">
      <c r="F275" s="38" t="s">
        <v>140</v>
      </c>
      <c r="G275" s="39" t="s">
        <v>122</v>
      </c>
      <c r="H275" s="86">
        <f>SUM(H272:H274)</f>
        <v>669426</v>
      </c>
    </row>
    <row r="276" spans="6:8">
      <c r="H276" s="85"/>
    </row>
    <row r="277" spans="6:8">
      <c r="H277" s="85">
        <v>93024</v>
      </c>
    </row>
    <row r="278" spans="6:8">
      <c r="H278" s="85">
        <v>58140</v>
      </c>
    </row>
    <row r="279" spans="6:8">
      <c r="H279" s="85">
        <v>80580</v>
      </c>
    </row>
    <row r="280" spans="6:8">
      <c r="H280" s="85">
        <v>99960</v>
      </c>
    </row>
    <row r="281" spans="6:8">
      <c r="H281" s="85">
        <v>147288</v>
      </c>
    </row>
    <row r="282" spans="6:8">
      <c r="F282" s="23"/>
      <c r="H282" s="86">
        <f>SUM(H277:H281)</f>
        <v>478992</v>
      </c>
    </row>
    <row r="283" spans="6:8">
      <c r="H283" s="85"/>
    </row>
    <row r="284" spans="6:8">
      <c r="H284" s="85">
        <v>40800</v>
      </c>
    </row>
    <row r="285" spans="6:8">
      <c r="H285" s="85">
        <v>5100</v>
      </c>
    </row>
    <row r="286" spans="6:8">
      <c r="F286" s="23"/>
      <c r="G286" s="24"/>
      <c r="H286" s="86">
        <f>+H284+H285</f>
        <v>45900</v>
      </c>
    </row>
    <row r="287" spans="6:8">
      <c r="H287" s="85"/>
    </row>
    <row r="288" spans="6:8">
      <c r="H288" s="85">
        <v>40800</v>
      </c>
    </row>
    <row r="289" spans="6:8">
      <c r="H289" s="85">
        <v>16320</v>
      </c>
    </row>
    <row r="290" spans="6:8">
      <c r="F290" s="23"/>
      <c r="G290" s="24"/>
      <c r="H290" s="86">
        <f>+H288+H289</f>
        <v>57120</v>
      </c>
    </row>
    <row r="291" spans="6:8">
      <c r="H291" s="85"/>
    </row>
    <row r="292" spans="6:8">
      <c r="H292" s="85"/>
    </row>
    <row r="293" spans="6:8">
      <c r="H293" s="86">
        <f>+H290+H286+H282+H275</f>
        <v>1251438</v>
      </c>
    </row>
    <row r="294" spans="6:8">
      <c r="H294" s="85"/>
    </row>
    <row r="295" spans="6:8">
      <c r="H295" s="85"/>
    </row>
    <row r="296" spans="6:8">
      <c r="H296" s="85"/>
    </row>
    <row r="297" spans="6:8">
      <c r="H297" s="85"/>
    </row>
    <row r="298" spans="6:8">
      <c r="H298" s="85"/>
    </row>
    <row r="299" spans="6:8">
      <c r="H299" s="85"/>
    </row>
    <row r="300" spans="6:8">
      <c r="H300" s="85"/>
    </row>
    <row r="301" spans="6:8">
      <c r="H301" s="85"/>
    </row>
    <row r="302" spans="6:8">
      <c r="H302" s="85"/>
    </row>
    <row r="303" spans="6:8">
      <c r="H303" s="85"/>
    </row>
    <row r="304" spans="6:8">
      <c r="H304" s="85"/>
    </row>
    <row r="305" spans="8:8">
      <c r="H305" s="85"/>
    </row>
    <row r="306" spans="8:8">
      <c r="H306" s="85"/>
    </row>
    <row r="307" spans="8:8">
      <c r="H307" s="85"/>
    </row>
    <row r="308" spans="8:8">
      <c r="H308" s="85"/>
    </row>
    <row r="309" spans="8:8">
      <c r="H309" s="85"/>
    </row>
    <row r="310" spans="8:8">
      <c r="H310" s="85"/>
    </row>
    <row r="311" spans="8:8">
      <c r="H311" s="85"/>
    </row>
    <row r="312" spans="8:8">
      <c r="H312" s="85"/>
    </row>
    <row r="313" spans="8:8">
      <c r="H313" s="85"/>
    </row>
    <row r="314" spans="8:8">
      <c r="H314" s="85"/>
    </row>
    <row r="315" spans="8:8">
      <c r="H315" s="85"/>
    </row>
    <row r="316" spans="8:8">
      <c r="H316" s="85"/>
    </row>
    <row r="317" spans="8:8">
      <c r="H317" s="85"/>
    </row>
    <row r="318" spans="8:8">
      <c r="H318" s="85"/>
    </row>
    <row r="319" spans="8:8">
      <c r="H319" s="85"/>
    </row>
    <row r="320" spans="8:8">
      <c r="H320" s="85"/>
    </row>
    <row r="321" spans="8:8">
      <c r="H321" s="85"/>
    </row>
    <row r="322" spans="8:8">
      <c r="H322" s="85"/>
    </row>
    <row r="323" spans="8:8">
      <c r="H323" s="85"/>
    </row>
    <row r="324" spans="8:8">
      <c r="H324" s="85"/>
    </row>
    <row r="325" spans="8:8">
      <c r="H325" s="85"/>
    </row>
    <row r="326" spans="8:8">
      <c r="H326" s="85"/>
    </row>
    <row r="327" spans="8:8">
      <c r="H327" s="85"/>
    </row>
    <row r="328" spans="8:8">
      <c r="H328" s="85"/>
    </row>
    <row r="329" spans="8:8">
      <c r="H329" s="85"/>
    </row>
    <row r="330" spans="8:8">
      <c r="H330" s="85"/>
    </row>
    <row r="331" spans="8:8">
      <c r="H331" s="85"/>
    </row>
    <row r="332" spans="8:8">
      <c r="H332" s="85"/>
    </row>
    <row r="333" spans="8:8">
      <c r="H333" s="85"/>
    </row>
    <row r="334" spans="8:8">
      <c r="H334" s="85"/>
    </row>
    <row r="335" spans="8:8">
      <c r="H335" s="85"/>
    </row>
    <row r="336" spans="8:8">
      <c r="H336" s="85"/>
    </row>
    <row r="337" spans="8:8">
      <c r="H337" s="85"/>
    </row>
    <row r="338" spans="8:8">
      <c r="H338" s="85"/>
    </row>
    <row r="339" spans="8:8">
      <c r="H339" s="85"/>
    </row>
    <row r="340" spans="8:8">
      <c r="H340" s="85"/>
    </row>
    <row r="341" spans="8:8">
      <c r="H341" s="85"/>
    </row>
    <row r="342" spans="8:8">
      <c r="H342" s="85"/>
    </row>
    <row r="343" spans="8:8">
      <c r="H343" s="85"/>
    </row>
    <row r="344" spans="8:8">
      <c r="H344" s="85"/>
    </row>
    <row r="345" spans="8:8">
      <c r="H345" s="85"/>
    </row>
    <row r="346" spans="8:8">
      <c r="H346" s="85"/>
    </row>
    <row r="347" spans="8:8">
      <c r="H347" s="85"/>
    </row>
    <row r="348" spans="8:8">
      <c r="H348" s="85"/>
    </row>
    <row r="349" spans="8:8">
      <c r="H349" s="85"/>
    </row>
    <row r="350" spans="8:8">
      <c r="H350" s="85"/>
    </row>
    <row r="351" spans="8:8">
      <c r="H351" s="85"/>
    </row>
    <row r="352" spans="8:8">
      <c r="H352" s="85"/>
    </row>
    <row r="353" spans="8:8">
      <c r="H353" s="85"/>
    </row>
    <row r="354" spans="8:8">
      <c r="H354" s="85"/>
    </row>
    <row r="355" spans="8:8">
      <c r="H355" s="85"/>
    </row>
    <row r="356" spans="8:8">
      <c r="H356" s="85"/>
    </row>
    <row r="357" spans="8:8">
      <c r="H357" s="85"/>
    </row>
    <row r="358" spans="8:8">
      <c r="H358" s="85"/>
    </row>
    <row r="359" spans="8:8">
      <c r="H359" s="85"/>
    </row>
    <row r="360" spans="8:8">
      <c r="H360" s="85"/>
    </row>
    <row r="361" spans="8:8">
      <c r="H361" s="85"/>
    </row>
    <row r="362" spans="8:8">
      <c r="H362" s="85"/>
    </row>
    <row r="363" spans="8:8">
      <c r="H363" s="85"/>
    </row>
    <row r="364" spans="8:8">
      <c r="H364" s="85"/>
    </row>
    <row r="365" spans="8:8">
      <c r="H365" s="85"/>
    </row>
    <row r="366" spans="8:8">
      <c r="H366" s="85"/>
    </row>
    <row r="367" spans="8:8">
      <c r="H367" s="85"/>
    </row>
    <row r="368" spans="8:8">
      <c r="H368" s="85"/>
    </row>
    <row r="369" spans="8:8">
      <c r="H369" s="85"/>
    </row>
    <row r="370" spans="8:8">
      <c r="H370" s="85"/>
    </row>
    <row r="371" spans="8:8">
      <c r="H371" s="85"/>
    </row>
    <row r="372" spans="8:8">
      <c r="H372" s="85"/>
    </row>
    <row r="373" spans="8:8">
      <c r="H373" s="85"/>
    </row>
    <row r="374" spans="8:8">
      <c r="H374" s="85"/>
    </row>
    <row r="375" spans="8:8">
      <c r="H375" s="85"/>
    </row>
    <row r="376" spans="8:8">
      <c r="H376" s="85"/>
    </row>
    <row r="377" spans="8:8">
      <c r="H377" s="85"/>
    </row>
    <row r="378" spans="8:8">
      <c r="H378" s="85"/>
    </row>
    <row r="379" spans="8:8">
      <c r="H379" s="85"/>
    </row>
    <row r="380" spans="8:8">
      <c r="H380" s="85"/>
    </row>
    <row r="381" spans="8:8">
      <c r="H381" s="85"/>
    </row>
    <row r="382" spans="8:8">
      <c r="H382" s="85"/>
    </row>
    <row r="383" spans="8:8">
      <c r="H383" s="85"/>
    </row>
  </sheetData>
  <autoFilter ref="A12:M275" xr:uid="{40B21AC7-F03D-4ACF-BD0D-76A84B790E63}"/>
  <mergeCells count="30">
    <mergeCell ref="F269:G269"/>
    <mergeCell ref="F157:G157"/>
    <mergeCell ref="F161:G161"/>
    <mergeCell ref="F164:G164"/>
    <mergeCell ref="F251:G251"/>
    <mergeCell ref="F252:G252"/>
    <mergeCell ref="F254:G254"/>
    <mergeCell ref="F255:G255"/>
    <mergeCell ref="F256:G256"/>
    <mergeCell ref="F265:G265"/>
    <mergeCell ref="F266:G266"/>
    <mergeCell ref="F268:G268"/>
    <mergeCell ref="F155:G155"/>
    <mergeCell ref="F9:G9"/>
    <mergeCell ref="F10:G10"/>
    <mergeCell ref="D11:G11"/>
    <mergeCell ref="F22:G22"/>
    <mergeCell ref="F44:G44"/>
    <mergeCell ref="F45:G45"/>
    <mergeCell ref="F51:G51"/>
    <mergeCell ref="F79:G79"/>
    <mergeCell ref="F82:G82"/>
    <mergeCell ref="F101:G101"/>
    <mergeCell ref="F154:G154"/>
    <mergeCell ref="F8:G8"/>
    <mergeCell ref="D3:G3"/>
    <mergeCell ref="F4:G5"/>
    <mergeCell ref="H4:M4"/>
    <mergeCell ref="F6:G6"/>
    <mergeCell ref="F7:G7"/>
  </mergeCells>
  <conditionalFormatting sqref="A13:A268">
    <cfRule type="cellIs" dxfId="0" priority="1" operator="equal">
      <formula>"no está"</formula>
    </cfRule>
  </conditionalFormatting>
  <pageMargins left="0.7" right="0.7" top="0.75" bottom="0.75" header="0.3" footer="0.3"/>
  <pageSetup paperSize="17" scale="2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737447356A2546ADEEF9D2F1B7116C" ma:contentTypeVersion="11" ma:contentTypeDescription="Create a new document." ma:contentTypeScope="" ma:versionID="cef5b3ed075f5d8803fa3554f00624af">
  <xsd:schema xmlns:xsd="http://www.w3.org/2001/XMLSchema" xmlns:xs="http://www.w3.org/2001/XMLSchema" xmlns:p="http://schemas.microsoft.com/office/2006/metadata/properties" xmlns:ns3="bbfe79b5-5f52-4b57-ad2f-4cde81cea56d" targetNamespace="http://schemas.microsoft.com/office/2006/metadata/properties" ma:root="true" ma:fieldsID="e884b86480208626d897880f1cf40da4" ns3:_="">
    <xsd:import namespace="bbfe79b5-5f52-4b57-ad2f-4cde81cea56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e79b5-5f52-4b57-ad2f-4cde81cea56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fe79b5-5f52-4b57-ad2f-4cde81cea56d" xsi:nil="true"/>
  </documentManagement>
</p:properties>
</file>

<file path=customXml/itemProps1.xml><?xml version="1.0" encoding="utf-8"?>
<ds:datastoreItem xmlns:ds="http://schemas.openxmlformats.org/officeDocument/2006/customXml" ds:itemID="{52CF314A-C620-48B1-B14B-7BF9E9731233}"/>
</file>

<file path=customXml/itemProps2.xml><?xml version="1.0" encoding="utf-8"?>
<ds:datastoreItem xmlns:ds="http://schemas.openxmlformats.org/officeDocument/2006/customXml" ds:itemID="{59FBAD85-5FAD-4B54-BFC4-27483A7EE810}"/>
</file>

<file path=customXml/itemProps3.xml><?xml version="1.0" encoding="utf-8"?>
<ds:datastoreItem xmlns:ds="http://schemas.openxmlformats.org/officeDocument/2006/customXml" ds:itemID="{BA8671A2-4F63-4D45-BB0E-5974BBCEB6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Patiño Suaste</dc:creator>
  <cp:keywords/>
  <dc:description/>
  <cp:lastModifiedBy/>
  <cp:revision/>
  <dcterms:created xsi:type="dcterms:W3CDTF">2025-06-23T14:22:37Z</dcterms:created>
  <dcterms:modified xsi:type="dcterms:W3CDTF">2025-06-23T14:27:15Z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0x010100A6737447356A2546ADEEF9D2F1B7116C</vt:lpwstr>
  </property>
</Properties>
</file>