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y\Downloads\"/>
    </mc:Choice>
  </mc:AlternateContent>
  <xr:revisionPtr revIDLastSave="0" documentId="13_ncr:1_{D1BA8619-3557-4F99-A4EA-25DD00C962BA}" xr6:coauthVersionLast="47" xr6:coauthVersionMax="47" xr10:uidLastSave="{00000000-0000-0000-0000-000000000000}"/>
  <bookViews>
    <workbookView xWindow="-110" yWindow="-110" windowWidth="19420" windowHeight="10300" activeTab="3" xr2:uid="{A7AA03F7-94E4-4539-A726-09966312A7AE}"/>
  </bookViews>
  <sheets>
    <sheet name="SKUs" sheetId="2" r:id="rId1"/>
    <sheet name="Purchases" sheetId="1" r:id="rId2"/>
    <sheet name="Sales" sheetId="3" r:id="rId3"/>
    <sheet name="Inventory" sheetId="4" r:id="rId4"/>
    <sheet name="P&amp;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E4" i="6"/>
  <c r="F4" i="6"/>
  <c r="K5" i="6"/>
  <c r="J5" i="6"/>
  <c r="I5" i="6"/>
  <c r="H5" i="6"/>
  <c r="G5" i="6"/>
  <c r="F5" i="6"/>
  <c r="E5" i="6"/>
  <c r="D5" i="6"/>
  <c r="C5" i="6"/>
  <c r="B5" i="6"/>
  <c r="K9" i="6"/>
  <c r="J9" i="6"/>
  <c r="I9" i="6"/>
  <c r="H9" i="6"/>
  <c r="G9" i="6"/>
  <c r="F9" i="6"/>
  <c r="E9" i="6"/>
  <c r="D9" i="6"/>
  <c r="C9" i="6"/>
  <c r="B9" i="6"/>
  <c r="K7" i="6"/>
  <c r="J7" i="6"/>
  <c r="I7" i="6"/>
  <c r="H7" i="6"/>
  <c r="G7" i="6"/>
  <c r="F7" i="6"/>
  <c r="E7" i="6"/>
  <c r="D7" i="6"/>
  <c r="C7" i="6"/>
  <c r="B7" i="6"/>
  <c r="C4" i="6"/>
  <c r="D4" i="6"/>
  <c r="G4" i="6"/>
  <c r="H4" i="6"/>
  <c r="I4" i="6"/>
  <c r="J4" i="6"/>
  <c r="K4" i="6"/>
  <c r="B4" i="6"/>
  <c r="B14" i="4"/>
  <c r="N29" i="3"/>
  <c r="J29" i="3"/>
  <c r="F29" i="3"/>
  <c r="B29" i="3"/>
  <c r="O4" i="3"/>
  <c r="O5" i="3"/>
  <c r="O6" i="3"/>
  <c r="O7" i="3"/>
  <c r="O8" i="3"/>
  <c r="O9" i="3"/>
  <c r="O10" i="3"/>
  <c r="O11" i="3"/>
  <c r="O12" i="3"/>
  <c r="O3" i="3"/>
  <c r="M27" i="1"/>
  <c r="J28" i="1"/>
  <c r="F28" i="1"/>
  <c r="B28" i="1"/>
  <c r="L3" i="4"/>
  <c r="L7" i="6" l="1"/>
  <c r="D4" i="4"/>
  <c r="C4" i="4"/>
  <c r="E4" i="4"/>
  <c r="F4" i="4"/>
  <c r="G4" i="4"/>
  <c r="H4" i="4"/>
  <c r="I4" i="4"/>
  <c r="J4" i="4"/>
  <c r="K4" i="4"/>
  <c r="B4" i="4"/>
  <c r="B5" i="4"/>
  <c r="D8" i="6" l="1"/>
  <c r="C8" i="6"/>
  <c r="B8" i="6"/>
  <c r="J8" i="6"/>
  <c r="K8" i="6"/>
  <c r="I8" i="6"/>
  <c r="H8" i="6"/>
  <c r="E8" i="6"/>
  <c r="G8" i="6"/>
  <c r="F8" i="6"/>
  <c r="B6" i="4"/>
  <c r="C5" i="4"/>
  <c r="C6" i="4" s="1"/>
  <c r="C7" i="4" s="1"/>
  <c r="C8" i="4" s="1"/>
  <c r="C9" i="4" s="1"/>
  <c r="C10" i="4" s="1"/>
  <c r="C11" i="4" s="1"/>
  <c r="C12" i="4" s="1"/>
  <c r="C13" i="4" s="1"/>
  <c r="C14" i="4" s="1"/>
  <c r="L4" i="4"/>
  <c r="I5" i="4"/>
  <c r="I6" i="4" s="1"/>
  <c r="I7" i="4" s="1"/>
  <c r="I8" i="4" s="1"/>
  <c r="I9" i="4" s="1"/>
  <c r="I10" i="4" s="1"/>
  <c r="I11" i="4" s="1"/>
  <c r="I12" i="4" s="1"/>
  <c r="I13" i="4" s="1"/>
  <c r="I14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C17" i="3"/>
  <c r="D17" i="3"/>
  <c r="E17" i="3"/>
  <c r="F17" i="3"/>
  <c r="G17" i="3"/>
  <c r="H17" i="3"/>
  <c r="I17" i="3"/>
  <c r="J17" i="3"/>
  <c r="K17" i="3"/>
  <c r="L17" i="3"/>
  <c r="M17" i="3"/>
  <c r="B17" i="3"/>
  <c r="C13" i="3"/>
  <c r="D13" i="3"/>
  <c r="E13" i="3"/>
  <c r="F13" i="3"/>
  <c r="G13" i="3"/>
  <c r="H13" i="3"/>
  <c r="I13" i="3"/>
  <c r="J13" i="3"/>
  <c r="K13" i="3"/>
  <c r="L13" i="3"/>
  <c r="M13" i="3"/>
  <c r="B13" i="3"/>
  <c r="N4" i="3"/>
  <c r="N5" i="3"/>
  <c r="N6" i="3"/>
  <c r="N7" i="3"/>
  <c r="N8" i="3"/>
  <c r="N9" i="3"/>
  <c r="N10" i="3"/>
  <c r="N11" i="3"/>
  <c r="N12" i="3"/>
  <c r="N3" i="3"/>
  <c r="C13" i="1"/>
  <c r="D13" i="1"/>
  <c r="E13" i="1"/>
  <c r="F13" i="1"/>
  <c r="G13" i="1"/>
  <c r="H13" i="1"/>
  <c r="I13" i="1"/>
  <c r="J13" i="1"/>
  <c r="K13" i="1"/>
  <c r="L13" i="1"/>
  <c r="M13" i="1"/>
  <c r="B13" i="1"/>
  <c r="N4" i="1"/>
  <c r="N5" i="1"/>
  <c r="N6" i="1"/>
  <c r="N7" i="1"/>
  <c r="N8" i="1"/>
  <c r="N9" i="1"/>
  <c r="N10" i="1"/>
  <c r="N11" i="1"/>
  <c r="N12" i="1"/>
  <c r="N3" i="1"/>
  <c r="AC4" i="1"/>
  <c r="AC5" i="1"/>
  <c r="AC6" i="1"/>
  <c r="AC7" i="1"/>
  <c r="AC8" i="1"/>
  <c r="AC9" i="1"/>
  <c r="AC10" i="1"/>
  <c r="AC11" i="1"/>
  <c r="AC12" i="1"/>
  <c r="AC3" i="1"/>
  <c r="H15" i="4" l="1"/>
  <c r="I15" i="4"/>
  <c r="C15" i="4"/>
  <c r="G15" i="4"/>
  <c r="J15" i="4"/>
  <c r="E15" i="4"/>
  <c r="L5" i="4"/>
  <c r="N24" i="3"/>
  <c r="N22" i="3"/>
  <c r="N19" i="3"/>
  <c r="D15" i="4"/>
  <c r="K15" i="4"/>
  <c r="F15" i="4"/>
  <c r="B7" i="4"/>
  <c r="L6" i="4"/>
  <c r="I27" i="3"/>
  <c r="N26" i="3"/>
  <c r="N25" i="3"/>
  <c r="N23" i="3"/>
  <c r="M27" i="3"/>
  <c r="F27" i="3"/>
  <c r="D27" i="3"/>
  <c r="N21" i="3"/>
  <c r="C27" i="3"/>
  <c r="N20" i="3"/>
  <c r="E27" i="3"/>
  <c r="L27" i="3"/>
  <c r="B27" i="3"/>
  <c r="K27" i="3"/>
  <c r="G27" i="3"/>
  <c r="J27" i="3"/>
  <c r="N13" i="3"/>
  <c r="N18" i="3"/>
  <c r="H27" i="3"/>
  <c r="N13" i="1"/>
  <c r="N17" i="3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N22" i="1" s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N26" i="1" s="1"/>
  <c r="C26" i="1"/>
  <c r="D26" i="1"/>
  <c r="E26" i="1"/>
  <c r="F26" i="1"/>
  <c r="G26" i="1"/>
  <c r="H26" i="1"/>
  <c r="I26" i="1"/>
  <c r="J26" i="1"/>
  <c r="K26" i="1"/>
  <c r="L26" i="1"/>
  <c r="M26" i="1"/>
  <c r="C17" i="1"/>
  <c r="D17" i="1"/>
  <c r="E17" i="1"/>
  <c r="F17" i="1"/>
  <c r="G17" i="1"/>
  <c r="H17" i="1"/>
  <c r="I17" i="1"/>
  <c r="J17" i="1"/>
  <c r="K17" i="1"/>
  <c r="L17" i="1"/>
  <c r="M17" i="1"/>
  <c r="B17" i="1"/>
  <c r="B8" i="4" l="1"/>
  <c r="L7" i="4"/>
  <c r="F28" i="3"/>
  <c r="J28" i="3"/>
  <c r="B28" i="3"/>
  <c r="N24" i="1"/>
  <c r="N23" i="1"/>
  <c r="N27" i="3"/>
  <c r="D27" i="1"/>
  <c r="N21" i="1"/>
  <c r="C27" i="1"/>
  <c r="B27" i="1"/>
  <c r="J27" i="1"/>
  <c r="I27" i="1"/>
  <c r="K27" i="1"/>
  <c r="F27" i="1"/>
  <c r="N19" i="1"/>
  <c r="E27" i="1"/>
  <c r="N18" i="1"/>
  <c r="N25" i="1"/>
  <c r="N20" i="1"/>
  <c r="H27" i="1"/>
  <c r="G27" i="1"/>
  <c r="L27" i="1"/>
  <c r="N17" i="1"/>
  <c r="B9" i="4" l="1"/>
  <c r="L8" i="4"/>
  <c r="N27" i="1"/>
  <c r="B10" i="4" l="1"/>
  <c r="L9" i="4"/>
  <c r="B11" i="4" l="1"/>
  <c r="L10" i="4"/>
  <c r="B12" i="4" l="1"/>
  <c r="L11" i="4"/>
  <c r="B13" i="4" l="1"/>
  <c r="L12" i="4"/>
  <c r="L14" i="4" l="1"/>
  <c r="L13" i="4"/>
  <c r="B15" i="4"/>
</calcChain>
</file>

<file path=xl/sharedStrings.xml><?xml version="1.0" encoding="utf-8"?>
<sst xmlns="http://schemas.openxmlformats.org/spreadsheetml/2006/main" count="224" uniqueCount="90">
  <si>
    <t>SKUs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</si>
  <si>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</si>
  <si>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</si>
  <si>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</si>
  <si>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</si>
  <si>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</si>
  <si>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</si>
  <si>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</si>
  <si>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</si>
  <si>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W9 </t>
  </si>
  <si>
    <t>W10</t>
  </si>
  <si>
    <t>W11</t>
  </si>
  <si>
    <t>W12</t>
  </si>
  <si>
    <t>Bread</t>
  </si>
  <si>
    <t>Chocolates</t>
  </si>
  <si>
    <t>Cigarettes</t>
  </si>
  <si>
    <t>Eggs</t>
  </si>
  <si>
    <t>Atta</t>
  </si>
  <si>
    <t>Beverages</t>
  </si>
  <si>
    <t>Snacks and Biscuits</t>
  </si>
  <si>
    <t>Chips and Wafers</t>
  </si>
  <si>
    <t>Purchase Quantity</t>
  </si>
  <si>
    <t>Category</t>
  </si>
  <si>
    <t>Item Name</t>
  </si>
  <si>
    <t>Description</t>
  </si>
  <si>
    <t>Dairy &amp; Bakery</t>
  </si>
  <si>
    <t>Basic dairy and bakery items</t>
  </si>
  <si>
    <t>Snacks</t>
  </si>
  <si>
    <t>Popular snack choices</t>
  </si>
  <si>
    <t>Staples</t>
  </si>
  <si>
    <t>Essential household staples</t>
  </si>
  <si>
    <t>Cold drinks and juices</t>
  </si>
  <si>
    <t>Others</t>
  </si>
  <si>
    <t>Miscellaneous</t>
  </si>
  <si>
    <t>Organic Pulses</t>
  </si>
  <si>
    <t>Milk &amp; Dairy</t>
  </si>
  <si>
    <t>Cost Price (per unit)</t>
  </si>
  <si>
    <t>Purchase Amount</t>
  </si>
  <si>
    <t xml:space="preserve">Average Cost Price </t>
  </si>
  <si>
    <t>Total Purchased Quantity</t>
  </si>
  <si>
    <t>Total Purchased Quantity (Weekly)</t>
  </si>
  <si>
    <t>Total Expenditure</t>
  </si>
  <si>
    <t>Sold Quantity</t>
  </si>
  <si>
    <t>Selling Price (per unit)</t>
  </si>
  <si>
    <t>Sales Amount</t>
  </si>
  <si>
    <t xml:space="preserve">Average Selling Price </t>
  </si>
  <si>
    <t>Total Sold Quantity</t>
  </si>
  <si>
    <t>Total Sold Quantity (Weekly)</t>
  </si>
  <si>
    <t>Total Sales</t>
  </si>
  <si>
    <t>Inventory</t>
  </si>
  <si>
    <t>WEEK</t>
  </si>
  <si>
    <t>Milk</t>
  </si>
  <si>
    <t>Pulses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</si>
  <si>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</si>
  <si>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</si>
  <si>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</si>
  <si>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</si>
  <si>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</si>
  <si>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</si>
  <si>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</si>
  <si>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</si>
  <si>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</si>
  <si>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</si>
  <si>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</si>
  <si>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</si>
  <si>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Average Inventory</t>
  </si>
  <si>
    <t>Total Inventory</t>
  </si>
  <si>
    <t>Monthly Sales</t>
  </si>
  <si>
    <t>Monthly Ependiture</t>
  </si>
  <si>
    <t xml:space="preserve">Bread </t>
  </si>
  <si>
    <t xml:space="preserve">Chocolates </t>
  </si>
  <si>
    <t>Avergae  Sold Quantity</t>
  </si>
  <si>
    <t>Average Sales</t>
  </si>
  <si>
    <t>Max Sales</t>
  </si>
  <si>
    <t>Min Sales</t>
  </si>
  <si>
    <t>Standard Deviation</t>
  </si>
  <si>
    <t xml:space="preserve">SKUs </t>
  </si>
  <si>
    <t>Average Selling Price</t>
  </si>
  <si>
    <t>Average Profit</t>
  </si>
  <si>
    <t>Average Cost Price</t>
  </si>
  <si>
    <t>P/L</t>
  </si>
  <si>
    <t>Percentage of Total P/L</t>
  </si>
  <si>
    <t>Percentage of Total Sales</t>
  </si>
  <si>
    <t>Margin of Profit</t>
  </si>
  <si>
    <t xml:space="preserve">Milk &amp; Dairy </t>
  </si>
  <si>
    <t>Milk (1kg), Bread (1 unit) , Eggs (1 unit)</t>
  </si>
  <si>
    <t>Atta (5kg) , Pulses (1kg)</t>
  </si>
  <si>
    <t>Beverages (1 unit)</t>
  </si>
  <si>
    <t>Cigarettes (1 unit)</t>
  </si>
  <si>
    <t>Chocolates (1unit) , Snacks &amp; Biscuits (1 unit), Chips &amp; Wafers (1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</si>
</sst>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₹&quot;\ * #,##0_ ;_ &quot;₹&quot;\ * \-#,##0_ ;_ &quot;₹&quot;\ * &quot;-&quot;_ ;_ @_ "/>
    <numFmt numFmtId="44" formatCode="_ &quot;₹&quot;\ * #,##0.00_ ;_ &quot;₹&quot;\ * \-#,##0.00_ ;_ &quot;₹&quot;\ * &quot;-&quot;??_ ;_ @_ "/>
    <numFmt numFmtId="164" formatCode="&quot;₹&quot;\ #,##0.00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44" fontId="5" fillId="0" borderId="0" applyFon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3" xfId="0" applyFont="1" applyFill="1" applyBorder="1"/>
    <xf numFmtId="0" fontId="2" fillId="2" borderId="2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2" fontId="0" fillId="0" borderId="0" xfId="0" applyNumberFormat="1"/>
    <xf numFmtId="0" fontId="7" fillId="3" borderId="4" xfId="3" applyFill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0" borderId="0" xfId="2" applyNumberFormat="1" applyFont="1" applyAlignment="1">
      <alignment horizontal="center"/>
    </xf>
    <xf numFmtId="164" fontId="4" fillId="2" borderId="0" xfId="2" applyNumberFormat="1" applyFont="1" applyFill="1" applyAlignment="1">
      <alignment horizontal="center"/>
    </xf>
    <xf numFmtId="164" fontId="4" fillId="2" borderId="3" xfId="2" applyNumberFormat="1" applyFont="1" applyFill="1" applyBorder="1" applyAlignment="1">
      <alignment horizontal="center"/>
    </xf>
    <xf numFmtId="0" fontId="3" fillId="0" borderId="5" xfId="4" applyFont="1" applyAlignment="1">
      <alignment vertical="center" wrapText="1"/>
    </xf>
    <xf numFmtId="0" fontId="7" fillId="3" borderId="4" xfId="3" applyFill="1" applyAlignment="1">
      <alignment horizontal="center" vertical="center"/>
    </xf>
    <xf numFmtId="164" fontId="0" fillId="0" borderId="0" xfId="0" applyNumberForma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164" fontId="4" fillId="2" borderId="0" xfId="2" applyNumberFormat="1" applyFont="1" applyFill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4" xfId="3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4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4" xfId="3" applyAlignment="1">
      <alignment wrapText="1"/>
    </xf>
    <xf numFmtId="164" fontId="12" fillId="4" borderId="0" xfId="2" applyNumberFormat="1" applyFont="1" applyFill="1" applyAlignment="1">
      <alignment horizontal="center" vertical="center"/>
    </xf>
    <xf numFmtId="164" fontId="12" fillId="0" borderId="0" xfId="2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7" fillId="0" borderId="4" xfId="3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164" fontId="11" fillId="5" borderId="0" xfId="0" applyNumberFormat="1" applyFont="1" applyFill="1" applyAlignment="1">
      <alignment horizontal="center" vertical="center"/>
    </xf>
    <xf numFmtId="10" fontId="11" fillId="0" borderId="0" xfId="5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10" fontId="11" fillId="4" borderId="0" xfId="5" applyNumberFormat="1" applyFont="1" applyFill="1" applyAlignment="1">
      <alignment horizontal="center" vertical="center"/>
    </xf>
    <xf numFmtId="10" fontId="11" fillId="5" borderId="0" xfId="0" applyNumberFormat="1" applyFont="1" applyFill="1" applyAlignment="1">
      <alignment horizontal="center" vertical="center"/>
    </xf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4" applyFont="1" applyBorder="1" applyAlignment="1">
      <alignment horizontal="center" vertical="center" wrapText="1"/>
    </xf>
  </cellXfs>
  <cellStyles count="6">
    <cellStyle name="Currency" xfId="2" builtinId="4"/>
    <cellStyle name="Heading 1" xfId="1" builtinId="16"/>
    <cellStyle name="Heading 2" xfId="3" builtinId="17"/>
    <cellStyle name="Heading 3" xfId="4" builtinId="18"/>
    <cellStyle name="Normal" xfId="0" builtinId="0"/>
    <cellStyle name="Percent" xfId="5" builtinId="5"/>
  </cellStyles>
  <dxfs count="6"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12"/>
        <color theme="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 trend</a:t>
            </a:r>
            <a:r>
              <a:rPr lang="en-IN" baseline="0"/>
              <a:t> for different SKUs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Purchases!$A$3</c:f>
              <c:strCache>
                <c:ptCount val="1"/>
                <c:pt idx="0">
                  <c:v>Milk &amp; Dairy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Purchases!$B$3:$M$3</c:f>
              <c:numCache>
                <c:formatCode>General</c:formatCode>
                <c:ptCount val="12"/>
                <c:pt idx="0">
                  <c:v>1010</c:v>
                </c:pt>
                <c:pt idx="1">
                  <c:v>1000</c:v>
                </c:pt>
                <c:pt idx="2">
                  <c:v>1080</c:v>
                </c:pt>
                <c:pt idx="3">
                  <c:v>995</c:v>
                </c:pt>
                <c:pt idx="4">
                  <c:v>1000</c:v>
                </c:pt>
                <c:pt idx="5">
                  <c:v>980</c:v>
                </c:pt>
                <c:pt idx="6">
                  <c:v>1100</c:v>
                </c:pt>
                <c:pt idx="7">
                  <c:v>1010</c:v>
                </c:pt>
                <c:pt idx="8">
                  <c:v>1005</c:v>
                </c:pt>
                <c:pt idx="9">
                  <c:v>990</c:v>
                </c:pt>
                <c:pt idx="10">
                  <c:v>1000</c:v>
                </c:pt>
                <c:pt idx="11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5-4773-8D5E-62A91FBFF260}"/>
            </c:ext>
          </c:extLst>
        </c:ser>
        <c:ser>
          <c:idx val="1"/>
          <c:order val="1"/>
          <c:tx>
            <c:strRef>
              <c:f>Purchases!$A$4</c:f>
              <c:strCache>
                <c:ptCount val="1"/>
                <c:pt idx="0">
                  <c:v>Bread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Purchases!$B$4:$M$4</c:f>
              <c:numCache>
                <c:formatCode>General</c:formatCode>
                <c:ptCount val="12"/>
                <c:pt idx="0">
                  <c:v>490</c:v>
                </c:pt>
                <c:pt idx="1">
                  <c:v>490</c:v>
                </c:pt>
                <c:pt idx="2">
                  <c:v>500</c:v>
                </c:pt>
                <c:pt idx="3">
                  <c:v>475</c:v>
                </c:pt>
                <c:pt idx="4">
                  <c:v>430</c:v>
                </c:pt>
                <c:pt idx="5">
                  <c:v>510</c:v>
                </c:pt>
                <c:pt idx="6">
                  <c:v>480</c:v>
                </c:pt>
                <c:pt idx="7">
                  <c:v>495</c:v>
                </c:pt>
                <c:pt idx="8">
                  <c:v>470</c:v>
                </c:pt>
                <c:pt idx="9">
                  <c:v>500</c:v>
                </c:pt>
                <c:pt idx="10">
                  <c:v>475</c:v>
                </c:pt>
                <c:pt idx="11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5-4773-8D5E-62A91FBFF260}"/>
            </c:ext>
          </c:extLst>
        </c:ser>
        <c:ser>
          <c:idx val="2"/>
          <c:order val="2"/>
          <c:tx>
            <c:strRef>
              <c:f>Purchases!$A$5</c:f>
              <c:strCache>
                <c:ptCount val="1"/>
                <c:pt idx="0">
                  <c:v>Chocolates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Purchases!$B$5:$M$5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70</c:v>
                </c:pt>
                <c:pt idx="5">
                  <c:v>75</c:v>
                </c:pt>
                <c:pt idx="6">
                  <c:v>65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35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5-4773-8D5E-62A91FBFF260}"/>
            </c:ext>
          </c:extLst>
        </c:ser>
        <c:ser>
          <c:idx val="3"/>
          <c:order val="3"/>
          <c:tx>
            <c:strRef>
              <c:f>Purchases!$A$6</c:f>
              <c:strCache>
                <c:ptCount val="1"/>
                <c:pt idx="0">
                  <c:v>Cigarettes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Purchases!$B$6:$M$6</c:f>
              <c:numCache>
                <c:formatCode>General</c:formatCode>
                <c:ptCount val="12"/>
                <c:pt idx="0">
                  <c:v>420</c:v>
                </c:pt>
                <c:pt idx="1">
                  <c:v>390</c:v>
                </c:pt>
                <c:pt idx="2">
                  <c:v>330</c:v>
                </c:pt>
                <c:pt idx="3">
                  <c:v>470</c:v>
                </c:pt>
                <c:pt idx="4">
                  <c:v>425</c:v>
                </c:pt>
                <c:pt idx="5">
                  <c:v>460</c:v>
                </c:pt>
                <c:pt idx="6">
                  <c:v>360</c:v>
                </c:pt>
                <c:pt idx="7">
                  <c:v>395</c:v>
                </c:pt>
                <c:pt idx="8">
                  <c:v>415</c:v>
                </c:pt>
                <c:pt idx="9">
                  <c:v>380</c:v>
                </c:pt>
                <c:pt idx="10">
                  <c:v>380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5-4773-8D5E-62A91FBFF260}"/>
            </c:ext>
          </c:extLst>
        </c:ser>
        <c:ser>
          <c:idx val="4"/>
          <c:order val="4"/>
          <c:tx>
            <c:strRef>
              <c:f>Purchases!$A$7</c:f>
              <c:strCache>
                <c:ptCount val="1"/>
                <c:pt idx="0">
                  <c:v>Eggs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Purchases!$B$7:$M$7</c:f>
              <c:numCache>
                <c:formatCode>General</c:formatCode>
                <c:ptCount val="12"/>
                <c:pt idx="0">
                  <c:v>300</c:v>
                </c:pt>
                <c:pt idx="1">
                  <c:v>280</c:v>
                </c:pt>
                <c:pt idx="2">
                  <c:v>285</c:v>
                </c:pt>
                <c:pt idx="3">
                  <c:v>310</c:v>
                </c:pt>
                <c:pt idx="4">
                  <c:v>285</c:v>
                </c:pt>
                <c:pt idx="5">
                  <c:v>320</c:v>
                </c:pt>
                <c:pt idx="6">
                  <c:v>300</c:v>
                </c:pt>
                <c:pt idx="7">
                  <c:v>310</c:v>
                </c:pt>
                <c:pt idx="8">
                  <c:v>320</c:v>
                </c:pt>
                <c:pt idx="9">
                  <c:v>280</c:v>
                </c:pt>
                <c:pt idx="10">
                  <c:v>280</c:v>
                </c:pt>
                <c:pt idx="11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5-4773-8D5E-62A91FBFF260}"/>
            </c:ext>
          </c:extLst>
        </c:ser>
        <c:ser>
          <c:idx val="5"/>
          <c:order val="5"/>
          <c:tx>
            <c:strRef>
              <c:f>Purchases!$A$8</c:f>
              <c:strCache>
                <c:ptCount val="1"/>
                <c:pt idx="0">
                  <c:v>Atta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Purchases!$B$8:$M$8</c:f>
              <c:numCache>
                <c:formatCode>General</c:formatCode>
                <c:ptCount val="12"/>
                <c:pt idx="0">
                  <c:v>50</c:v>
                </c:pt>
                <c:pt idx="1">
                  <c:v>15</c:v>
                </c:pt>
                <c:pt idx="2">
                  <c:v>20</c:v>
                </c:pt>
                <c:pt idx="3">
                  <c:v>55</c:v>
                </c:pt>
                <c:pt idx="4">
                  <c:v>10</c:v>
                </c:pt>
                <c:pt idx="5">
                  <c:v>25</c:v>
                </c:pt>
                <c:pt idx="6">
                  <c:v>60</c:v>
                </c:pt>
                <c:pt idx="7">
                  <c:v>15</c:v>
                </c:pt>
                <c:pt idx="8">
                  <c:v>30</c:v>
                </c:pt>
                <c:pt idx="9">
                  <c:v>30</c:v>
                </c:pt>
                <c:pt idx="10">
                  <c:v>45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B5-4773-8D5E-62A91FBFF260}"/>
            </c:ext>
          </c:extLst>
        </c:ser>
        <c:ser>
          <c:idx val="6"/>
          <c:order val="6"/>
          <c:tx>
            <c:strRef>
              <c:f>Purchases!$A$9</c:f>
              <c:strCache>
                <c:ptCount val="1"/>
                <c:pt idx="0">
                  <c:v>Organic Pulses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Purchases!$B$9:$M$9</c:f>
              <c:numCache>
                <c:formatCode>General</c:formatCode>
                <c:ptCount val="12"/>
                <c:pt idx="0">
                  <c:v>15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20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5-4773-8D5E-62A91FBFF260}"/>
            </c:ext>
          </c:extLst>
        </c:ser>
        <c:ser>
          <c:idx val="7"/>
          <c:order val="7"/>
          <c:tx>
            <c:strRef>
              <c:f>Purchases!$A$10</c:f>
              <c:strCache>
                <c:ptCount val="1"/>
                <c:pt idx="0">
                  <c:v>Beverages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Purchases!$B$10:$M$10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75</c:v>
                </c:pt>
                <c:pt idx="3">
                  <c:v>95</c:v>
                </c:pt>
                <c:pt idx="4">
                  <c:v>65</c:v>
                </c:pt>
                <c:pt idx="5">
                  <c:v>80</c:v>
                </c:pt>
                <c:pt idx="6">
                  <c:v>60</c:v>
                </c:pt>
                <c:pt idx="7">
                  <c:v>70</c:v>
                </c:pt>
                <c:pt idx="8">
                  <c:v>75</c:v>
                </c:pt>
                <c:pt idx="9">
                  <c:v>60</c:v>
                </c:pt>
                <c:pt idx="10">
                  <c:v>70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B5-4773-8D5E-62A91FBFF260}"/>
            </c:ext>
          </c:extLst>
        </c:ser>
        <c:ser>
          <c:idx val="8"/>
          <c:order val="8"/>
          <c:tx>
            <c:strRef>
              <c:f>Purchases!$A$11</c:f>
              <c:strCache>
                <c:ptCount val="1"/>
                <c:pt idx="0">
                  <c:v>Snacks and Biscuits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Purchases!$B$11:$M$11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50</c:v>
                </c:pt>
                <c:pt idx="6">
                  <c:v>45</c:v>
                </c:pt>
                <c:pt idx="7">
                  <c:v>45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B5-4773-8D5E-62A91FBFF260}"/>
            </c:ext>
          </c:extLst>
        </c:ser>
        <c:ser>
          <c:idx val="9"/>
          <c:order val="9"/>
          <c:tx>
            <c:strRef>
              <c:f>Purchases!$A$12</c:f>
              <c:strCache>
                <c:ptCount val="1"/>
                <c:pt idx="0">
                  <c:v>Chips and Wafers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Purchases!$B$2:$M$2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Purchases!$B$12:$M$12</c:f>
              <c:numCache>
                <c:formatCode>General</c:formatCode>
                <c:ptCount val="12"/>
                <c:pt idx="0">
                  <c:v>150</c:v>
                </c:pt>
                <c:pt idx="1">
                  <c:v>135</c:v>
                </c:pt>
                <c:pt idx="2">
                  <c:v>160</c:v>
                </c:pt>
                <c:pt idx="3">
                  <c:v>130</c:v>
                </c:pt>
                <c:pt idx="4">
                  <c:v>145</c:v>
                </c:pt>
                <c:pt idx="5">
                  <c:v>145</c:v>
                </c:pt>
                <c:pt idx="6">
                  <c:v>170</c:v>
                </c:pt>
                <c:pt idx="7">
                  <c:v>135</c:v>
                </c:pt>
                <c:pt idx="8">
                  <c:v>125</c:v>
                </c:pt>
                <c:pt idx="9">
                  <c:v>145</c:v>
                </c:pt>
                <c:pt idx="10">
                  <c:v>170</c:v>
                </c:pt>
                <c:pt idx="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B5-4773-8D5E-62A91FBF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619487"/>
        <c:axId val="1576619967"/>
      </c:lineChart>
      <c:catAx>
        <c:axId val="157661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19967"/>
        <c:crosses val="autoZero"/>
        <c:auto val="1"/>
        <c:lblAlgn val="ctr"/>
        <c:lblOffset val="100"/>
        <c:noMultiLvlLbl val="0"/>
      </c:catAx>
      <c:valAx>
        <c:axId val="15766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Units(as</a:t>
                </a:r>
                <a:r>
                  <a:rPr lang="en-IN" baseline="0"/>
                  <a:t> specified)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Percentage Distributionof Sales and P/L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of Profit</c:v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0800000" scaled="1"/>
              <a:tileRect/>
            </a:gra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'P&amp;L'!$B$1:$K$1</c:f>
              <c:strCache>
                <c:ptCount val="10"/>
                <c:pt idx="0">
                  <c:v>Milk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'P&amp;L'!$B$8:$K$8</c:f>
              <c:numCache>
                <c:formatCode>0.00%</c:formatCode>
                <c:ptCount val="10"/>
                <c:pt idx="0">
                  <c:v>0.12062273620842365</c:v>
                </c:pt>
                <c:pt idx="1">
                  <c:v>0.28242037574439588</c:v>
                </c:pt>
                <c:pt idx="2">
                  <c:v>4.8858292948131717E-2</c:v>
                </c:pt>
                <c:pt idx="3">
                  <c:v>9.5757933621850491E-2</c:v>
                </c:pt>
                <c:pt idx="4">
                  <c:v>9.1646204031079204E-2</c:v>
                </c:pt>
                <c:pt idx="5">
                  <c:v>0.22387683533639133</c:v>
                </c:pt>
                <c:pt idx="6">
                  <c:v>6.5528440063080118E-2</c:v>
                </c:pt>
                <c:pt idx="7">
                  <c:v>1.6778161027140297E-2</c:v>
                </c:pt>
                <c:pt idx="8">
                  <c:v>6.8048764680890897E-3</c:v>
                </c:pt>
                <c:pt idx="9">
                  <c:v>4.7706144551418223E-2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455-B199-77AEE8D179EC}"/>
            </c:ext>
          </c:extLst>
        </c:ser>
        <c:ser>
          <c:idx val="1"/>
          <c:order val="1"/>
          <c:tx>
            <c:v>% of Sales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8100000" scaled="1"/>
              <a:tileRect/>
            </a:gradFill>
            <a:ln w="1270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'P&amp;L'!$B$1:$K$1</c:f>
              <c:strCache>
                <c:ptCount val="10"/>
                <c:pt idx="0">
                  <c:v>Milk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'P&amp;L'!$B$9:$K$9</c:f>
              <c:numCache>
                <c:formatCode>0.00%</c:formatCode>
                <c:ptCount val="10"/>
                <c:pt idx="0">
                  <c:v>0.51693758040214133</c:v>
                </c:pt>
                <c:pt idx="1">
                  <c:v>0.20443855122931431</c:v>
                </c:pt>
                <c:pt idx="2">
                  <c:v>2.7811550795795861E-2</c:v>
                </c:pt>
                <c:pt idx="3">
                  <c:v>5.2339234550432885E-2</c:v>
                </c:pt>
                <c:pt idx="4">
                  <c:v>2.3678298235283318E-2</c:v>
                </c:pt>
                <c:pt idx="5">
                  <c:v>9.5508212138799342E-2</c:v>
                </c:pt>
                <c:pt idx="6">
                  <c:v>2.1375849209005322E-2</c:v>
                </c:pt>
                <c:pt idx="7">
                  <c:v>2.468372215844182E-2</c:v>
                </c:pt>
                <c:pt idx="8">
                  <c:v>8.4726735097626384E-3</c:v>
                </c:pt>
                <c:pt idx="9">
                  <c:v>2.4754327771023175E-2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4455-B199-77AEE8D1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299392"/>
        <c:axId val="691319072"/>
      </c:barChart>
      <c:catAx>
        <c:axId val="69129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19072"/>
        <c:crosses val="autoZero"/>
        <c:auto val="1"/>
        <c:lblAlgn val="ctr"/>
        <c:lblOffset val="100"/>
        <c:noMultiLvlLbl val="0"/>
      </c:catAx>
      <c:valAx>
        <c:axId val="691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9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vs. Purchase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v> Purchase Expenditure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Purchases!$B$16:$M$16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 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Purchases!$B$27:$M$27</c:f>
              <c:numCache>
                <c:formatCode>"₹"\ #,##0.00</c:formatCode>
                <c:ptCount val="12"/>
                <c:pt idx="0">
                  <c:v>116160</c:v>
                </c:pt>
                <c:pt idx="1">
                  <c:v>103250</c:v>
                </c:pt>
                <c:pt idx="2">
                  <c:v>110700</c:v>
                </c:pt>
                <c:pt idx="3">
                  <c:v>117055</c:v>
                </c:pt>
                <c:pt idx="4">
                  <c:v>102275</c:v>
                </c:pt>
                <c:pt idx="5">
                  <c:v>110697.5</c:v>
                </c:pt>
                <c:pt idx="6">
                  <c:v>125207.5</c:v>
                </c:pt>
                <c:pt idx="7">
                  <c:v>106897.5</c:v>
                </c:pt>
                <c:pt idx="8">
                  <c:v>110440</c:v>
                </c:pt>
                <c:pt idx="9">
                  <c:v>109800</c:v>
                </c:pt>
                <c:pt idx="10">
                  <c:v>116925</c:v>
                </c:pt>
                <c:pt idx="11">
                  <c:v>117475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DB-44DA-BDC9-5C4D83DF4075}"/>
            </c:ext>
          </c:extLst>
        </c:ser>
        <c:ser>
          <c:idx val="0"/>
          <c:order val="1"/>
          <c:tx>
            <c:v>Sales Amount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Sales!$B$27:$M$27</c:f>
              <c:numCache>
                <c:formatCode>"₹"\ #,##0.00</c:formatCode>
                <c:ptCount val="12"/>
                <c:pt idx="0">
                  <c:v>122610</c:v>
                </c:pt>
                <c:pt idx="1">
                  <c:v>109630</c:v>
                </c:pt>
                <c:pt idx="2">
                  <c:v>115785</c:v>
                </c:pt>
                <c:pt idx="3">
                  <c:v>123869</c:v>
                </c:pt>
                <c:pt idx="4">
                  <c:v>108980</c:v>
                </c:pt>
                <c:pt idx="5">
                  <c:v>117070</c:v>
                </c:pt>
                <c:pt idx="6">
                  <c:v>133405</c:v>
                </c:pt>
                <c:pt idx="7">
                  <c:v>111190</c:v>
                </c:pt>
                <c:pt idx="8">
                  <c:v>114609</c:v>
                </c:pt>
                <c:pt idx="9">
                  <c:v>115676</c:v>
                </c:pt>
                <c:pt idx="10">
                  <c:v>122638</c:v>
                </c:pt>
                <c:pt idx="11">
                  <c:v>120856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ADB-44DA-BDC9-5C4D83DF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639247"/>
        <c:axId val="1659640687"/>
      </c:lineChart>
      <c:catAx>
        <c:axId val="16596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40687"/>
        <c:crosses val="autoZero"/>
        <c:auto val="1"/>
        <c:lblAlgn val="ctr"/>
        <c:lblOffset val="100"/>
        <c:noMultiLvlLbl val="0"/>
      </c:catAx>
      <c:valAx>
        <c:axId val="1659640687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3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Selling</a:t>
            </a:r>
            <a:r>
              <a:rPr lang="en-IN" baseline="0"/>
              <a:t> Price vs Cost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Purchases!$AC$2</c:f>
              <c:strCache>
                <c:ptCount val="1"/>
                <c:pt idx="0">
                  <c:v>Average Cost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Purchases!$P$3:$P$12</c:f>
              <c:strCache>
                <c:ptCount val="10"/>
                <c:pt idx="0">
                  <c:v>Milk &amp; Dairy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Organic 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Purchases!$AC$3:$AC$12</c:f>
              <c:numCache>
                <c:formatCode>"₹"\ #,##0.00</c:formatCode>
                <c:ptCount val="10"/>
                <c:pt idx="0">
                  <c:v>59.375</c:v>
                </c:pt>
                <c:pt idx="1">
                  <c:v>46.5</c:v>
                </c:pt>
                <c:pt idx="2">
                  <c:v>59.125</c:v>
                </c:pt>
                <c:pt idx="3">
                  <c:v>14</c:v>
                </c:pt>
                <c:pt idx="4">
                  <c:v>7.666666666666667</c:v>
                </c:pt>
                <c:pt idx="5">
                  <c:v>294.58333333333331</c:v>
                </c:pt>
                <c:pt idx="6">
                  <c:v>183.75</c:v>
                </c:pt>
                <c:pt idx="7">
                  <c:v>38.666666666666664</c:v>
                </c:pt>
                <c:pt idx="8">
                  <c:v>28.791666666666668</c:v>
                </c:pt>
                <c:pt idx="9">
                  <c:v>18.083333333333332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8-45B9-8966-13CD33BAFCEB}"/>
            </c:ext>
          </c:extLst>
        </c:ser>
        <c:ser>
          <c:idx val="1"/>
          <c:order val="1"/>
          <c:tx>
            <c:strRef>
              <c:f>Sales!$AD$2</c:f>
              <c:strCache>
                <c:ptCount val="1"/>
                <c:pt idx="0">
                  <c:v>Average Selling Price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Purchases!$P$3:$P$12</c:f>
              <c:strCache>
                <c:ptCount val="10"/>
                <c:pt idx="0">
                  <c:v>Milk &amp; Dairy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Organic 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Sales!$AD$3:$AD$12</c:f>
              <c:numCache>
                <c:formatCode>"₹"\ #,##0.00</c:formatCode>
                <c:ptCount val="10"/>
                <c:pt idx="0">
                  <c:v>60.166666666666664</c:v>
                </c:pt>
                <c:pt idx="1">
                  <c:v>50</c:v>
                </c:pt>
                <c:pt idx="2">
                  <c:v>65</c:v>
                </c:pt>
                <c:pt idx="3">
                  <c:v>15.416666666666666</c:v>
                </c:pt>
                <c:pt idx="4">
                  <c:v>9.4166666666666661</c:v>
                </c:pt>
                <c:pt idx="5">
                  <c:v>334.58333333333331</c:v>
                </c:pt>
                <c:pt idx="6">
                  <c:v>214.58333333333334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8-45B9-8966-13CD33BA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9644047"/>
        <c:axId val="1659634447"/>
      </c:barChart>
      <c:catAx>
        <c:axId val="165964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34447"/>
        <c:crosses val="autoZero"/>
        <c:auto val="1"/>
        <c:lblAlgn val="ctr"/>
        <c:lblOffset val="100"/>
        <c:noMultiLvlLbl val="0"/>
      </c:catAx>
      <c:valAx>
        <c:axId val="1659634447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Sales!$N$2</c:f>
              <c:strCache>
                <c:ptCount val="1"/>
                <c:pt idx="0">
                  <c:v>Total Sold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5D-48F9-9ACE-5F2EC4738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5D-48F9-9ACE-5F2EC4738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5D-48F9-9ACE-5F2EC4738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5D-48F9-9ACE-5F2EC47385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5D-48F9-9ACE-5F2EC47385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5D-48F9-9ACE-5F2EC47385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5D-48F9-9ACE-5F2EC47385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5D-48F9-9ACE-5F2EC47385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5D-48F9-9ACE-5F2EC47385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5D-48F9-9ACE-5F2EC4738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Sales!$A$3:$A$12</c:f>
              <c:strCache>
                <c:ptCount val="10"/>
                <c:pt idx="0">
                  <c:v>Milk &amp; Dairy 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Organic 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Sales!$N$3:$N$12</c:f>
              <c:numCache>
                <c:formatCode>General</c:formatCode>
                <c:ptCount val="10"/>
                <c:pt idx="0">
                  <c:v>12169</c:v>
                </c:pt>
                <c:pt idx="1">
                  <c:v>5791</c:v>
                </c:pt>
                <c:pt idx="2">
                  <c:v>606</c:v>
                </c:pt>
                <c:pt idx="3">
                  <c:v>4811</c:v>
                </c:pt>
                <c:pt idx="4">
                  <c:v>3560</c:v>
                </c:pt>
                <c:pt idx="5">
                  <c:v>404</c:v>
                </c:pt>
                <c:pt idx="6">
                  <c:v>141</c:v>
                </c:pt>
                <c:pt idx="7">
                  <c:v>874</c:v>
                </c:pt>
                <c:pt idx="8">
                  <c:v>400</c:v>
                </c:pt>
                <c:pt idx="9">
                  <c:v>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D-4FA3-A31F-AF78070E2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7712568770221"/>
          <c:y val="0.1862345722945426"/>
          <c:w val="0.27828323066496102"/>
          <c:h val="0.57428734708110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Amount per SKU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9570656328968"/>
          <c:y val="0.11373089579745248"/>
          <c:w val="0.77195288902409875"/>
          <c:h val="0.768493255091163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Sales!$A$17:$A$26</c:f>
              <c:strCache>
                <c:ptCount val="10"/>
                <c:pt idx="0">
                  <c:v>Milk &amp; Dairy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Organic 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Sales!$N$17:$N$26</c:f>
              <c:numCache>
                <c:formatCode>"₹"\ #,##0.00</c:formatCode>
                <c:ptCount val="10"/>
                <c:pt idx="0">
                  <c:v>732148</c:v>
                </c:pt>
                <c:pt idx="1">
                  <c:v>289550</c:v>
                </c:pt>
                <c:pt idx="2">
                  <c:v>39390</c:v>
                </c:pt>
                <c:pt idx="3">
                  <c:v>74129</c:v>
                </c:pt>
                <c:pt idx="4">
                  <c:v>33536</c:v>
                </c:pt>
                <c:pt idx="5">
                  <c:v>135270</c:v>
                </c:pt>
                <c:pt idx="6">
                  <c:v>30275</c:v>
                </c:pt>
                <c:pt idx="7">
                  <c:v>34960</c:v>
                </c:pt>
                <c:pt idx="8">
                  <c:v>12000</c:v>
                </c:pt>
                <c:pt idx="9">
                  <c:v>35060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435C-91EC-7F4970D5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62543"/>
        <c:axId val="1666363023"/>
      </c:barChart>
      <c:catAx>
        <c:axId val="166636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63023"/>
        <c:crosses val="autoZero"/>
        <c:auto val="1"/>
        <c:lblAlgn val="ctr"/>
        <c:lblOffset val="100"/>
        <c:noMultiLvlLbl val="0"/>
      </c:catAx>
      <c:valAx>
        <c:axId val="16663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6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Inventory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Inventory!$B$2:$K$2</c:f>
              <c:strCache>
                <c:ptCount val="10"/>
                <c:pt idx="0">
                  <c:v>Milk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Inventory!$B$15:$K$15</c:f>
              <c:numCache>
                <c:formatCode>General</c:formatCode>
                <c:ptCount val="10"/>
                <c:pt idx="0">
                  <c:v>9.92</c:v>
                </c:pt>
                <c:pt idx="1">
                  <c:v>6.92</c:v>
                </c:pt>
                <c:pt idx="2">
                  <c:v>4.42</c:v>
                </c:pt>
                <c:pt idx="3">
                  <c:v>10</c:v>
                </c:pt>
                <c:pt idx="4">
                  <c:v>12</c:v>
                </c:pt>
                <c:pt idx="5">
                  <c:v>1.5</c:v>
                </c:pt>
                <c:pt idx="6">
                  <c:v>1.42</c:v>
                </c:pt>
                <c:pt idx="7">
                  <c:v>3.5</c:v>
                </c:pt>
                <c:pt idx="8">
                  <c:v>4.17</c:v>
                </c:pt>
                <c:pt idx="9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A-428C-BE8D-769FC3B770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09295296"/>
        <c:axId val="1009318816"/>
      </c:barChart>
      <c:catAx>
        <c:axId val="1009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18816"/>
        <c:crosses val="autoZero"/>
        <c:auto val="1"/>
        <c:lblAlgn val="ctr"/>
        <c:lblOffset val="100"/>
        <c:noMultiLvlLbl val="0"/>
      </c:catAx>
      <c:valAx>
        <c:axId val="1009318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</a:t>
                </a:r>
                <a:r>
                  <a:rPr lang="en-IN"/>
                  <a:t>Units</a:t>
                </a:r>
                <a:r>
                  <a:rPr lang="en-IN" baseline="0"/>
                  <a:t> available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092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percentage of each SKU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29-45D8-907A-69BB534F25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29-45D8-907A-69BB534F255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29-45D8-907A-69BB534F2554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29-45D8-907A-69BB534F2554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29-45D8-907A-69BB534F25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29-45D8-907A-69BB534F2554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29-45D8-907A-69BB534F2554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29-45D8-907A-69BB534F2554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29-45D8-907A-69BB534F2554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029-45D8-907A-69BB534F25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'P&amp;L'!$B$1:$K$1</c:f>
              <c:strCache>
                <c:ptCount val="10"/>
                <c:pt idx="0">
                  <c:v>Milk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'P&amp;L'!$B$8:$K$8</c:f>
              <c:numCache>
                <c:formatCode>0.00%</c:formatCode>
                <c:ptCount val="10"/>
                <c:pt idx="0">
                  <c:v>0.12062273620842365</c:v>
                </c:pt>
                <c:pt idx="1">
                  <c:v>0.28242037574439588</c:v>
                </c:pt>
                <c:pt idx="2">
                  <c:v>4.8858292948131717E-2</c:v>
                </c:pt>
                <c:pt idx="3">
                  <c:v>9.5757933621850491E-2</c:v>
                </c:pt>
                <c:pt idx="4">
                  <c:v>9.1646204031079204E-2</c:v>
                </c:pt>
                <c:pt idx="5">
                  <c:v>0.22387683533639133</c:v>
                </c:pt>
                <c:pt idx="6">
                  <c:v>6.5528440063080118E-2</c:v>
                </c:pt>
                <c:pt idx="7">
                  <c:v>1.6778161027140297E-2</c:v>
                </c:pt>
                <c:pt idx="8">
                  <c:v>6.8048764680890897E-3</c:v>
                </c:pt>
                <c:pt idx="9">
                  <c:v>4.7706144551418223E-2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0-4B62-91F7-9BA1FA7077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Margin for each SKU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 w="1270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'P&amp;L'!$B$1:$K$1</c:f>
              <c:strCache>
                <c:ptCount val="10"/>
                <c:pt idx="0">
                  <c:v>Milk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'P&amp;L'!$B$5:$K$5</c:f>
              <c:numCache>
                <c:formatCode>0.00%</c:formatCode>
                <c:ptCount val="10"/>
                <c:pt idx="0">
                  <c:v>1.3295662290177901E-2</c:v>
                </c:pt>
                <c:pt idx="1">
                  <c:v>7.0000000000000007E-2</c:v>
                </c:pt>
                <c:pt idx="2">
                  <c:v>9.0461538461538496E-2</c:v>
                </c:pt>
                <c:pt idx="3">
                  <c:v>9.2088197146562897E-2</c:v>
                </c:pt>
                <c:pt idx="4">
                  <c:v>0.18577494692144375</c:v>
                </c:pt>
                <c:pt idx="5">
                  <c:v>0.119552872257756</c:v>
                </c:pt>
                <c:pt idx="6">
                  <c:v>0.143676018268245</c:v>
                </c:pt>
                <c:pt idx="7">
                  <c:v>3.324999999999996E-2</c:v>
                </c:pt>
                <c:pt idx="8">
                  <c:v>4.033333333333336E-2</c:v>
                </c:pt>
                <c:pt idx="9">
                  <c:v>9.6000000000000085E-2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5-4158-BC3D-2B5C9F86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012944"/>
        <c:axId val="748023024"/>
      </c:barChart>
      <c:catAx>
        <c:axId val="74801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23024"/>
        <c:crosses val="autoZero"/>
        <c:auto val="1"/>
        <c:lblAlgn val="ctr"/>
        <c:lblOffset val="100"/>
        <c:noMultiLvlLbl val="0"/>
      </c:catAx>
      <c:valAx>
        <c:axId val="7480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  <a:r>
                  <a:rPr lang="en-IN" baseline="0"/>
                  <a:t> Margin percentage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generated from each SKU over 12 weeks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P/L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'P&amp;L'!$B$1:$K$1</c:f>
              <c:strCache>
                <c:ptCount val="10"/>
                <c:pt idx="0">
                  <c:v>Milk</c:v>
                </c:pt>
                <c:pt idx="1">
                  <c:v>Bread</c:v>
                </c:pt>
                <c:pt idx="2">
                  <c:v>Chocolates</c:v>
                </c:pt>
                <c:pt idx="3">
                  <c:v>Cigarettes</c:v>
                </c:pt>
                <c:pt idx="4">
                  <c:v>Eggs</c:v>
                </c:pt>
                <c:pt idx="5">
                  <c:v>Atta</c:v>
                </c:pt>
                <c:pt idx="6">
                  <c:v>Pulses</c:v>
                </c:pt>
                <c:pt idx="7">
                  <c:v>Beverages</c:v>
                </c:pt>
                <c:pt idx="8">
                  <c:v>Snacks and Biscuits</c:v>
                </c:pt>
                <c:pt idx="9">
                  <c:v>Chips and Wafers</c:v>
                </c:pt>
              </c:strCache>
            </c:strRef>
          </c:cat>
          <c:val>
            <c:numRef>
              <c:f>'P&amp;L'!$B$7:$K$7</c:f>
              <c:numCache>
                <c:formatCode>"₹"\ #,##0.00</c:formatCode>
                <c:ptCount val="10"/>
                <c:pt idx="0">
                  <c:v>8375.5</c:v>
                </c:pt>
                <c:pt idx="1">
                  <c:v>19610</c:v>
                </c:pt>
                <c:pt idx="2">
                  <c:v>3392.5</c:v>
                </c:pt>
                <c:pt idx="3">
                  <c:v>6649</c:v>
                </c:pt>
                <c:pt idx="4">
                  <c:v>6363.5</c:v>
                </c:pt>
                <c:pt idx="5">
                  <c:v>15545</c:v>
                </c:pt>
                <c:pt idx="6">
                  <c:v>4550</c:v>
                </c:pt>
                <c:pt idx="7">
                  <c:v>1165</c:v>
                </c:pt>
                <c:pt idx="8">
                  <c:v>472.5</c:v>
                </c:pt>
                <c:pt idx="9">
                  <c:v>3312.5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C-4E35-BDB7-63239CC8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024944"/>
        <c:axId val="499533888"/>
      </c:barChart>
      <c:catAx>
        <c:axId val="7480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3888"/>
        <c:crosses val="autoZero"/>
        <c:auto val="1"/>
        <c:lblAlgn val="ctr"/>
        <c:lblOffset val="100"/>
        <c:noMultiLvlLbl val="0"/>
      </c:catAx>
      <c:valAx>
        <c:axId val="4995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generated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2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105806</xdr:colOff>
      <xdr:row>14</xdr:row>
      <xdr:rowOff>92844</xdr:rowOff>
    </xdr:from>
    <xdr:to>
      <xdr:col>22</xdr:col>
      <xdr:colOff>120000</xdr:colOff>
      <xdr:row>26</xdr:row>
      <xdr:rowOff>91307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BE628-51ED-A7CB-B041-EEA0A0B17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1237</xdr:colOff>
      <xdr:row>27</xdr:row>
      <xdr:rowOff>2928</xdr:rowOff>
    </xdr:from>
    <xdr:to>
      <xdr:col>22</xdr:col>
      <xdr:colOff>0</xdr:colOff>
      <xdr:row>40</xdr:row>
      <xdr:rowOff>170089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D991F-3CED-EA45-17E9-1E8839890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772230</xdr:colOff>
      <xdr:row>14</xdr:row>
      <xdr:rowOff>12276</xdr:rowOff>
    </xdr:from>
    <xdr:to>
      <xdr:col>28</xdr:col>
      <xdr:colOff>759732</xdr:colOff>
      <xdr:row>26</xdr:row>
      <xdr:rowOff>11340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C25436-E873-6154-AC48-4458BBF2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346623</xdr:colOff>
      <xdr:row>25</xdr:row>
      <xdr:rowOff>74511</xdr:rowOff>
    </xdr:from>
    <xdr:to>
      <xdr:col>50</xdr:col>
      <xdr:colOff>246142</xdr:colOff>
      <xdr:row>48</xdr:row>
      <xdr:rowOff>125354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1471A-26FC-AE2D-66D1-804A56B8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4691</xdr:colOff>
      <xdr:row>14</xdr:row>
      <xdr:rowOff>217589</xdr:rowOff>
    </xdr:from>
    <xdr:to>
      <xdr:col>37</xdr:col>
      <xdr:colOff>519546</xdr:colOff>
      <xdr:row>36</xdr:row>
      <xdr:rowOff>4811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573646-547B-F33D-3792-91AE6D7E1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618889</xdr:colOff>
      <xdr:row>16</xdr:row>
      <xdr:rowOff>21608</xdr:rowOff>
    </xdr:from>
    <xdr:to>
      <xdr:col>9</xdr:col>
      <xdr:colOff>869098</xdr:colOff>
      <xdr:row>31</xdr:row>
      <xdr:rowOff>63689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7E823-1097-F33E-2D82-48655A035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1299559</xdr:colOff>
      <xdr:row>9</xdr:row>
      <xdr:rowOff>210425</xdr:rowOff>
    </xdr:from>
    <xdr:to>
      <xdr:col>11</xdr:col>
      <xdr:colOff>514568</xdr:colOff>
      <xdr:row>29</xdr:row>
      <xdr:rowOff>153274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6C11-72A6-4401-4EBB-C1BD7F427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927318</xdr:colOff>
      <xdr:row>10</xdr:row>
      <xdr:rowOff>10948</xdr:rowOff>
    </xdr:from>
    <xdr:to>
      <xdr:col>6</xdr:col>
      <xdr:colOff>766378</xdr:colOff>
      <xdr:row>29</xdr:row>
      <xdr:rowOff>164224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CAE43-BE6B-8E13-5D26-FAEE39D5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12451</xdr:rowOff>
    </xdr:from>
    <xdr:to>
      <xdr:col>12</xdr:col>
      <xdr:colOff>12787</xdr:colOff>
      <xdr:row>50</xdr:row>
      <xdr:rowOff>126998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C575A-8BFB-4E26-DF0A-DD717CDF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948498</xdr:colOff>
      <xdr:row>30</xdr:row>
      <xdr:rowOff>135355</xdr:rowOff>
    </xdr:from>
    <xdr:to>
      <xdr:col>6</xdr:col>
      <xdr:colOff>1161915</xdr:colOff>
      <xdr:row>50</xdr:row>
      <xdr:rowOff>148617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6ED2F7-B6D0-0436-21F1-BAEF8C284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081899-CB0E-49E1-AECA-9C8258AE7CAD}" name="Table1" displayName="Table1" ref="A2:C7" totalsRowShown="0" headerRowDxfId="5" dataDxfId="4" tableBorderDxfId="3">
  <autoFilter ref="A2:C7" xr:uid="{9C081899-CB0E-49E1-AECA-9C8258AE7CAD}"/>
  <tableColumns count="3">
    <tableColumn id="1" xr3:uid="{175ED689-2780-4110-9D4E-AE962CDD2A3F}" name="Category" dataDxfId="2"/>
    <tableColumn id="2" xr3:uid="{233788C2-6314-4CFD-B39F-D90533328955}" name="Item Name" dataDxfId="1"/>
    <tableColumn id="3" xr3:uid="{F585B2ED-2498-46A8-986D-39F784E0FB2B}" name="Description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7BD5-42C8-44CB-BBD3-0E9A1599E2E2}">
  <dimension ref="A1:C7"/>
  <sheetViews>
    <sheetView workbookViewId="0">
      <selection activeCell="B11" sqref="B10:B11"/>
    </sheetView>
  </sheetViews>
  <sheetFormatPr defaultRowHeight="14.5" x14ac:dyDescent="0.35"/>
  <cols>
    <col min="1" max="1" width="25.453125" customWidth="1"/>
    <col min="2" max="2" width="43.54296875" customWidth="1"/>
    <col min="3" max="3" width="46.08984375" customWidth="1"/>
  </cols>
  <sheetData>
    <row r="1" spans="1:3" ht="19.5" x14ac:dyDescent="0.45">
      <c r="A1" s="56" t="s">
        <v>0</v>
      </c>
      <c r="B1" s="56"/>
      <c r="C1" s="56"/>
    </row>
    <row r="2" spans="1:3" ht="15.5" x14ac:dyDescent="0.35">
      <c r="A2" s="5" t="s">
        <v>22</v>
      </c>
      <c r="B2" s="5" t="s">
        <v>23</v>
      </c>
      <c r="C2" s="5" t="s">
        <v>24</v>
      </c>
    </row>
    <row r="3" spans="1:3" ht="15.5" x14ac:dyDescent="0.35">
      <c r="A3" s="6" t="s">
        <v>25</v>
      </c>
      <c r="B3" s="6" t="s">
        <v>85</v>
      </c>
      <c r="C3" s="6" t="s">
        <v>26</v>
      </c>
    </row>
    <row r="4" spans="1:3" ht="31" x14ac:dyDescent="0.35">
      <c r="A4" s="6" t="s">
        <v>27</v>
      </c>
      <c r="B4" s="6" t="s">
        <v>89</v>
      </c>
      <c r="C4" s="6" t="s">
        <v>28</v>
      </c>
    </row>
    <row r="5" spans="1:3" ht="15.5" x14ac:dyDescent="0.35">
      <c r="A5" s="6" t="s">
        <v>29</v>
      </c>
      <c r="B5" s="6" t="s">
        <v>86</v>
      </c>
      <c r="C5" s="6" t="s">
        <v>30</v>
      </c>
    </row>
    <row r="6" spans="1:3" ht="15.5" x14ac:dyDescent="0.35">
      <c r="A6" s="6" t="s">
        <v>18</v>
      </c>
      <c r="B6" s="6" t="s">
        <v>87</v>
      </c>
      <c r="C6" s="6" t="s">
        <v>31</v>
      </c>
    </row>
    <row r="7" spans="1:3" ht="15.5" x14ac:dyDescent="0.35">
      <c r="A7" s="6" t="s">
        <v>32</v>
      </c>
      <c r="B7" s="6" t="s">
        <v>88</v>
      </c>
      <c r="C7" s="6" t="s">
        <v>33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A715-1D54-4C6A-A5D7-A2A454D29E8D}">
  <dimension ref="A1:AC29"/>
  <sheetViews>
    <sheetView topLeftCell="O9" zoomScale="65" workbookViewId="0">
      <selection activeCell="AC32" sqref="AC32"/>
    </sheetView>
  </sheetViews>
  <sheetFormatPr defaultRowHeight="14.5" x14ac:dyDescent="0.35"/>
  <cols>
    <col min="1" max="1" width="19.81640625" style="13" bestFit="1" customWidth="1"/>
    <col min="2" max="2" width="14.453125" bestFit="1" customWidth="1"/>
    <col min="3" max="3" width="14.453125" customWidth="1"/>
    <col min="4" max="13" width="14.453125" bestFit="1" customWidth="1"/>
    <col min="14" max="14" width="26.36328125" bestFit="1" customWidth="1"/>
    <col min="15" max="15" width="5" customWidth="1"/>
    <col min="16" max="16" width="18.7265625" bestFit="1" customWidth="1"/>
    <col min="17" max="19" width="11.1796875" bestFit="1" customWidth="1"/>
    <col min="20" max="20" width="10.90625" bestFit="1" customWidth="1"/>
    <col min="21" max="26" width="11.1796875" bestFit="1" customWidth="1"/>
    <col min="27" max="28" width="10.6328125" bestFit="1" customWidth="1"/>
    <col min="29" max="29" width="20.1796875" bestFit="1" customWidth="1"/>
  </cols>
  <sheetData>
    <row r="1" spans="1:29" ht="20" thickBot="1" x14ac:dyDescent="0.5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P1" s="56" t="s">
        <v>36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29" ht="19.5" thickTop="1" thickBot="1" x14ac:dyDescent="0.5">
      <c r="A2" s="9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8" t="s">
        <v>39</v>
      </c>
      <c r="P2" s="4" t="s">
        <v>0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8" t="s">
        <v>38</v>
      </c>
    </row>
    <row r="3" spans="1:29" ht="17.5" thickTop="1" x14ac:dyDescent="0.4">
      <c r="A3" s="10" t="s">
        <v>35</v>
      </c>
      <c r="B3" s="14">
        <v>1010</v>
      </c>
      <c r="C3" s="14">
        <v>1000</v>
      </c>
      <c r="D3" s="14">
        <v>1080</v>
      </c>
      <c r="E3" s="14">
        <v>995</v>
      </c>
      <c r="F3" s="14">
        <v>1000</v>
      </c>
      <c r="G3" s="14">
        <v>980</v>
      </c>
      <c r="H3" s="14">
        <v>1100</v>
      </c>
      <c r="I3" s="14">
        <v>1010</v>
      </c>
      <c r="J3" s="14">
        <v>1005</v>
      </c>
      <c r="K3" s="14">
        <v>990</v>
      </c>
      <c r="L3" s="14">
        <v>1000</v>
      </c>
      <c r="M3" s="14">
        <v>1020</v>
      </c>
      <c r="N3" s="46">
        <f>SUM(B3:M3)</f>
        <v>12190</v>
      </c>
      <c r="P3" s="1" t="s">
        <v>35</v>
      </c>
      <c r="Q3" s="17">
        <v>59</v>
      </c>
      <c r="R3" s="17">
        <v>59</v>
      </c>
      <c r="S3" s="17">
        <v>59</v>
      </c>
      <c r="T3" s="17">
        <v>59</v>
      </c>
      <c r="U3" s="17">
        <v>59</v>
      </c>
      <c r="V3" s="17">
        <v>59.5</v>
      </c>
      <c r="W3" s="17">
        <v>59.5</v>
      </c>
      <c r="X3" s="17">
        <v>59.5</v>
      </c>
      <c r="Y3" s="17">
        <v>59.5</v>
      </c>
      <c r="Z3" s="17">
        <v>59.5</v>
      </c>
      <c r="AA3" s="17">
        <v>60</v>
      </c>
      <c r="AB3" s="17">
        <v>60</v>
      </c>
      <c r="AC3" s="47">
        <f>AVERAGE(Q3:AB3)</f>
        <v>59.375</v>
      </c>
    </row>
    <row r="4" spans="1:29" ht="17" x14ac:dyDescent="0.4">
      <c r="A4" s="11" t="s">
        <v>69</v>
      </c>
      <c r="B4" s="15">
        <v>490</v>
      </c>
      <c r="C4" s="15">
        <v>490</v>
      </c>
      <c r="D4" s="15">
        <v>500</v>
      </c>
      <c r="E4" s="15">
        <v>475</v>
      </c>
      <c r="F4" s="15">
        <v>430</v>
      </c>
      <c r="G4" s="15">
        <v>510</v>
      </c>
      <c r="H4" s="15">
        <v>480</v>
      </c>
      <c r="I4" s="15">
        <v>495</v>
      </c>
      <c r="J4" s="15">
        <v>470</v>
      </c>
      <c r="K4" s="15">
        <v>500</v>
      </c>
      <c r="L4" s="15">
        <v>475</v>
      </c>
      <c r="M4" s="15">
        <v>490</v>
      </c>
      <c r="N4" s="46">
        <f t="shared" ref="N4:N12" si="0">SUM(B4:M4)</f>
        <v>5805</v>
      </c>
      <c r="P4" s="2" t="s">
        <v>13</v>
      </c>
      <c r="Q4" s="18">
        <v>46</v>
      </c>
      <c r="R4" s="18">
        <v>46</v>
      </c>
      <c r="S4" s="18">
        <v>46</v>
      </c>
      <c r="T4" s="18">
        <v>46</v>
      </c>
      <c r="U4" s="18">
        <v>46</v>
      </c>
      <c r="V4" s="18">
        <v>46</v>
      </c>
      <c r="W4" s="18">
        <v>47</v>
      </c>
      <c r="X4" s="18">
        <v>47</v>
      </c>
      <c r="Y4" s="18">
        <v>47</v>
      </c>
      <c r="Z4" s="18">
        <v>47</v>
      </c>
      <c r="AA4" s="18">
        <v>47</v>
      </c>
      <c r="AB4" s="18">
        <v>47</v>
      </c>
      <c r="AC4" s="47">
        <f t="shared" ref="AC4:AC12" si="1">AVERAGE(Q4:AB4)</f>
        <v>46.5</v>
      </c>
    </row>
    <row r="5" spans="1:29" ht="17" x14ac:dyDescent="0.4">
      <c r="A5" s="10" t="s">
        <v>70</v>
      </c>
      <c r="B5" s="14">
        <v>50</v>
      </c>
      <c r="C5" s="14">
        <v>50</v>
      </c>
      <c r="D5" s="14">
        <v>45</v>
      </c>
      <c r="E5" s="14">
        <v>40</v>
      </c>
      <c r="F5" s="14">
        <v>70</v>
      </c>
      <c r="G5" s="14">
        <v>75</v>
      </c>
      <c r="H5" s="14">
        <v>65</v>
      </c>
      <c r="I5" s="14">
        <v>50</v>
      </c>
      <c r="J5" s="14">
        <v>40</v>
      </c>
      <c r="K5" s="14">
        <v>50</v>
      </c>
      <c r="L5" s="14">
        <v>35</v>
      </c>
      <c r="M5" s="14">
        <v>40</v>
      </c>
      <c r="N5" s="46">
        <f t="shared" si="0"/>
        <v>610</v>
      </c>
      <c r="P5" s="1" t="s">
        <v>14</v>
      </c>
      <c r="Q5" s="17">
        <v>58</v>
      </c>
      <c r="R5" s="17">
        <v>58</v>
      </c>
      <c r="S5" s="17">
        <v>58.5</v>
      </c>
      <c r="T5" s="17">
        <v>58.5</v>
      </c>
      <c r="U5" s="17">
        <v>58.5</v>
      </c>
      <c r="V5" s="17">
        <v>58.5</v>
      </c>
      <c r="W5" s="17">
        <v>58.5</v>
      </c>
      <c r="X5" s="17">
        <v>60</v>
      </c>
      <c r="Y5" s="17">
        <v>60</v>
      </c>
      <c r="Z5" s="17">
        <v>60</v>
      </c>
      <c r="AA5" s="17">
        <v>60</v>
      </c>
      <c r="AB5" s="17">
        <v>61</v>
      </c>
      <c r="AC5" s="47">
        <f t="shared" si="1"/>
        <v>59.125</v>
      </c>
    </row>
    <row r="6" spans="1:29" ht="17" x14ac:dyDescent="0.4">
      <c r="A6" s="11" t="s">
        <v>15</v>
      </c>
      <c r="B6" s="15">
        <v>420</v>
      </c>
      <c r="C6" s="15">
        <v>390</v>
      </c>
      <c r="D6" s="15">
        <v>330</v>
      </c>
      <c r="E6" s="15">
        <v>470</v>
      </c>
      <c r="F6" s="15">
        <v>425</v>
      </c>
      <c r="G6" s="15">
        <v>460</v>
      </c>
      <c r="H6" s="15">
        <v>360</v>
      </c>
      <c r="I6" s="15">
        <v>395</v>
      </c>
      <c r="J6" s="15">
        <v>415</v>
      </c>
      <c r="K6" s="15">
        <v>380</v>
      </c>
      <c r="L6" s="15">
        <v>380</v>
      </c>
      <c r="M6" s="15">
        <v>400</v>
      </c>
      <c r="N6" s="46">
        <f t="shared" si="0"/>
        <v>4825</v>
      </c>
      <c r="P6" s="2" t="s">
        <v>15</v>
      </c>
      <c r="Q6" s="18">
        <v>13</v>
      </c>
      <c r="R6" s="18">
        <v>13</v>
      </c>
      <c r="S6" s="18">
        <v>13</v>
      </c>
      <c r="T6" s="18">
        <v>13</v>
      </c>
      <c r="U6" s="18">
        <v>13</v>
      </c>
      <c r="V6" s="18">
        <v>14</v>
      </c>
      <c r="W6" s="18">
        <v>14</v>
      </c>
      <c r="X6" s="18">
        <v>14</v>
      </c>
      <c r="Y6" s="18">
        <v>15</v>
      </c>
      <c r="Z6" s="18">
        <v>15</v>
      </c>
      <c r="AA6" s="18">
        <v>15.5</v>
      </c>
      <c r="AB6" s="18">
        <v>15.5</v>
      </c>
      <c r="AC6" s="47">
        <f t="shared" si="1"/>
        <v>14</v>
      </c>
    </row>
    <row r="7" spans="1:29" ht="17" x14ac:dyDescent="0.4">
      <c r="A7" s="10" t="s">
        <v>16</v>
      </c>
      <c r="B7" s="14">
        <v>300</v>
      </c>
      <c r="C7" s="14">
        <v>280</v>
      </c>
      <c r="D7" s="14">
        <v>285</v>
      </c>
      <c r="E7" s="14">
        <v>310</v>
      </c>
      <c r="F7" s="14">
        <v>285</v>
      </c>
      <c r="G7" s="14">
        <v>320</v>
      </c>
      <c r="H7" s="14">
        <v>300</v>
      </c>
      <c r="I7" s="14">
        <v>310</v>
      </c>
      <c r="J7" s="14">
        <v>320</v>
      </c>
      <c r="K7" s="14">
        <v>280</v>
      </c>
      <c r="L7" s="14">
        <v>280</v>
      </c>
      <c r="M7" s="14">
        <v>275</v>
      </c>
      <c r="N7" s="46">
        <f t="shared" si="0"/>
        <v>3545</v>
      </c>
      <c r="P7" s="1" t="s">
        <v>16</v>
      </c>
      <c r="Q7" s="17">
        <v>8</v>
      </c>
      <c r="R7" s="17">
        <v>8</v>
      </c>
      <c r="S7" s="17">
        <v>7.5</v>
      </c>
      <c r="T7" s="17">
        <v>7.5</v>
      </c>
      <c r="U7" s="17">
        <v>8</v>
      </c>
      <c r="V7" s="17">
        <v>8.5</v>
      </c>
      <c r="W7" s="17">
        <v>8</v>
      </c>
      <c r="X7" s="17">
        <v>7</v>
      </c>
      <c r="Y7" s="17">
        <v>7</v>
      </c>
      <c r="Z7" s="17">
        <v>7</v>
      </c>
      <c r="AA7" s="17">
        <v>7.5</v>
      </c>
      <c r="AB7" s="17">
        <v>8</v>
      </c>
      <c r="AC7" s="47">
        <f t="shared" si="1"/>
        <v>7.666666666666667</v>
      </c>
    </row>
    <row r="8" spans="1:29" ht="17" x14ac:dyDescent="0.4">
      <c r="A8" s="11" t="s">
        <v>17</v>
      </c>
      <c r="B8" s="15">
        <v>50</v>
      </c>
      <c r="C8" s="15">
        <v>15</v>
      </c>
      <c r="D8" s="15">
        <v>20</v>
      </c>
      <c r="E8" s="15">
        <v>55</v>
      </c>
      <c r="F8" s="15">
        <v>10</v>
      </c>
      <c r="G8" s="15">
        <v>25</v>
      </c>
      <c r="H8" s="15">
        <v>60</v>
      </c>
      <c r="I8" s="15">
        <v>15</v>
      </c>
      <c r="J8" s="15">
        <v>30</v>
      </c>
      <c r="K8" s="15">
        <v>30</v>
      </c>
      <c r="L8" s="15">
        <v>45</v>
      </c>
      <c r="M8" s="15">
        <v>50</v>
      </c>
      <c r="N8" s="46">
        <f t="shared" si="0"/>
        <v>405</v>
      </c>
      <c r="P8" s="2" t="s">
        <v>17</v>
      </c>
      <c r="Q8" s="18">
        <v>280</v>
      </c>
      <c r="R8" s="18">
        <v>280</v>
      </c>
      <c r="S8" s="18">
        <v>290</v>
      </c>
      <c r="T8" s="18">
        <v>295</v>
      </c>
      <c r="U8" s="18">
        <v>290</v>
      </c>
      <c r="V8" s="18">
        <v>290</v>
      </c>
      <c r="W8" s="18">
        <v>290</v>
      </c>
      <c r="X8" s="18">
        <v>300</v>
      </c>
      <c r="Y8" s="18">
        <v>300</v>
      </c>
      <c r="Z8" s="18">
        <v>300</v>
      </c>
      <c r="AA8" s="18">
        <v>310</v>
      </c>
      <c r="AB8" s="18">
        <v>310</v>
      </c>
      <c r="AC8" s="47">
        <f t="shared" si="1"/>
        <v>294.58333333333331</v>
      </c>
    </row>
    <row r="9" spans="1:29" ht="17" x14ac:dyDescent="0.4">
      <c r="A9" s="10" t="s">
        <v>34</v>
      </c>
      <c r="B9" s="14">
        <v>15</v>
      </c>
      <c r="C9" s="14">
        <v>5</v>
      </c>
      <c r="D9" s="14">
        <v>15</v>
      </c>
      <c r="E9" s="14">
        <v>15</v>
      </c>
      <c r="F9" s="14">
        <v>15</v>
      </c>
      <c r="G9" s="14">
        <v>5</v>
      </c>
      <c r="H9" s="14">
        <v>10</v>
      </c>
      <c r="I9" s="14">
        <v>10</v>
      </c>
      <c r="J9" s="14">
        <v>15</v>
      </c>
      <c r="K9" s="14">
        <v>10</v>
      </c>
      <c r="L9" s="14">
        <v>20</v>
      </c>
      <c r="M9" s="14">
        <v>5</v>
      </c>
      <c r="N9" s="46">
        <f t="shared" si="0"/>
        <v>140</v>
      </c>
      <c r="P9" s="1" t="s">
        <v>34</v>
      </c>
      <c r="Q9" s="17">
        <v>170</v>
      </c>
      <c r="R9" s="17">
        <v>170</v>
      </c>
      <c r="S9" s="17">
        <v>170</v>
      </c>
      <c r="T9" s="17">
        <v>190</v>
      </c>
      <c r="U9" s="17">
        <v>190</v>
      </c>
      <c r="V9" s="17">
        <v>190</v>
      </c>
      <c r="W9" s="17">
        <v>185</v>
      </c>
      <c r="X9" s="17">
        <v>185</v>
      </c>
      <c r="Y9" s="17">
        <v>185</v>
      </c>
      <c r="Z9" s="17">
        <v>190</v>
      </c>
      <c r="AA9" s="17">
        <v>190</v>
      </c>
      <c r="AB9" s="17">
        <v>190</v>
      </c>
      <c r="AC9" s="47">
        <f t="shared" si="1"/>
        <v>183.75</v>
      </c>
    </row>
    <row r="10" spans="1:29" ht="17" x14ac:dyDescent="0.4">
      <c r="A10" s="11" t="s">
        <v>18</v>
      </c>
      <c r="B10" s="15">
        <v>80</v>
      </c>
      <c r="C10" s="15">
        <v>80</v>
      </c>
      <c r="D10" s="15">
        <v>75</v>
      </c>
      <c r="E10" s="15">
        <v>95</v>
      </c>
      <c r="F10" s="15">
        <v>65</v>
      </c>
      <c r="G10" s="15">
        <v>80</v>
      </c>
      <c r="H10" s="15">
        <v>60</v>
      </c>
      <c r="I10" s="15">
        <v>70</v>
      </c>
      <c r="J10" s="15">
        <v>75</v>
      </c>
      <c r="K10" s="15">
        <v>60</v>
      </c>
      <c r="L10" s="15">
        <v>70</v>
      </c>
      <c r="M10" s="15">
        <v>65</v>
      </c>
      <c r="N10" s="46">
        <f t="shared" si="0"/>
        <v>875</v>
      </c>
      <c r="P10" s="2" t="s">
        <v>18</v>
      </c>
      <c r="Q10" s="18">
        <v>38</v>
      </c>
      <c r="R10" s="18">
        <v>38</v>
      </c>
      <c r="S10" s="18">
        <v>38</v>
      </c>
      <c r="T10" s="18">
        <v>38</v>
      </c>
      <c r="U10" s="18">
        <v>39</v>
      </c>
      <c r="V10" s="18">
        <v>39</v>
      </c>
      <c r="W10" s="18">
        <v>39</v>
      </c>
      <c r="X10" s="18">
        <v>39</v>
      </c>
      <c r="Y10" s="18">
        <v>39</v>
      </c>
      <c r="Z10" s="18">
        <v>39</v>
      </c>
      <c r="AA10" s="18">
        <v>39</v>
      </c>
      <c r="AB10" s="18">
        <v>39</v>
      </c>
      <c r="AC10" s="47">
        <f t="shared" si="1"/>
        <v>38.666666666666664</v>
      </c>
    </row>
    <row r="11" spans="1:29" ht="17" x14ac:dyDescent="0.4">
      <c r="A11" s="10" t="s">
        <v>19</v>
      </c>
      <c r="B11" s="14">
        <v>35</v>
      </c>
      <c r="C11" s="14">
        <v>35</v>
      </c>
      <c r="D11" s="14">
        <v>30</v>
      </c>
      <c r="E11" s="14">
        <v>25</v>
      </c>
      <c r="F11" s="14">
        <v>25</v>
      </c>
      <c r="G11" s="14">
        <v>50</v>
      </c>
      <c r="H11" s="14">
        <v>45</v>
      </c>
      <c r="I11" s="14">
        <v>45</v>
      </c>
      <c r="J11" s="14">
        <v>25</v>
      </c>
      <c r="K11" s="14">
        <v>30</v>
      </c>
      <c r="L11" s="14">
        <v>30</v>
      </c>
      <c r="M11" s="14">
        <v>25</v>
      </c>
      <c r="N11" s="46">
        <f t="shared" si="0"/>
        <v>400</v>
      </c>
      <c r="P11" s="1" t="s">
        <v>19</v>
      </c>
      <c r="Q11" s="17">
        <v>28</v>
      </c>
      <c r="R11" s="17">
        <v>28</v>
      </c>
      <c r="S11" s="17">
        <v>28</v>
      </c>
      <c r="T11" s="17">
        <v>28</v>
      </c>
      <c r="U11" s="17">
        <v>28</v>
      </c>
      <c r="V11" s="17">
        <v>29</v>
      </c>
      <c r="W11" s="17">
        <v>29</v>
      </c>
      <c r="X11" s="17">
        <v>29.5</v>
      </c>
      <c r="Y11" s="17">
        <v>29.5</v>
      </c>
      <c r="Z11" s="17">
        <v>29.5</v>
      </c>
      <c r="AA11" s="17">
        <v>29.5</v>
      </c>
      <c r="AB11" s="17">
        <v>29.5</v>
      </c>
      <c r="AC11" s="47">
        <f t="shared" si="1"/>
        <v>28.791666666666668</v>
      </c>
    </row>
    <row r="12" spans="1:29" ht="17" x14ac:dyDescent="0.4">
      <c r="A12" s="12" t="s">
        <v>20</v>
      </c>
      <c r="B12" s="16">
        <v>150</v>
      </c>
      <c r="C12" s="16">
        <v>135</v>
      </c>
      <c r="D12" s="16">
        <v>160</v>
      </c>
      <c r="E12" s="16">
        <v>130</v>
      </c>
      <c r="F12" s="16">
        <v>145</v>
      </c>
      <c r="G12" s="16">
        <v>145</v>
      </c>
      <c r="H12" s="16">
        <v>170</v>
      </c>
      <c r="I12" s="16">
        <v>135</v>
      </c>
      <c r="J12" s="16">
        <v>125</v>
      </c>
      <c r="K12" s="16">
        <v>145</v>
      </c>
      <c r="L12" s="16">
        <v>170</v>
      </c>
      <c r="M12" s="16">
        <v>145</v>
      </c>
      <c r="N12" s="46">
        <f t="shared" si="0"/>
        <v>1755</v>
      </c>
      <c r="P12" s="3" t="s">
        <v>20</v>
      </c>
      <c r="Q12" s="19">
        <v>18</v>
      </c>
      <c r="R12" s="19">
        <v>18</v>
      </c>
      <c r="S12" s="19">
        <v>18</v>
      </c>
      <c r="T12" s="19">
        <v>18</v>
      </c>
      <c r="U12" s="19">
        <v>18</v>
      </c>
      <c r="V12" s="19">
        <v>18</v>
      </c>
      <c r="W12" s="19">
        <v>18</v>
      </c>
      <c r="X12" s="19">
        <v>18</v>
      </c>
      <c r="Y12" s="19">
        <v>18</v>
      </c>
      <c r="Z12" s="19">
        <v>18</v>
      </c>
      <c r="AA12" s="19">
        <v>18.5</v>
      </c>
      <c r="AB12" s="19">
        <v>18.5</v>
      </c>
      <c r="AC12" s="47">
        <f t="shared" si="1"/>
        <v>18.083333333333332</v>
      </c>
    </row>
    <row r="13" spans="1:29" ht="33" customHeight="1" thickBot="1" x14ac:dyDescent="0.4">
      <c r="A13" s="20" t="s">
        <v>40</v>
      </c>
      <c r="B13" s="42">
        <f>SUM(B3:B12)</f>
        <v>2600</v>
      </c>
      <c r="C13" s="42">
        <f t="shared" ref="C13:M13" si="2">SUM(C3:C12)</f>
        <v>2480</v>
      </c>
      <c r="D13" s="42">
        <f t="shared" si="2"/>
        <v>2540</v>
      </c>
      <c r="E13" s="42">
        <f t="shared" si="2"/>
        <v>2610</v>
      </c>
      <c r="F13" s="42">
        <f t="shared" si="2"/>
        <v>2470</v>
      </c>
      <c r="G13" s="42">
        <f t="shared" si="2"/>
        <v>2650</v>
      </c>
      <c r="H13" s="42">
        <f t="shared" si="2"/>
        <v>2650</v>
      </c>
      <c r="I13" s="42">
        <f t="shared" si="2"/>
        <v>2535</v>
      </c>
      <c r="J13" s="42">
        <f t="shared" si="2"/>
        <v>2520</v>
      </c>
      <c r="K13" s="42">
        <f t="shared" si="2"/>
        <v>2475</v>
      </c>
      <c r="L13" s="42">
        <f t="shared" si="2"/>
        <v>2505</v>
      </c>
      <c r="M13" s="42">
        <f t="shared" si="2"/>
        <v>2515</v>
      </c>
      <c r="N13" s="41">
        <f>SUM(N3:N12)</f>
        <v>30550</v>
      </c>
    </row>
    <row r="14" spans="1:29" ht="15.5" customHeight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1:29" ht="20" thickBot="1" x14ac:dyDescent="0.5">
      <c r="A15" s="57" t="s">
        <v>37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29" ht="19.5" thickTop="1" thickBot="1" x14ac:dyDescent="0.5">
      <c r="A16" s="9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  <c r="N16" s="8" t="s">
        <v>41</v>
      </c>
    </row>
    <row r="17" spans="1:17" ht="17.5" thickTop="1" x14ac:dyDescent="0.4">
      <c r="A17" s="10" t="s">
        <v>35</v>
      </c>
      <c r="B17" s="17">
        <f t="shared" ref="B17:B26" si="3">B3*Q3</f>
        <v>59590</v>
      </c>
      <c r="C17" s="17">
        <f t="shared" ref="C17:C26" si="4">C3*R3</f>
        <v>59000</v>
      </c>
      <c r="D17" s="17">
        <f t="shared" ref="D17:D26" si="5">D3*S3</f>
        <v>63720</v>
      </c>
      <c r="E17" s="17">
        <f t="shared" ref="E17:E26" si="6">E3*T3</f>
        <v>58705</v>
      </c>
      <c r="F17" s="17">
        <f t="shared" ref="F17:F26" si="7">F3*U3</f>
        <v>59000</v>
      </c>
      <c r="G17" s="17">
        <f t="shared" ref="G17:G26" si="8">G3*V3</f>
        <v>58310</v>
      </c>
      <c r="H17" s="17">
        <f t="shared" ref="H17:H26" si="9">H3*W3</f>
        <v>65450</v>
      </c>
      <c r="I17" s="17">
        <f t="shared" ref="I17:I26" si="10">I3*X3</f>
        <v>60095</v>
      </c>
      <c r="J17" s="17">
        <f t="shared" ref="J17:J26" si="11">J3*Y3</f>
        <v>59797.5</v>
      </c>
      <c r="K17" s="17">
        <f t="shared" ref="K17:K26" si="12">K3*Z3</f>
        <v>58905</v>
      </c>
      <c r="L17" s="17">
        <f t="shared" ref="L17:L26" si="13">L3*AA3</f>
        <v>60000</v>
      </c>
      <c r="M17" s="17">
        <f t="shared" ref="M17:M26" si="14">M3*AB3</f>
        <v>61200</v>
      </c>
      <c r="N17" s="45">
        <f>SUM(B17:M17)</f>
        <v>723772.5</v>
      </c>
    </row>
    <row r="18" spans="1:17" ht="17" x14ac:dyDescent="0.4">
      <c r="A18" s="11" t="s">
        <v>13</v>
      </c>
      <c r="B18" s="18">
        <f t="shared" si="3"/>
        <v>22540</v>
      </c>
      <c r="C18" s="18">
        <f t="shared" si="4"/>
        <v>22540</v>
      </c>
      <c r="D18" s="18">
        <f t="shared" si="5"/>
        <v>23000</v>
      </c>
      <c r="E18" s="18">
        <f t="shared" si="6"/>
        <v>21850</v>
      </c>
      <c r="F18" s="18">
        <f t="shared" si="7"/>
        <v>19780</v>
      </c>
      <c r="G18" s="18">
        <f t="shared" si="8"/>
        <v>23460</v>
      </c>
      <c r="H18" s="18">
        <f t="shared" si="9"/>
        <v>22560</v>
      </c>
      <c r="I18" s="18">
        <f t="shared" si="10"/>
        <v>23265</v>
      </c>
      <c r="J18" s="18">
        <f t="shared" si="11"/>
        <v>22090</v>
      </c>
      <c r="K18" s="18">
        <f t="shared" si="12"/>
        <v>23500</v>
      </c>
      <c r="L18" s="18">
        <f t="shared" si="13"/>
        <v>22325</v>
      </c>
      <c r="M18" s="18">
        <f t="shared" si="14"/>
        <v>23030</v>
      </c>
      <c r="N18" s="45">
        <f t="shared" ref="N18:N26" si="15">SUM(B18:M18)</f>
        <v>269940</v>
      </c>
    </row>
    <row r="19" spans="1:17" ht="17" x14ac:dyDescent="0.4">
      <c r="A19" s="10" t="s">
        <v>14</v>
      </c>
      <c r="B19" s="17">
        <f t="shared" si="3"/>
        <v>2900</v>
      </c>
      <c r="C19" s="17">
        <f t="shared" si="4"/>
        <v>2900</v>
      </c>
      <c r="D19" s="17">
        <f t="shared" si="5"/>
        <v>2632.5</v>
      </c>
      <c r="E19" s="17">
        <f t="shared" si="6"/>
        <v>2340</v>
      </c>
      <c r="F19" s="17">
        <f t="shared" si="7"/>
        <v>4095</v>
      </c>
      <c r="G19" s="17">
        <f t="shared" si="8"/>
        <v>4387.5</v>
      </c>
      <c r="H19" s="17">
        <f t="shared" si="9"/>
        <v>3802.5</v>
      </c>
      <c r="I19" s="17">
        <f t="shared" si="10"/>
        <v>3000</v>
      </c>
      <c r="J19" s="17">
        <f t="shared" si="11"/>
        <v>2400</v>
      </c>
      <c r="K19" s="17">
        <f t="shared" si="12"/>
        <v>3000</v>
      </c>
      <c r="L19" s="17">
        <f t="shared" si="13"/>
        <v>2100</v>
      </c>
      <c r="M19" s="17">
        <f t="shared" si="14"/>
        <v>2440</v>
      </c>
      <c r="N19" s="45">
        <f t="shared" si="15"/>
        <v>35997.5</v>
      </c>
    </row>
    <row r="20" spans="1:17" ht="17" x14ac:dyDescent="0.4">
      <c r="A20" s="11" t="s">
        <v>15</v>
      </c>
      <c r="B20" s="18">
        <f t="shared" si="3"/>
        <v>5460</v>
      </c>
      <c r="C20" s="18">
        <f t="shared" si="4"/>
        <v>5070</v>
      </c>
      <c r="D20" s="18">
        <f t="shared" si="5"/>
        <v>4290</v>
      </c>
      <c r="E20" s="18">
        <f t="shared" si="6"/>
        <v>6110</v>
      </c>
      <c r="F20" s="18">
        <f t="shared" si="7"/>
        <v>5525</v>
      </c>
      <c r="G20" s="18">
        <f t="shared" si="8"/>
        <v>6440</v>
      </c>
      <c r="H20" s="18">
        <f t="shared" si="9"/>
        <v>5040</v>
      </c>
      <c r="I20" s="18">
        <f t="shared" si="10"/>
        <v>5530</v>
      </c>
      <c r="J20" s="18">
        <f t="shared" si="11"/>
        <v>6225</v>
      </c>
      <c r="K20" s="18">
        <f t="shared" si="12"/>
        <v>5700</v>
      </c>
      <c r="L20" s="18">
        <f t="shared" si="13"/>
        <v>5890</v>
      </c>
      <c r="M20" s="18">
        <f t="shared" si="14"/>
        <v>6200</v>
      </c>
      <c r="N20" s="45">
        <f t="shared" si="15"/>
        <v>67480</v>
      </c>
    </row>
    <row r="21" spans="1:17" ht="17" x14ac:dyDescent="0.4">
      <c r="A21" s="10" t="s">
        <v>16</v>
      </c>
      <c r="B21" s="17">
        <f t="shared" si="3"/>
        <v>2400</v>
      </c>
      <c r="C21" s="17">
        <f t="shared" si="4"/>
        <v>2240</v>
      </c>
      <c r="D21" s="17">
        <f t="shared" si="5"/>
        <v>2137.5</v>
      </c>
      <c r="E21" s="17">
        <f t="shared" si="6"/>
        <v>2325</v>
      </c>
      <c r="F21" s="17">
        <f t="shared" si="7"/>
        <v>2280</v>
      </c>
      <c r="G21" s="17">
        <f t="shared" si="8"/>
        <v>2720</v>
      </c>
      <c r="H21" s="17">
        <f t="shared" si="9"/>
        <v>2400</v>
      </c>
      <c r="I21" s="17">
        <f t="shared" si="10"/>
        <v>2170</v>
      </c>
      <c r="J21" s="17">
        <f t="shared" si="11"/>
        <v>2240</v>
      </c>
      <c r="K21" s="17">
        <f t="shared" si="12"/>
        <v>1960</v>
      </c>
      <c r="L21" s="17">
        <f t="shared" si="13"/>
        <v>2100</v>
      </c>
      <c r="M21" s="17">
        <f t="shared" si="14"/>
        <v>2200</v>
      </c>
      <c r="N21" s="45">
        <f t="shared" si="15"/>
        <v>27172.5</v>
      </c>
    </row>
    <row r="22" spans="1:17" ht="17" x14ac:dyDescent="0.4">
      <c r="A22" s="11" t="s">
        <v>17</v>
      </c>
      <c r="B22" s="18">
        <f t="shared" si="3"/>
        <v>14000</v>
      </c>
      <c r="C22" s="18">
        <f t="shared" si="4"/>
        <v>4200</v>
      </c>
      <c r="D22" s="18">
        <f t="shared" si="5"/>
        <v>5800</v>
      </c>
      <c r="E22" s="18">
        <f t="shared" si="6"/>
        <v>16225</v>
      </c>
      <c r="F22" s="18">
        <f t="shared" si="7"/>
        <v>2900</v>
      </c>
      <c r="G22" s="18">
        <f t="shared" si="8"/>
        <v>7250</v>
      </c>
      <c r="H22" s="18">
        <f t="shared" si="9"/>
        <v>17400</v>
      </c>
      <c r="I22" s="18">
        <f t="shared" si="10"/>
        <v>4500</v>
      </c>
      <c r="J22" s="18">
        <f t="shared" si="11"/>
        <v>9000</v>
      </c>
      <c r="K22" s="18">
        <f t="shared" si="12"/>
        <v>9000</v>
      </c>
      <c r="L22" s="18">
        <f t="shared" si="13"/>
        <v>13950</v>
      </c>
      <c r="M22" s="18">
        <f t="shared" si="14"/>
        <v>15500</v>
      </c>
      <c r="N22" s="45">
        <f t="shared" si="15"/>
        <v>119725</v>
      </c>
      <c r="Q22" s="7"/>
    </row>
    <row r="23" spans="1:17" ht="17" x14ac:dyDescent="0.4">
      <c r="A23" s="10" t="s">
        <v>34</v>
      </c>
      <c r="B23" s="17">
        <f t="shared" si="3"/>
        <v>2550</v>
      </c>
      <c r="C23" s="17">
        <f t="shared" si="4"/>
        <v>850</v>
      </c>
      <c r="D23" s="17">
        <f t="shared" si="5"/>
        <v>2550</v>
      </c>
      <c r="E23" s="17">
        <f t="shared" si="6"/>
        <v>2850</v>
      </c>
      <c r="F23" s="17">
        <f t="shared" si="7"/>
        <v>2850</v>
      </c>
      <c r="G23" s="17">
        <f t="shared" si="8"/>
        <v>950</v>
      </c>
      <c r="H23" s="17">
        <f t="shared" si="9"/>
        <v>1850</v>
      </c>
      <c r="I23" s="17">
        <f t="shared" si="10"/>
        <v>1850</v>
      </c>
      <c r="J23" s="17">
        <f t="shared" si="11"/>
        <v>2775</v>
      </c>
      <c r="K23" s="17">
        <f t="shared" si="12"/>
        <v>1900</v>
      </c>
      <c r="L23" s="17">
        <f t="shared" si="13"/>
        <v>3800</v>
      </c>
      <c r="M23" s="17">
        <f t="shared" si="14"/>
        <v>950</v>
      </c>
      <c r="N23" s="45">
        <f t="shared" si="15"/>
        <v>25725</v>
      </c>
    </row>
    <row r="24" spans="1:17" ht="17" x14ac:dyDescent="0.4">
      <c r="A24" s="11" t="s">
        <v>18</v>
      </c>
      <c r="B24" s="18">
        <f t="shared" si="3"/>
        <v>3040</v>
      </c>
      <c r="C24" s="18">
        <f t="shared" si="4"/>
        <v>3040</v>
      </c>
      <c r="D24" s="18">
        <f t="shared" si="5"/>
        <v>2850</v>
      </c>
      <c r="E24" s="18">
        <f t="shared" si="6"/>
        <v>3610</v>
      </c>
      <c r="F24" s="18">
        <f t="shared" si="7"/>
        <v>2535</v>
      </c>
      <c r="G24" s="18">
        <f t="shared" si="8"/>
        <v>3120</v>
      </c>
      <c r="H24" s="18">
        <f t="shared" si="9"/>
        <v>2340</v>
      </c>
      <c r="I24" s="18">
        <f t="shared" si="10"/>
        <v>2730</v>
      </c>
      <c r="J24" s="18">
        <f t="shared" si="11"/>
        <v>2925</v>
      </c>
      <c r="K24" s="18">
        <f t="shared" si="12"/>
        <v>2340</v>
      </c>
      <c r="L24" s="18">
        <f t="shared" si="13"/>
        <v>2730</v>
      </c>
      <c r="M24" s="18">
        <f t="shared" si="14"/>
        <v>2535</v>
      </c>
      <c r="N24" s="45">
        <f t="shared" si="15"/>
        <v>33795</v>
      </c>
    </row>
    <row r="25" spans="1:17" ht="17" x14ac:dyDescent="0.4">
      <c r="A25" s="10" t="s">
        <v>19</v>
      </c>
      <c r="B25" s="17">
        <f t="shared" si="3"/>
        <v>980</v>
      </c>
      <c r="C25" s="17">
        <f t="shared" si="4"/>
        <v>980</v>
      </c>
      <c r="D25" s="17">
        <f t="shared" si="5"/>
        <v>840</v>
      </c>
      <c r="E25" s="17">
        <f t="shared" si="6"/>
        <v>700</v>
      </c>
      <c r="F25" s="17">
        <f t="shared" si="7"/>
        <v>700</v>
      </c>
      <c r="G25" s="17">
        <f t="shared" si="8"/>
        <v>1450</v>
      </c>
      <c r="H25" s="17">
        <f t="shared" si="9"/>
        <v>1305</v>
      </c>
      <c r="I25" s="17">
        <f t="shared" si="10"/>
        <v>1327.5</v>
      </c>
      <c r="J25" s="17">
        <f t="shared" si="11"/>
        <v>737.5</v>
      </c>
      <c r="K25" s="17">
        <f t="shared" si="12"/>
        <v>885</v>
      </c>
      <c r="L25" s="17">
        <f t="shared" si="13"/>
        <v>885</v>
      </c>
      <c r="M25" s="17">
        <f t="shared" si="14"/>
        <v>737.5</v>
      </c>
      <c r="N25" s="45">
        <f t="shared" si="15"/>
        <v>11527.5</v>
      </c>
    </row>
    <row r="26" spans="1:17" ht="17" x14ac:dyDescent="0.4">
      <c r="A26" s="12" t="s">
        <v>20</v>
      </c>
      <c r="B26" s="19">
        <f t="shared" si="3"/>
        <v>2700</v>
      </c>
      <c r="C26" s="19">
        <f t="shared" si="4"/>
        <v>2430</v>
      </c>
      <c r="D26" s="19">
        <f t="shared" si="5"/>
        <v>2880</v>
      </c>
      <c r="E26" s="19">
        <f t="shared" si="6"/>
        <v>2340</v>
      </c>
      <c r="F26" s="19">
        <f t="shared" si="7"/>
        <v>2610</v>
      </c>
      <c r="G26" s="19">
        <f t="shared" si="8"/>
        <v>2610</v>
      </c>
      <c r="H26" s="19">
        <f t="shared" si="9"/>
        <v>3060</v>
      </c>
      <c r="I26" s="19">
        <f t="shared" si="10"/>
        <v>2430</v>
      </c>
      <c r="J26" s="19">
        <f t="shared" si="11"/>
        <v>2250</v>
      </c>
      <c r="K26" s="19">
        <f t="shared" si="12"/>
        <v>2610</v>
      </c>
      <c r="L26" s="19">
        <f t="shared" si="13"/>
        <v>3145</v>
      </c>
      <c r="M26" s="19">
        <f t="shared" si="14"/>
        <v>2682.5</v>
      </c>
      <c r="N26" s="45">
        <f t="shared" si="15"/>
        <v>31747.5</v>
      </c>
    </row>
    <row r="27" spans="1:17" ht="31.5" customHeight="1" thickBot="1" x14ac:dyDescent="0.4">
      <c r="A27" s="21" t="s">
        <v>41</v>
      </c>
      <c r="B27" s="38">
        <f>SUM(B17:B26)</f>
        <v>116160</v>
      </c>
      <c r="C27" s="38">
        <f t="shared" ref="C27:L27" si="16">SUM(C17:C26)</f>
        <v>103250</v>
      </c>
      <c r="D27" s="38">
        <f t="shared" si="16"/>
        <v>110700</v>
      </c>
      <c r="E27" s="38">
        <f t="shared" si="16"/>
        <v>117055</v>
      </c>
      <c r="F27" s="38">
        <f t="shared" si="16"/>
        <v>102275</v>
      </c>
      <c r="G27" s="38">
        <f t="shared" si="16"/>
        <v>110697.5</v>
      </c>
      <c r="H27" s="38">
        <f t="shared" si="16"/>
        <v>125207.5</v>
      </c>
      <c r="I27" s="38">
        <f t="shared" si="16"/>
        <v>106897.5</v>
      </c>
      <c r="J27" s="38">
        <f t="shared" si="16"/>
        <v>110440</v>
      </c>
      <c r="K27" s="38">
        <f t="shared" si="16"/>
        <v>109800</v>
      </c>
      <c r="L27" s="38">
        <f t="shared" si="16"/>
        <v>116925</v>
      </c>
      <c r="M27" s="38">
        <f>SUM(M17:M26)</f>
        <v>117475</v>
      </c>
      <c r="N27" s="44">
        <f>SUM(N17:N26)</f>
        <v>1346882.5</v>
      </c>
    </row>
    <row r="28" spans="1:17" ht="35" thickTop="1" thickBot="1" x14ac:dyDescent="0.45">
      <c r="A28" s="43" t="s">
        <v>68</v>
      </c>
      <c r="B28" s="58">
        <f>SUM(B27:E27)</f>
        <v>447165</v>
      </c>
      <c r="C28" s="58"/>
      <c r="D28" s="58"/>
      <c r="E28" s="58"/>
      <c r="F28" s="58">
        <f>SUM(F27:I27)</f>
        <v>445077.5</v>
      </c>
      <c r="G28" s="59"/>
      <c r="H28" s="59"/>
      <c r="I28" s="59"/>
      <c r="J28" s="58">
        <f>SUM(J27:M27)</f>
        <v>454640</v>
      </c>
      <c r="K28" s="59"/>
      <c r="L28" s="59"/>
      <c r="M28" s="59"/>
      <c r="N28" s="17"/>
    </row>
    <row r="29" spans="1:17" ht="15" thickTop="1" x14ac:dyDescent="0.35">
      <c r="B29" s="22"/>
    </row>
  </sheetData>
  <mergeCells count="7">
    <mergeCell ref="P1:AB1"/>
    <mergeCell ref="A15:M15"/>
    <mergeCell ref="B28:E28"/>
    <mergeCell ref="F28:I28"/>
    <mergeCell ref="J28:M28"/>
    <mergeCell ref="A14:N14"/>
    <mergeCell ref="A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9178-DB59-4E78-A664-9472EE813C45}">
  <dimension ref="A1:AD30"/>
  <sheetViews>
    <sheetView topLeftCell="AE24" zoomScale="64" zoomScaleNormal="25" workbookViewId="0">
      <selection activeCell="AQ19" sqref="AQ19"/>
    </sheetView>
  </sheetViews>
  <sheetFormatPr defaultRowHeight="14.5" x14ac:dyDescent="0.35"/>
  <cols>
    <col min="1" max="1" width="20.36328125" bestFit="1" customWidth="1"/>
    <col min="2" max="13" width="15.6328125" bestFit="1" customWidth="1"/>
    <col min="14" max="14" width="20.08984375" bestFit="1" customWidth="1"/>
    <col min="15" max="15" width="24" bestFit="1" customWidth="1"/>
    <col min="16" max="16" width="24" customWidth="1"/>
    <col min="17" max="17" width="19.36328125" bestFit="1" customWidth="1"/>
    <col min="18" max="18" width="10" customWidth="1"/>
    <col min="19" max="23" width="8.81640625" bestFit="1" customWidth="1"/>
    <col min="30" max="30" width="22.7265625" bestFit="1" customWidth="1"/>
  </cols>
  <sheetData>
    <row r="1" spans="1:30" ht="20" thickBot="1" x14ac:dyDescent="0.5">
      <c r="A1" s="57" t="s">
        <v>42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Q1" s="56" t="s">
        <v>43</v>
      </c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 spans="1:30" ht="19.5" thickTop="1" thickBot="1" x14ac:dyDescent="0.5">
      <c r="A2" s="9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8" t="s">
        <v>46</v>
      </c>
      <c r="O2" s="8" t="s">
        <v>71</v>
      </c>
      <c r="P2" s="8"/>
      <c r="Q2" s="4" t="s">
        <v>0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s">
        <v>6</v>
      </c>
      <c r="X2" s="4" t="s">
        <v>7</v>
      </c>
      <c r="Y2" s="4" t="s">
        <v>8</v>
      </c>
      <c r="Z2" s="4" t="s">
        <v>9</v>
      </c>
      <c r="AA2" s="4" t="s">
        <v>10</v>
      </c>
      <c r="AB2" s="4" t="s">
        <v>11</v>
      </c>
      <c r="AC2" s="4" t="s">
        <v>12</v>
      </c>
      <c r="AD2" s="8" t="s">
        <v>45</v>
      </c>
    </row>
    <row r="3" spans="1:30" ht="17.5" thickTop="1" x14ac:dyDescent="0.35">
      <c r="A3" s="10" t="s">
        <v>84</v>
      </c>
      <c r="B3" s="23">
        <v>1004</v>
      </c>
      <c r="C3" s="23">
        <v>996</v>
      </c>
      <c r="D3" s="23">
        <v>1071</v>
      </c>
      <c r="E3" s="23">
        <v>985</v>
      </c>
      <c r="F3" s="23">
        <v>1007</v>
      </c>
      <c r="G3" s="23">
        <v>990</v>
      </c>
      <c r="H3" s="23">
        <v>1109</v>
      </c>
      <c r="I3" s="23">
        <v>1004</v>
      </c>
      <c r="J3" s="23">
        <v>1010</v>
      </c>
      <c r="K3" s="23">
        <v>985</v>
      </c>
      <c r="L3" s="23">
        <v>998</v>
      </c>
      <c r="M3" s="23">
        <v>1010</v>
      </c>
      <c r="N3" s="40">
        <f>SUM(B3:M3)</f>
        <v>12169</v>
      </c>
      <c r="O3" s="40">
        <f t="shared" ref="O3:O12" si="0">ROUND(AVERAGE(B3:M3),2)</f>
        <v>1014.08</v>
      </c>
      <c r="P3" s="40"/>
      <c r="Q3" s="1" t="s">
        <v>35</v>
      </c>
      <c r="R3" s="26">
        <v>60</v>
      </c>
      <c r="S3" s="26">
        <v>60</v>
      </c>
      <c r="T3" s="26">
        <v>60</v>
      </c>
      <c r="U3" s="26">
        <v>60</v>
      </c>
      <c r="V3" s="26">
        <v>60</v>
      </c>
      <c r="W3" s="26">
        <v>60</v>
      </c>
      <c r="X3" s="26">
        <v>60</v>
      </c>
      <c r="Y3" s="26">
        <v>60</v>
      </c>
      <c r="Z3" s="26">
        <v>60</v>
      </c>
      <c r="AA3" s="26">
        <v>60</v>
      </c>
      <c r="AB3" s="26">
        <v>61</v>
      </c>
      <c r="AC3" s="26">
        <v>61</v>
      </c>
      <c r="AD3" s="38">
        <v>60.166666666666664</v>
      </c>
    </row>
    <row r="4" spans="1:30" ht="17" x14ac:dyDescent="0.35">
      <c r="A4" s="11" t="s">
        <v>13</v>
      </c>
      <c r="B4" s="24">
        <v>485</v>
      </c>
      <c r="C4" s="24">
        <v>485</v>
      </c>
      <c r="D4" s="24">
        <v>497</v>
      </c>
      <c r="E4" s="24">
        <v>475</v>
      </c>
      <c r="F4" s="24">
        <v>433</v>
      </c>
      <c r="G4" s="24">
        <v>507</v>
      </c>
      <c r="H4" s="24">
        <v>490</v>
      </c>
      <c r="I4" s="24">
        <v>490</v>
      </c>
      <c r="J4" s="24">
        <v>460</v>
      </c>
      <c r="K4" s="24">
        <v>515</v>
      </c>
      <c r="L4" s="24">
        <v>469</v>
      </c>
      <c r="M4" s="24">
        <v>485</v>
      </c>
      <c r="N4" s="40">
        <f t="shared" ref="N4:N12" si="1">SUM(B4:M4)</f>
        <v>5791</v>
      </c>
      <c r="O4" s="40">
        <f t="shared" si="0"/>
        <v>482.58</v>
      </c>
      <c r="P4" s="40"/>
      <c r="Q4" s="2" t="s">
        <v>13</v>
      </c>
      <c r="R4" s="27">
        <v>50</v>
      </c>
      <c r="S4" s="27">
        <v>50</v>
      </c>
      <c r="T4" s="27">
        <v>50</v>
      </c>
      <c r="U4" s="27">
        <v>50</v>
      </c>
      <c r="V4" s="27">
        <v>50</v>
      </c>
      <c r="W4" s="27">
        <v>50</v>
      </c>
      <c r="X4" s="27">
        <v>50</v>
      </c>
      <c r="Y4" s="27">
        <v>50</v>
      </c>
      <c r="Z4" s="27">
        <v>50</v>
      </c>
      <c r="AA4" s="27">
        <v>50</v>
      </c>
      <c r="AB4" s="27">
        <v>50</v>
      </c>
      <c r="AC4" s="27">
        <v>50</v>
      </c>
      <c r="AD4" s="38">
        <v>50</v>
      </c>
    </row>
    <row r="5" spans="1:30" ht="17" x14ac:dyDescent="0.35">
      <c r="A5" s="10" t="s">
        <v>14</v>
      </c>
      <c r="B5" s="23">
        <v>48</v>
      </c>
      <c r="C5" s="23">
        <v>49</v>
      </c>
      <c r="D5" s="23">
        <v>42</v>
      </c>
      <c r="E5" s="23">
        <v>40</v>
      </c>
      <c r="F5" s="23">
        <v>69</v>
      </c>
      <c r="G5" s="23">
        <v>77</v>
      </c>
      <c r="H5" s="23">
        <v>65</v>
      </c>
      <c r="I5" s="23">
        <v>54</v>
      </c>
      <c r="J5" s="23">
        <v>36</v>
      </c>
      <c r="K5" s="23">
        <v>48</v>
      </c>
      <c r="L5" s="23">
        <v>40</v>
      </c>
      <c r="M5" s="23">
        <v>38</v>
      </c>
      <c r="N5" s="40">
        <f t="shared" si="1"/>
        <v>606</v>
      </c>
      <c r="O5" s="40">
        <f t="shared" si="0"/>
        <v>50.5</v>
      </c>
      <c r="P5" s="40"/>
      <c r="Q5" s="1" t="s">
        <v>14</v>
      </c>
      <c r="R5" s="26">
        <v>65</v>
      </c>
      <c r="S5" s="26">
        <v>65</v>
      </c>
      <c r="T5" s="26">
        <v>65</v>
      </c>
      <c r="U5" s="26">
        <v>65</v>
      </c>
      <c r="V5" s="26">
        <v>65</v>
      </c>
      <c r="W5" s="26">
        <v>65</v>
      </c>
      <c r="X5" s="26">
        <v>65</v>
      </c>
      <c r="Y5" s="26">
        <v>65</v>
      </c>
      <c r="Z5" s="26">
        <v>65</v>
      </c>
      <c r="AA5" s="26">
        <v>65</v>
      </c>
      <c r="AB5" s="26">
        <v>65</v>
      </c>
      <c r="AC5" s="26">
        <v>65</v>
      </c>
      <c r="AD5" s="38">
        <v>65</v>
      </c>
    </row>
    <row r="6" spans="1:30" ht="17" x14ac:dyDescent="0.35">
      <c r="A6" s="11" t="s">
        <v>15</v>
      </c>
      <c r="B6" s="24">
        <v>412</v>
      </c>
      <c r="C6" s="24">
        <v>395</v>
      </c>
      <c r="D6" s="24">
        <v>320</v>
      </c>
      <c r="E6" s="24">
        <v>484</v>
      </c>
      <c r="F6" s="24">
        <v>421</v>
      </c>
      <c r="G6" s="24">
        <v>455</v>
      </c>
      <c r="H6" s="24">
        <v>360</v>
      </c>
      <c r="I6" s="24">
        <v>390</v>
      </c>
      <c r="J6" s="24">
        <v>429</v>
      </c>
      <c r="K6" s="24">
        <v>376</v>
      </c>
      <c r="L6" s="24">
        <v>382</v>
      </c>
      <c r="M6" s="24">
        <v>387</v>
      </c>
      <c r="N6" s="40">
        <f t="shared" si="1"/>
        <v>4811</v>
      </c>
      <c r="O6" s="40">
        <f t="shared" si="0"/>
        <v>400.92</v>
      </c>
      <c r="P6" s="40"/>
      <c r="Q6" s="2" t="s">
        <v>15</v>
      </c>
      <c r="R6" s="27">
        <v>15</v>
      </c>
      <c r="S6" s="27">
        <v>15</v>
      </c>
      <c r="T6" s="27">
        <v>15</v>
      </c>
      <c r="U6" s="27">
        <v>15</v>
      </c>
      <c r="V6" s="27">
        <v>15</v>
      </c>
      <c r="W6" s="27">
        <v>15</v>
      </c>
      <c r="X6" s="27">
        <v>15</v>
      </c>
      <c r="Y6" s="27">
        <v>16</v>
      </c>
      <c r="Z6" s="27">
        <v>16</v>
      </c>
      <c r="AA6" s="27">
        <v>16</v>
      </c>
      <c r="AB6" s="27">
        <v>16</v>
      </c>
      <c r="AC6" s="27">
        <v>16</v>
      </c>
      <c r="AD6" s="38">
        <v>15.416666666666666</v>
      </c>
    </row>
    <row r="7" spans="1:30" ht="17" x14ac:dyDescent="0.35">
      <c r="A7" s="10" t="s">
        <v>16</v>
      </c>
      <c r="B7" s="23">
        <v>285</v>
      </c>
      <c r="C7" s="23">
        <v>290</v>
      </c>
      <c r="D7" s="23">
        <v>305</v>
      </c>
      <c r="E7" s="23">
        <v>296</v>
      </c>
      <c r="F7" s="23">
        <v>300</v>
      </c>
      <c r="G7" s="23">
        <v>315</v>
      </c>
      <c r="H7" s="23">
        <v>306</v>
      </c>
      <c r="I7" s="23">
        <v>310</v>
      </c>
      <c r="J7" s="23">
        <v>305</v>
      </c>
      <c r="K7" s="23">
        <v>260</v>
      </c>
      <c r="L7" s="23">
        <v>302</v>
      </c>
      <c r="M7" s="23">
        <v>286</v>
      </c>
      <c r="N7" s="40">
        <f t="shared" si="1"/>
        <v>3560</v>
      </c>
      <c r="O7" s="40">
        <f t="shared" si="0"/>
        <v>296.67</v>
      </c>
      <c r="P7" s="40"/>
      <c r="Q7" s="1" t="s">
        <v>16</v>
      </c>
      <c r="R7" s="26">
        <v>10</v>
      </c>
      <c r="S7" s="26">
        <v>10</v>
      </c>
      <c r="T7" s="26">
        <v>9</v>
      </c>
      <c r="U7" s="26">
        <v>9</v>
      </c>
      <c r="V7" s="26">
        <v>10</v>
      </c>
      <c r="W7" s="26">
        <v>10</v>
      </c>
      <c r="X7" s="26">
        <v>10</v>
      </c>
      <c r="Y7" s="26">
        <v>9</v>
      </c>
      <c r="Z7" s="26">
        <v>9</v>
      </c>
      <c r="AA7" s="26">
        <v>9</v>
      </c>
      <c r="AB7" s="26">
        <v>9</v>
      </c>
      <c r="AC7" s="26">
        <v>9</v>
      </c>
      <c r="AD7" s="38">
        <v>9.4166666666666661</v>
      </c>
    </row>
    <row r="8" spans="1:30" ht="17" x14ac:dyDescent="0.35">
      <c r="A8" s="11" t="s">
        <v>17</v>
      </c>
      <c r="B8" s="24">
        <v>49</v>
      </c>
      <c r="C8" s="24">
        <v>15</v>
      </c>
      <c r="D8" s="24">
        <v>20</v>
      </c>
      <c r="E8" s="24">
        <v>54</v>
      </c>
      <c r="F8" s="24">
        <v>10</v>
      </c>
      <c r="G8" s="24">
        <v>25</v>
      </c>
      <c r="H8" s="24">
        <v>63</v>
      </c>
      <c r="I8" s="24">
        <v>15</v>
      </c>
      <c r="J8" s="24">
        <v>30</v>
      </c>
      <c r="K8" s="24">
        <v>30</v>
      </c>
      <c r="L8" s="24">
        <v>44</v>
      </c>
      <c r="M8" s="24">
        <v>49</v>
      </c>
      <c r="N8" s="40">
        <f t="shared" si="1"/>
        <v>404</v>
      </c>
      <c r="O8" s="40">
        <f t="shared" si="0"/>
        <v>33.67</v>
      </c>
      <c r="P8" s="40"/>
      <c r="Q8" s="2" t="s">
        <v>17</v>
      </c>
      <c r="R8" s="27">
        <v>330</v>
      </c>
      <c r="S8" s="27">
        <v>330</v>
      </c>
      <c r="T8" s="27">
        <v>330</v>
      </c>
      <c r="U8" s="27">
        <v>335</v>
      </c>
      <c r="V8" s="27">
        <v>330</v>
      </c>
      <c r="W8" s="27">
        <v>330</v>
      </c>
      <c r="X8" s="27">
        <v>330</v>
      </c>
      <c r="Y8" s="27">
        <v>340</v>
      </c>
      <c r="Z8" s="27">
        <v>340</v>
      </c>
      <c r="AA8" s="27">
        <v>340</v>
      </c>
      <c r="AB8" s="27">
        <v>340</v>
      </c>
      <c r="AC8" s="27">
        <v>340</v>
      </c>
      <c r="AD8" s="38">
        <v>334.58333333333331</v>
      </c>
    </row>
    <row r="9" spans="1:30" ht="17" x14ac:dyDescent="0.35">
      <c r="A9" s="10" t="s">
        <v>34</v>
      </c>
      <c r="B9" s="23">
        <v>13</v>
      </c>
      <c r="C9" s="23">
        <v>9</v>
      </c>
      <c r="D9" s="23">
        <v>12</v>
      </c>
      <c r="E9" s="23">
        <v>15</v>
      </c>
      <c r="F9" s="23">
        <v>16</v>
      </c>
      <c r="G9" s="23">
        <v>7</v>
      </c>
      <c r="H9" s="23">
        <v>9</v>
      </c>
      <c r="I9" s="23">
        <v>10</v>
      </c>
      <c r="J9" s="23">
        <v>14</v>
      </c>
      <c r="K9" s="23">
        <v>12</v>
      </c>
      <c r="L9" s="23">
        <v>20</v>
      </c>
      <c r="M9" s="23">
        <v>4</v>
      </c>
      <c r="N9" s="40">
        <f t="shared" si="1"/>
        <v>141</v>
      </c>
      <c r="O9" s="40">
        <f t="shared" si="0"/>
        <v>11.75</v>
      </c>
      <c r="P9" s="40"/>
      <c r="Q9" s="1" t="s">
        <v>34</v>
      </c>
      <c r="R9" s="26">
        <v>210</v>
      </c>
      <c r="S9" s="26">
        <v>210</v>
      </c>
      <c r="T9" s="26">
        <v>210</v>
      </c>
      <c r="U9" s="26">
        <v>215</v>
      </c>
      <c r="V9" s="26">
        <v>220</v>
      </c>
      <c r="W9" s="26">
        <v>220</v>
      </c>
      <c r="X9" s="26">
        <v>210</v>
      </c>
      <c r="Y9" s="26">
        <v>210</v>
      </c>
      <c r="Z9" s="26">
        <v>210</v>
      </c>
      <c r="AA9" s="26">
        <v>220</v>
      </c>
      <c r="AB9" s="26">
        <v>220</v>
      </c>
      <c r="AC9" s="26">
        <v>220</v>
      </c>
      <c r="AD9" s="38">
        <v>214.58333333333334</v>
      </c>
    </row>
    <row r="10" spans="1:30" ht="17" x14ac:dyDescent="0.35">
      <c r="A10" s="11" t="s">
        <v>18</v>
      </c>
      <c r="B10" s="24">
        <v>79</v>
      </c>
      <c r="C10" s="24">
        <v>79</v>
      </c>
      <c r="D10" s="24">
        <v>74</v>
      </c>
      <c r="E10" s="24">
        <v>94</v>
      </c>
      <c r="F10" s="24">
        <v>66</v>
      </c>
      <c r="G10" s="24">
        <v>79</v>
      </c>
      <c r="H10" s="24">
        <v>59</v>
      </c>
      <c r="I10" s="24">
        <v>70</v>
      </c>
      <c r="J10" s="24">
        <v>74</v>
      </c>
      <c r="K10" s="24">
        <v>58</v>
      </c>
      <c r="L10" s="24">
        <v>78</v>
      </c>
      <c r="M10" s="24">
        <v>64</v>
      </c>
      <c r="N10" s="40">
        <f t="shared" si="1"/>
        <v>874</v>
      </c>
      <c r="O10" s="40">
        <f t="shared" si="0"/>
        <v>72.83</v>
      </c>
      <c r="P10" s="40"/>
      <c r="Q10" s="2" t="s">
        <v>18</v>
      </c>
      <c r="R10" s="27">
        <v>40</v>
      </c>
      <c r="S10" s="27">
        <v>40</v>
      </c>
      <c r="T10" s="27">
        <v>40</v>
      </c>
      <c r="U10" s="27">
        <v>40</v>
      </c>
      <c r="V10" s="27">
        <v>40</v>
      </c>
      <c r="W10" s="27">
        <v>40</v>
      </c>
      <c r="X10" s="27">
        <v>40</v>
      </c>
      <c r="Y10" s="27">
        <v>40</v>
      </c>
      <c r="Z10" s="27">
        <v>40</v>
      </c>
      <c r="AA10" s="27">
        <v>40</v>
      </c>
      <c r="AB10" s="27">
        <v>40</v>
      </c>
      <c r="AC10" s="27">
        <v>40</v>
      </c>
      <c r="AD10" s="38">
        <v>40</v>
      </c>
    </row>
    <row r="11" spans="1:30" ht="17" x14ac:dyDescent="0.35">
      <c r="A11" s="10" t="s">
        <v>19</v>
      </c>
      <c r="B11" s="23">
        <v>33</v>
      </c>
      <c r="C11" s="23">
        <v>33</v>
      </c>
      <c r="D11" s="23">
        <v>30</v>
      </c>
      <c r="E11" s="23">
        <v>30</v>
      </c>
      <c r="F11" s="23">
        <v>25</v>
      </c>
      <c r="G11" s="23">
        <v>47</v>
      </c>
      <c r="H11" s="23">
        <v>42</v>
      </c>
      <c r="I11" s="23">
        <v>43</v>
      </c>
      <c r="J11" s="23">
        <v>24</v>
      </c>
      <c r="K11" s="23">
        <v>33</v>
      </c>
      <c r="L11" s="23">
        <v>32</v>
      </c>
      <c r="M11" s="23">
        <v>28</v>
      </c>
      <c r="N11" s="40">
        <f t="shared" si="1"/>
        <v>400</v>
      </c>
      <c r="O11" s="40">
        <f t="shared" si="0"/>
        <v>33.33</v>
      </c>
      <c r="P11" s="40"/>
      <c r="Q11" s="1" t="s">
        <v>19</v>
      </c>
      <c r="R11" s="26">
        <v>30</v>
      </c>
      <c r="S11" s="26">
        <v>30</v>
      </c>
      <c r="T11" s="26">
        <v>30</v>
      </c>
      <c r="U11" s="26">
        <v>30</v>
      </c>
      <c r="V11" s="26">
        <v>30</v>
      </c>
      <c r="W11" s="26">
        <v>30</v>
      </c>
      <c r="X11" s="26">
        <v>30</v>
      </c>
      <c r="Y11" s="26">
        <v>30</v>
      </c>
      <c r="Z11" s="26">
        <v>30</v>
      </c>
      <c r="AA11" s="26">
        <v>30</v>
      </c>
      <c r="AB11" s="26">
        <v>30</v>
      </c>
      <c r="AC11" s="26">
        <v>30</v>
      </c>
      <c r="AD11" s="38">
        <v>30</v>
      </c>
    </row>
    <row r="12" spans="1:30" ht="17" x14ac:dyDescent="0.35">
      <c r="A12" s="12" t="s">
        <v>20</v>
      </c>
      <c r="B12" s="25">
        <v>146</v>
      </c>
      <c r="C12" s="25">
        <v>131</v>
      </c>
      <c r="D12" s="25">
        <v>171</v>
      </c>
      <c r="E12" s="25">
        <v>126</v>
      </c>
      <c r="F12" s="25">
        <v>145</v>
      </c>
      <c r="G12" s="25">
        <v>149</v>
      </c>
      <c r="H12" s="25">
        <v>169</v>
      </c>
      <c r="I12" s="25">
        <v>131</v>
      </c>
      <c r="J12" s="25">
        <v>112</v>
      </c>
      <c r="K12" s="25">
        <v>160</v>
      </c>
      <c r="L12" s="25">
        <v>172</v>
      </c>
      <c r="M12" s="25">
        <v>141</v>
      </c>
      <c r="N12" s="40">
        <f t="shared" si="1"/>
        <v>1753</v>
      </c>
      <c r="O12" s="40">
        <f t="shared" si="0"/>
        <v>146.08000000000001</v>
      </c>
      <c r="P12" s="40"/>
      <c r="Q12" s="3" t="s">
        <v>20</v>
      </c>
      <c r="R12" s="28">
        <v>20</v>
      </c>
      <c r="S12" s="28">
        <v>20</v>
      </c>
      <c r="T12" s="28">
        <v>20</v>
      </c>
      <c r="U12" s="28">
        <v>20</v>
      </c>
      <c r="V12" s="28">
        <v>20</v>
      </c>
      <c r="W12" s="28">
        <v>20</v>
      </c>
      <c r="X12" s="28">
        <v>20</v>
      </c>
      <c r="Y12" s="28">
        <v>20</v>
      </c>
      <c r="Z12" s="28">
        <v>20</v>
      </c>
      <c r="AA12" s="28">
        <v>20</v>
      </c>
      <c r="AB12" s="28">
        <v>20</v>
      </c>
      <c r="AC12" s="28">
        <v>20</v>
      </c>
      <c r="AD12" s="38">
        <v>20</v>
      </c>
    </row>
    <row r="13" spans="1:30" ht="31.5" thickBot="1" x14ac:dyDescent="0.4">
      <c r="A13" s="20" t="s">
        <v>47</v>
      </c>
      <c r="B13" s="42">
        <f>SUM(B3:B12)</f>
        <v>2554</v>
      </c>
      <c r="C13" s="42">
        <f t="shared" ref="C13:M13" si="2">SUM(C3:C12)</f>
        <v>2482</v>
      </c>
      <c r="D13" s="42">
        <f t="shared" si="2"/>
        <v>2542</v>
      </c>
      <c r="E13" s="42">
        <f t="shared" si="2"/>
        <v>2599</v>
      </c>
      <c r="F13" s="42">
        <f t="shared" si="2"/>
        <v>2492</v>
      </c>
      <c r="G13" s="42">
        <f t="shared" si="2"/>
        <v>2651</v>
      </c>
      <c r="H13" s="42">
        <f t="shared" si="2"/>
        <v>2672</v>
      </c>
      <c r="I13" s="42">
        <f t="shared" si="2"/>
        <v>2517</v>
      </c>
      <c r="J13" s="42">
        <f t="shared" si="2"/>
        <v>2494</v>
      </c>
      <c r="K13" s="42">
        <f t="shared" si="2"/>
        <v>2477</v>
      </c>
      <c r="L13" s="42">
        <f t="shared" si="2"/>
        <v>2537</v>
      </c>
      <c r="M13" s="42">
        <f t="shared" si="2"/>
        <v>2492</v>
      </c>
      <c r="N13" s="41">
        <f>SUM(N3:N12)</f>
        <v>30509</v>
      </c>
    </row>
    <row r="14" spans="1:30" ht="15.5" x14ac:dyDescent="0.3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30" ht="20" thickBot="1" x14ac:dyDescent="0.5">
      <c r="A15" s="57" t="s">
        <v>44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30" ht="19.5" thickTop="1" thickBot="1" x14ac:dyDescent="0.5">
      <c r="A16" s="9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  <c r="N16" s="8" t="s">
        <v>48</v>
      </c>
    </row>
    <row r="17" spans="1:14" ht="17.5" thickTop="1" x14ac:dyDescent="0.35">
      <c r="A17" s="10" t="s">
        <v>35</v>
      </c>
      <c r="B17" s="29">
        <f t="shared" ref="B17:B26" si="3">B3*R3</f>
        <v>60240</v>
      </c>
      <c r="C17" s="29">
        <f t="shared" ref="C17:C26" si="4">C3*S3</f>
        <v>59760</v>
      </c>
      <c r="D17" s="29">
        <f t="shared" ref="D17:D26" si="5">D3*T3</f>
        <v>64260</v>
      </c>
      <c r="E17" s="29">
        <f t="shared" ref="E17:E26" si="6">E3*U3</f>
        <v>59100</v>
      </c>
      <c r="F17" s="29">
        <f t="shared" ref="F17:F26" si="7">F3*V3</f>
        <v>60420</v>
      </c>
      <c r="G17" s="29">
        <f t="shared" ref="G17:G26" si="8">G3*W3</f>
        <v>59400</v>
      </c>
      <c r="H17" s="29">
        <f t="shared" ref="H17:H26" si="9">H3*X3</f>
        <v>66540</v>
      </c>
      <c r="I17" s="29">
        <f t="shared" ref="I17:I26" si="10">I3*Y3</f>
        <v>60240</v>
      </c>
      <c r="J17" s="29">
        <f t="shared" ref="J17:J26" si="11">J3*Z3</f>
        <v>60600</v>
      </c>
      <c r="K17" s="29">
        <f t="shared" ref="K17:K26" si="12">K3*AA3</f>
        <v>59100</v>
      </c>
      <c r="L17" s="29">
        <f t="shared" ref="L17:L26" si="13">L3*AB3</f>
        <v>60878</v>
      </c>
      <c r="M17" s="29">
        <f t="shared" ref="M17:M26" si="14">M3*AC3</f>
        <v>61610</v>
      </c>
      <c r="N17" s="38">
        <f>SUM(B17:M17)</f>
        <v>732148</v>
      </c>
    </row>
    <row r="18" spans="1:14" ht="17" x14ac:dyDescent="0.35">
      <c r="A18" s="11" t="s">
        <v>13</v>
      </c>
      <c r="B18" s="30">
        <f t="shared" si="3"/>
        <v>24250</v>
      </c>
      <c r="C18" s="30">
        <f t="shared" si="4"/>
        <v>24250</v>
      </c>
      <c r="D18" s="30">
        <f t="shared" si="5"/>
        <v>24850</v>
      </c>
      <c r="E18" s="30">
        <f t="shared" si="6"/>
        <v>23750</v>
      </c>
      <c r="F18" s="30">
        <f t="shared" si="7"/>
        <v>21650</v>
      </c>
      <c r="G18" s="30">
        <f t="shared" si="8"/>
        <v>25350</v>
      </c>
      <c r="H18" s="30">
        <f t="shared" si="9"/>
        <v>24500</v>
      </c>
      <c r="I18" s="30">
        <f t="shared" si="10"/>
        <v>24500</v>
      </c>
      <c r="J18" s="30">
        <f t="shared" si="11"/>
        <v>23000</v>
      </c>
      <c r="K18" s="30">
        <f t="shared" si="12"/>
        <v>25750</v>
      </c>
      <c r="L18" s="30">
        <f t="shared" si="13"/>
        <v>23450</v>
      </c>
      <c r="M18" s="30">
        <f t="shared" si="14"/>
        <v>24250</v>
      </c>
      <c r="N18" s="38">
        <f t="shared" ref="N18:N26" si="15">SUM(B18:M18)</f>
        <v>289550</v>
      </c>
    </row>
    <row r="19" spans="1:14" ht="17" x14ac:dyDescent="0.35">
      <c r="A19" s="10" t="s">
        <v>14</v>
      </c>
      <c r="B19" s="29">
        <f t="shared" si="3"/>
        <v>3120</v>
      </c>
      <c r="C19" s="29">
        <f t="shared" si="4"/>
        <v>3185</v>
      </c>
      <c r="D19" s="29">
        <f t="shared" si="5"/>
        <v>2730</v>
      </c>
      <c r="E19" s="29">
        <f t="shared" si="6"/>
        <v>2600</v>
      </c>
      <c r="F19" s="29">
        <f t="shared" si="7"/>
        <v>4485</v>
      </c>
      <c r="G19" s="29">
        <f t="shared" si="8"/>
        <v>5005</v>
      </c>
      <c r="H19" s="29">
        <f t="shared" si="9"/>
        <v>4225</v>
      </c>
      <c r="I19" s="29">
        <f t="shared" si="10"/>
        <v>3510</v>
      </c>
      <c r="J19" s="29">
        <f t="shared" si="11"/>
        <v>2340</v>
      </c>
      <c r="K19" s="29">
        <f t="shared" si="12"/>
        <v>3120</v>
      </c>
      <c r="L19" s="29">
        <f t="shared" si="13"/>
        <v>2600</v>
      </c>
      <c r="M19" s="29">
        <f t="shared" si="14"/>
        <v>2470</v>
      </c>
      <c r="N19" s="38">
        <f t="shared" si="15"/>
        <v>39390</v>
      </c>
    </row>
    <row r="20" spans="1:14" ht="17" x14ac:dyDescent="0.35">
      <c r="A20" s="11" t="s">
        <v>15</v>
      </c>
      <c r="B20" s="30">
        <f t="shared" si="3"/>
        <v>6180</v>
      </c>
      <c r="C20" s="30">
        <f t="shared" si="4"/>
        <v>5925</v>
      </c>
      <c r="D20" s="30">
        <f t="shared" si="5"/>
        <v>4800</v>
      </c>
      <c r="E20" s="30">
        <f t="shared" si="6"/>
        <v>7260</v>
      </c>
      <c r="F20" s="30">
        <f t="shared" si="7"/>
        <v>6315</v>
      </c>
      <c r="G20" s="30">
        <f t="shared" si="8"/>
        <v>6825</v>
      </c>
      <c r="H20" s="30">
        <f t="shared" si="9"/>
        <v>5400</v>
      </c>
      <c r="I20" s="30">
        <f t="shared" si="10"/>
        <v>6240</v>
      </c>
      <c r="J20" s="30">
        <f t="shared" si="11"/>
        <v>6864</v>
      </c>
      <c r="K20" s="30">
        <f t="shared" si="12"/>
        <v>6016</v>
      </c>
      <c r="L20" s="30">
        <f t="shared" si="13"/>
        <v>6112</v>
      </c>
      <c r="M20" s="30">
        <f t="shared" si="14"/>
        <v>6192</v>
      </c>
      <c r="N20" s="38">
        <f t="shared" si="15"/>
        <v>74129</v>
      </c>
    </row>
    <row r="21" spans="1:14" ht="17" x14ac:dyDescent="0.35">
      <c r="A21" s="10" t="s">
        <v>16</v>
      </c>
      <c r="B21" s="29">
        <f t="shared" si="3"/>
        <v>2850</v>
      </c>
      <c r="C21" s="29">
        <f t="shared" si="4"/>
        <v>2900</v>
      </c>
      <c r="D21" s="29">
        <f t="shared" si="5"/>
        <v>2745</v>
      </c>
      <c r="E21" s="29">
        <f t="shared" si="6"/>
        <v>2664</v>
      </c>
      <c r="F21" s="29">
        <f t="shared" si="7"/>
        <v>3000</v>
      </c>
      <c r="G21" s="29">
        <f t="shared" si="8"/>
        <v>3150</v>
      </c>
      <c r="H21" s="29">
        <f t="shared" si="9"/>
        <v>3060</v>
      </c>
      <c r="I21" s="29">
        <f t="shared" si="10"/>
        <v>2790</v>
      </c>
      <c r="J21" s="29">
        <f t="shared" si="11"/>
        <v>2745</v>
      </c>
      <c r="K21" s="29">
        <f t="shared" si="12"/>
        <v>2340</v>
      </c>
      <c r="L21" s="29">
        <f t="shared" si="13"/>
        <v>2718</v>
      </c>
      <c r="M21" s="29">
        <f t="shared" si="14"/>
        <v>2574</v>
      </c>
      <c r="N21" s="38">
        <f t="shared" si="15"/>
        <v>33536</v>
      </c>
    </row>
    <row r="22" spans="1:14" ht="17" x14ac:dyDescent="0.35">
      <c r="A22" s="11" t="s">
        <v>17</v>
      </c>
      <c r="B22" s="30">
        <f t="shared" si="3"/>
        <v>16170</v>
      </c>
      <c r="C22" s="30">
        <f t="shared" si="4"/>
        <v>4950</v>
      </c>
      <c r="D22" s="30">
        <f t="shared" si="5"/>
        <v>6600</v>
      </c>
      <c r="E22" s="30">
        <f t="shared" si="6"/>
        <v>18090</v>
      </c>
      <c r="F22" s="30">
        <f t="shared" si="7"/>
        <v>3300</v>
      </c>
      <c r="G22" s="30">
        <f t="shared" si="8"/>
        <v>8250</v>
      </c>
      <c r="H22" s="30">
        <f t="shared" si="9"/>
        <v>20790</v>
      </c>
      <c r="I22" s="30">
        <f t="shared" si="10"/>
        <v>5100</v>
      </c>
      <c r="J22" s="30">
        <f t="shared" si="11"/>
        <v>10200</v>
      </c>
      <c r="K22" s="30">
        <f t="shared" si="12"/>
        <v>10200</v>
      </c>
      <c r="L22" s="30">
        <f t="shared" si="13"/>
        <v>14960</v>
      </c>
      <c r="M22" s="30">
        <f t="shared" si="14"/>
        <v>16660</v>
      </c>
      <c r="N22" s="38">
        <f t="shared" si="15"/>
        <v>135270</v>
      </c>
    </row>
    <row r="23" spans="1:14" ht="17" x14ac:dyDescent="0.35">
      <c r="A23" s="10" t="s">
        <v>34</v>
      </c>
      <c r="B23" s="29">
        <f t="shared" si="3"/>
        <v>2730</v>
      </c>
      <c r="C23" s="29">
        <f t="shared" si="4"/>
        <v>1890</v>
      </c>
      <c r="D23" s="29">
        <f t="shared" si="5"/>
        <v>2520</v>
      </c>
      <c r="E23" s="29">
        <f t="shared" si="6"/>
        <v>3225</v>
      </c>
      <c r="F23" s="29">
        <f t="shared" si="7"/>
        <v>3520</v>
      </c>
      <c r="G23" s="29">
        <f t="shared" si="8"/>
        <v>1540</v>
      </c>
      <c r="H23" s="29">
        <f t="shared" si="9"/>
        <v>1890</v>
      </c>
      <c r="I23" s="29">
        <f t="shared" si="10"/>
        <v>2100</v>
      </c>
      <c r="J23" s="29">
        <f t="shared" si="11"/>
        <v>2940</v>
      </c>
      <c r="K23" s="29">
        <f t="shared" si="12"/>
        <v>2640</v>
      </c>
      <c r="L23" s="29">
        <f t="shared" si="13"/>
        <v>4400</v>
      </c>
      <c r="M23" s="29">
        <f t="shared" si="14"/>
        <v>880</v>
      </c>
      <c r="N23" s="38">
        <f t="shared" si="15"/>
        <v>30275</v>
      </c>
    </row>
    <row r="24" spans="1:14" ht="17" x14ac:dyDescent="0.35">
      <c r="A24" s="11" t="s">
        <v>18</v>
      </c>
      <c r="B24" s="30">
        <f t="shared" si="3"/>
        <v>3160</v>
      </c>
      <c r="C24" s="30">
        <f t="shared" si="4"/>
        <v>3160</v>
      </c>
      <c r="D24" s="30">
        <f t="shared" si="5"/>
        <v>2960</v>
      </c>
      <c r="E24" s="30">
        <f t="shared" si="6"/>
        <v>3760</v>
      </c>
      <c r="F24" s="30">
        <f t="shared" si="7"/>
        <v>2640</v>
      </c>
      <c r="G24" s="30">
        <f t="shared" si="8"/>
        <v>3160</v>
      </c>
      <c r="H24" s="30">
        <f t="shared" si="9"/>
        <v>2360</v>
      </c>
      <c r="I24" s="30">
        <f t="shared" si="10"/>
        <v>2800</v>
      </c>
      <c r="J24" s="30">
        <f t="shared" si="11"/>
        <v>2960</v>
      </c>
      <c r="K24" s="30">
        <f t="shared" si="12"/>
        <v>2320</v>
      </c>
      <c r="L24" s="30">
        <f t="shared" si="13"/>
        <v>3120</v>
      </c>
      <c r="M24" s="30">
        <f t="shared" si="14"/>
        <v>2560</v>
      </c>
      <c r="N24" s="38">
        <f t="shared" si="15"/>
        <v>34960</v>
      </c>
    </row>
    <row r="25" spans="1:14" ht="17" x14ac:dyDescent="0.35">
      <c r="A25" s="10" t="s">
        <v>19</v>
      </c>
      <c r="B25" s="29">
        <f t="shared" si="3"/>
        <v>990</v>
      </c>
      <c r="C25" s="29">
        <f t="shared" si="4"/>
        <v>990</v>
      </c>
      <c r="D25" s="29">
        <f t="shared" si="5"/>
        <v>900</v>
      </c>
      <c r="E25" s="29">
        <f t="shared" si="6"/>
        <v>900</v>
      </c>
      <c r="F25" s="29">
        <f t="shared" si="7"/>
        <v>750</v>
      </c>
      <c r="G25" s="29">
        <f t="shared" si="8"/>
        <v>1410</v>
      </c>
      <c r="H25" s="29">
        <f t="shared" si="9"/>
        <v>1260</v>
      </c>
      <c r="I25" s="29">
        <f t="shared" si="10"/>
        <v>1290</v>
      </c>
      <c r="J25" s="29">
        <f t="shared" si="11"/>
        <v>720</v>
      </c>
      <c r="K25" s="29">
        <f t="shared" si="12"/>
        <v>990</v>
      </c>
      <c r="L25" s="29">
        <f t="shared" si="13"/>
        <v>960</v>
      </c>
      <c r="M25" s="29">
        <f t="shared" si="14"/>
        <v>840</v>
      </c>
      <c r="N25" s="38">
        <f t="shared" si="15"/>
        <v>12000</v>
      </c>
    </row>
    <row r="26" spans="1:14" ht="17" x14ac:dyDescent="0.35">
      <c r="A26" s="12" t="s">
        <v>20</v>
      </c>
      <c r="B26" s="31">
        <f t="shared" si="3"/>
        <v>2920</v>
      </c>
      <c r="C26" s="31">
        <f t="shared" si="4"/>
        <v>2620</v>
      </c>
      <c r="D26" s="31">
        <f t="shared" si="5"/>
        <v>3420</v>
      </c>
      <c r="E26" s="31">
        <f t="shared" si="6"/>
        <v>2520</v>
      </c>
      <c r="F26" s="31">
        <f t="shared" si="7"/>
        <v>2900</v>
      </c>
      <c r="G26" s="31">
        <f t="shared" si="8"/>
        <v>2980</v>
      </c>
      <c r="H26" s="31">
        <f t="shared" si="9"/>
        <v>3380</v>
      </c>
      <c r="I26" s="31">
        <f t="shared" si="10"/>
        <v>2620</v>
      </c>
      <c r="J26" s="31">
        <f t="shared" si="11"/>
        <v>2240</v>
      </c>
      <c r="K26" s="31">
        <f t="shared" si="12"/>
        <v>3200</v>
      </c>
      <c r="L26" s="31">
        <f t="shared" si="13"/>
        <v>3440</v>
      </c>
      <c r="M26" s="31">
        <f t="shared" si="14"/>
        <v>2820</v>
      </c>
      <c r="N26" s="38">
        <f t="shared" si="15"/>
        <v>35060</v>
      </c>
    </row>
    <row r="27" spans="1:14" ht="31.5" customHeight="1" thickBot="1" x14ac:dyDescent="0.4">
      <c r="A27" s="21" t="s">
        <v>48</v>
      </c>
      <c r="B27" s="38">
        <f>SUM(B17:B26)</f>
        <v>122610</v>
      </c>
      <c r="C27" s="38">
        <f t="shared" ref="C27:M27" si="16">SUM(C17:C26)</f>
        <v>109630</v>
      </c>
      <c r="D27" s="38">
        <f t="shared" si="16"/>
        <v>115785</v>
      </c>
      <c r="E27" s="38">
        <f t="shared" si="16"/>
        <v>123869</v>
      </c>
      <c r="F27" s="38">
        <f t="shared" si="16"/>
        <v>108980</v>
      </c>
      <c r="G27" s="38">
        <f t="shared" si="16"/>
        <v>117070</v>
      </c>
      <c r="H27" s="38">
        <f t="shared" si="16"/>
        <v>133405</v>
      </c>
      <c r="I27" s="38">
        <f t="shared" si="16"/>
        <v>111190</v>
      </c>
      <c r="J27" s="38">
        <f t="shared" si="16"/>
        <v>114609</v>
      </c>
      <c r="K27" s="38">
        <f t="shared" si="16"/>
        <v>115676</v>
      </c>
      <c r="L27" s="38">
        <f t="shared" si="16"/>
        <v>122638</v>
      </c>
      <c r="M27" s="38">
        <f t="shared" si="16"/>
        <v>120856</v>
      </c>
      <c r="N27" s="39">
        <f>SUM(N17:N26)</f>
        <v>1416318</v>
      </c>
    </row>
    <row r="28" spans="1:14" ht="33" customHeight="1" thickTop="1" thickBot="1" x14ac:dyDescent="0.4">
      <c r="A28" s="36" t="s">
        <v>67</v>
      </c>
      <c r="B28" s="58">
        <f>SUM(B27:E27)</f>
        <v>471894</v>
      </c>
      <c r="C28" s="59"/>
      <c r="D28" s="59"/>
      <c r="E28" s="59"/>
      <c r="F28" s="58">
        <f>SUM(F27:I27)</f>
        <v>470645</v>
      </c>
      <c r="G28" s="59"/>
      <c r="H28" s="59"/>
      <c r="I28" s="59"/>
      <c r="J28" s="58">
        <f>SUM(J27:M27)</f>
        <v>473779</v>
      </c>
      <c r="K28" s="59"/>
      <c r="L28" s="59"/>
      <c r="M28" s="59"/>
    </row>
    <row r="29" spans="1:14" ht="35" customHeight="1" thickTop="1" thickBot="1" x14ac:dyDescent="0.4">
      <c r="A29" s="36" t="s">
        <v>72</v>
      </c>
      <c r="B29" s="38">
        <f>AVERAGE(B27:M27)</f>
        <v>118026.5</v>
      </c>
      <c r="C29" s="60"/>
      <c r="D29" s="60"/>
      <c r="E29" s="36" t="s">
        <v>73</v>
      </c>
      <c r="F29" s="38">
        <f>MAX(B27:M27)</f>
        <v>133405</v>
      </c>
      <c r="G29" s="60"/>
      <c r="H29" s="60"/>
      <c r="I29" s="36" t="s">
        <v>74</v>
      </c>
      <c r="J29" s="38">
        <f>MIN(B27:M27)</f>
        <v>108980</v>
      </c>
      <c r="K29" s="60"/>
      <c r="L29" s="60"/>
      <c r="M29" s="48" t="s">
        <v>75</v>
      </c>
      <c r="N29" s="42">
        <f>STDEV(B27:M27)</f>
        <v>7026.7994848294911</v>
      </c>
    </row>
    <row r="30" spans="1:14" ht="15" thickTop="1" x14ac:dyDescent="0.35"/>
  </sheetData>
  <mergeCells count="10">
    <mergeCell ref="A1:M1"/>
    <mergeCell ref="Q1:AC1"/>
    <mergeCell ref="A15:M15"/>
    <mergeCell ref="A14:N14"/>
    <mergeCell ref="C29:D29"/>
    <mergeCell ref="G29:H29"/>
    <mergeCell ref="K29:L29"/>
    <mergeCell ref="B28:E28"/>
    <mergeCell ref="F28:I28"/>
    <mergeCell ref="J28:M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C2BF-8F0D-44C9-A15C-1822EB72409E}">
  <dimension ref="A1:L16"/>
  <sheetViews>
    <sheetView tabSelected="1" topLeftCell="C1" zoomScale="67" zoomScaleNormal="85" workbookViewId="0">
      <selection activeCell="I25" sqref="I25"/>
    </sheetView>
  </sheetViews>
  <sheetFormatPr defaultRowHeight="14.5" x14ac:dyDescent="0.35"/>
  <cols>
    <col min="1" max="11" width="20.6328125" customWidth="1"/>
    <col min="12" max="12" width="16.7265625" bestFit="1" customWidth="1"/>
  </cols>
  <sheetData>
    <row r="1" spans="1:12" ht="19.5" x14ac:dyDescent="0.45">
      <c r="A1" s="56" t="s">
        <v>49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2" ht="17.5" thickBot="1" x14ac:dyDescent="0.45">
      <c r="A2" s="32" t="s">
        <v>50</v>
      </c>
      <c r="B2" s="32" t="s">
        <v>51</v>
      </c>
      <c r="C2" s="32" t="s">
        <v>13</v>
      </c>
      <c r="D2" s="32" t="s">
        <v>14</v>
      </c>
      <c r="E2" s="32" t="s">
        <v>15</v>
      </c>
      <c r="F2" s="32" t="s">
        <v>16</v>
      </c>
      <c r="G2" s="32" t="s">
        <v>17</v>
      </c>
      <c r="H2" s="32" t="s">
        <v>52</v>
      </c>
      <c r="I2" s="32" t="s">
        <v>18</v>
      </c>
      <c r="J2" s="32" t="s">
        <v>19</v>
      </c>
      <c r="K2" s="32" t="s">
        <v>20</v>
      </c>
      <c r="L2" s="8" t="s">
        <v>66</v>
      </c>
    </row>
    <row r="3" spans="1:12" ht="19" thickTop="1" x14ac:dyDescent="0.35">
      <c r="A3" s="33" t="s">
        <v>53</v>
      </c>
      <c r="B3" s="23">
        <v>3</v>
      </c>
      <c r="C3" s="23">
        <v>2</v>
      </c>
      <c r="D3" s="23">
        <v>2</v>
      </c>
      <c r="E3" s="23">
        <v>12</v>
      </c>
      <c r="F3" s="23">
        <v>32</v>
      </c>
      <c r="G3" s="23">
        <v>2</v>
      </c>
      <c r="H3" s="23">
        <v>4</v>
      </c>
      <c r="I3" s="23">
        <v>1</v>
      </c>
      <c r="J3" s="23">
        <v>3</v>
      </c>
      <c r="K3" s="23">
        <v>7</v>
      </c>
      <c r="L3" s="37">
        <f>SUM(B3:K3)</f>
        <v>68</v>
      </c>
    </row>
    <row r="4" spans="1:12" ht="18.5" x14ac:dyDescent="0.35">
      <c r="A4" s="34" t="s">
        <v>54</v>
      </c>
      <c r="B4" s="24">
        <f>Purchases!C3-Sales!C3+B3</f>
        <v>7</v>
      </c>
      <c r="C4" s="24">
        <f>Purchases!C4-Sales!C4+C3</f>
        <v>7</v>
      </c>
      <c r="D4" s="24">
        <f>Purchases!C5-Sales!C5+D3</f>
        <v>3</v>
      </c>
      <c r="E4" s="24">
        <f>Purchases!C6-Sales!C6+E3</f>
        <v>7</v>
      </c>
      <c r="F4" s="24">
        <f>Purchases!C7-Sales!C7+F3</f>
        <v>22</v>
      </c>
      <c r="G4" s="24">
        <f>Purchases!C8-Sales!C8+G3</f>
        <v>2</v>
      </c>
      <c r="H4" s="24">
        <f>Purchases!C9-Sales!C9+H3</f>
        <v>0</v>
      </c>
      <c r="I4" s="24">
        <f>Purchases!C10-Sales!C10+I3</f>
        <v>2</v>
      </c>
      <c r="J4" s="24">
        <f>Purchases!C11-Sales!C11+J3</f>
        <v>5</v>
      </c>
      <c r="K4" s="24">
        <f>Purchases!C12-Sales!C12+K3</f>
        <v>11</v>
      </c>
      <c r="L4" s="37">
        <f t="shared" ref="L4:L14" si="0">SUM(B4:K4)</f>
        <v>66</v>
      </c>
    </row>
    <row r="5" spans="1:12" ht="18.5" x14ac:dyDescent="0.35">
      <c r="A5" s="33" t="s">
        <v>55</v>
      </c>
      <c r="B5" s="23">
        <f>Purchases!D3-Sales!D3+B4</f>
        <v>16</v>
      </c>
      <c r="C5" s="23">
        <f>Purchases!D4-Sales!D4+C4</f>
        <v>10</v>
      </c>
      <c r="D5" s="23">
        <f>Purchases!D5-Sales!D5+D4</f>
        <v>6</v>
      </c>
      <c r="E5" s="23">
        <f>Purchases!D6-Sales!D6+E4</f>
        <v>17</v>
      </c>
      <c r="F5" s="23">
        <f>Purchases!D7-Sales!D7+F4</f>
        <v>2</v>
      </c>
      <c r="G5" s="23">
        <f>Purchases!D8-Sales!D8+G4</f>
        <v>2</v>
      </c>
      <c r="H5" s="23">
        <f>Purchases!D9-Sales!D9+H4</f>
        <v>3</v>
      </c>
      <c r="I5" s="23">
        <f>Purchases!D10-Sales!D10+I4</f>
        <v>3</v>
      </c>
      <c r="J5" s="23">
        <f>Purchases!D11-Sales!D11+J4</f>
        <v>5</v>
      </c>
      <c r="K5" s="23">
        <f>Purchases!D12-Sales!D12+K4</f>
        <v>0</v>
      </c>
      <c r="L5" s="37">
        <f t="shared" si="0"/>
        <v>64</v>
      </c>
    </row>
    <row r="6" spans="1:12" ht="18.5" x14ac:dyDescent="0.35">
      <c r="A6" s="34" t="s">
        <v>56</v>
      </c>
      <c r="B6" s="24">
        <f>Purchases!E3-Sales!E3+B5</f>
        <v>26</v>
      </c>
      <c r="C6" s="24">
        <f>Purchases!E4-Sales!E4+C5</f>
        <v>10</v>
      </c>
      <c r="D6" s="24">
        <f>Purchases!E5-Sales!E5+D5</f>
        <v>6</v>
      </c>
      <c r="E6" s="24">
        <f>Purchases!E6-Sales!E6+E5</f>
        <v>3</v>
      </c>
      <c r="F6" s="24">
        <f>Purchases!E7-Sales!E7+F5</f>
        <v>16</v>
      </c>
      <c r="G6" s="24">
        <f>Purchases!E8-Sales!E8+G5</f>
        <v>3</v>
      </c>
      <c r="H6" s="24">
        <f>Purchases!E9-Sales!E9+H5</f>
        <v>3</v>
      </c>
      <c r="I6" s="24">
        <f>Purchases!E10-Sales!E10+I5</f>
        <v>4</v>
      </c>
      <c r="J6" s="24">
        <f>Purchases!E11-Sales!E11+J5</f>
        <v>0</v>
      </c>
      <c r="K6" s="24">
        <f>Purchases!E12-Sales!E12+K5</f>
        <v>4</v>
      </c>
      <c r="L6" s="37">
        <f t="shared" si="0"/>
        <v>75</v>
      </c>
    </row>
    <row r="7" spans="1:12" ht="18.5" x14ac:dyDescent="0.35">
      <c r="A7" s="33" t="s">
        <v>57</v>
      </c>
      <c r="B7" s="23">
        <f>Purchases!F3-Sales!F3+B6</f>
        <v>19</v>
      </c>
      <c r="C7" s="23">
        <f>Purchases!F4-Sales!F4+C6</f>
        <v>7</v>
      </c>
      <c r="D7" s="23">
        <f>Purchases!F5-Sales!F5+D6</f>
        <v>7</v>
      </c>
      <c r="E7" s="23">
        <f>Purchases!F6-Sales!F6+E6</f>
        <v>7</v>
      </c>
      <c r="F7" s="23">
        <f>Purchases!F7-Sales!F7+F6</f>
        <v>1</v>
      </c>
      <c r="G7" s="23">
        <f>Purchases!F8-Sales!F8+G6</f>
        <v>3</v>
      </c>
      <c r="H7" s="23">
        <f>Purchases!F9-Sales!F9+H6</f>
        <v>2</v>
      </c>
      <c r="I7" s="23">
        <f>Purchases!F10-Sales!F10+I6</f>
        <v>3</v>
      </c>
      <c r="J7" s="23">
        <f>Purchases!F11-Sales!F11+J6</f>
        <v>0</v>
      </c>
      <c r="K7" s="23">
        <f>Purchases!F12-Sales!F12+K6</f>
        <v>4</v>
      </c>
      <c r="L7" s="37">
        <f t="shared" si="0"/>
        <v>53</v>
      </c>
    </row>
    <row r="8" spans="1:12" ht="18.5" x14ac:dyDescent="0.35">
      <c r="A8" s="34" t="s">
        <v>58</v>
      </c>
      <c r="B8" s="24">
        <f>Purchases!G3-Sales!G3+B7</f>
        <v>9</v>
      </c>
      <c r="C8" s="24">
        <f>Purchases!G4-Sales!G4+C7</f>
        <v>10</v>
      </c>
      <c r="D8" s="24">
        <f>Purchases!G5-Sales!G5+D7</f>
        <v>5</v>
      </c>
      <c r="E8" s="24">
        <f>Purchases!G6-Sales!G6+E7</f>
        <v>12</v>
      </c>
      <c r="F8" s="24">
        <f>Purchases!G7-Sales!G7+F7</f>
        <v>6</v>
      </c>
      <c r="G8" s="24">
        <f>Purchases!G8-Sales!G8+G7</f>
        <v>3</v>
      </c>
      <c r="H8" s="24">
        <f>Purchases!G9-Sales!G9+H7</f>
        <v>0</v>
      </c>
      <c r="I8" s="24">
        <f>Purchases!G10-Sales!G10+I7</f>
        <v>4</v>
      </c>
      <c r="J8" s="24">
        <f>Purchases!G11-Sales!G11+J7</f>
        <v>3</v>
      </c>
      <c r="K8" s="24">
        <f>Purchases!G12-Sales!G12+K7</f>
        <v>0</v>
      </c>
      <c r="L8" s="37">
        <f t="shared" si="0"/>
        <v>52</v>
      </c>
    </row>
    <row r="9" spans="1:12" ht="18.5" x14ac:dyDescent="0.35">
      <c r="A9" s="33" t="s">
        <v>59</v>
      </c>
      <c r="B9" s="23">
        <f>Purchases!H3-Sales!H3+B8</f>
        <v>0</v>
      </c>
      <c r="C9" s="23">
        <f>Purchases!H4-Sales!H4+C8</f>
        <v>0</v>
      </c>
      <c r="D9" s="23">
        <f>Purchases!H5-Sales!H5+D8</f>
        <v>5</v>
      </c>
      <c r="E9" s="23">
        <f>Purchases!H6-Sales!H6+E8</f>
        <v>12</v>
      </c>
      <c r="F9" s="23">
        <f>Purchases!H7-Sales!H7+F8</f>
        <v>0</v>
      </c>
      <c r="G9" s="23">
        <f>Purchases!H8-Sales!H8+G8</f>
        <v>0</v>
      </c>
      <c r="H9" s="23">
        <f>Purchases!H9-Sales!H9+H8</f>
        <v>1</v>
      </c>
      <c r="I9" s="23">
        <f>Purchases!H10-Sales!H10+I8</f>
        <v>5</v>
      </c>
      <c r="J9" s="23">
        <f>Purchases!H11-Sales!H11+J8</f>
        <v>6</v>
      </c>
      <c r="K9" s="23">
        <f>Purchases!H12-Sales!H12+K8</f>
        <v>1</v>
      </c>
      <c r="L9" s="37">
        <f t="shared" si="0"/>
        <v>30</v>
      </c>
    </row>
    <row r="10" spans="1:12" ht="18.5" x14ac:dyDescent="0.35">
      <c r="A10" s="34" t="s">
        <v>60</v>
      </c>
      <c r="B10" s="24">
        <f>Purchases!I3-Sales!I3+B9</f>
        <v>6</v>
      </c>
      <c r="C10" s="24">
        <f>Purchases!I4-Sales!I4+C9</f>
        <v>5</v>
      </c>
      <c r="D10" s="24">
        <f>Purchases!I5-Sales!I5+D9</f>
        <v>1</v>
      </c>
      <c r="E10" s="24">
        <f>Purchases!I6-Sales!I6+E9</f>
        <v>17</v>
      </c>
      <c r="F10" s="24">
        <f>Purchases!I7-Sales!I7+F9</f>
        <v>0</v>
      </c>
      <c r="G10" s="24">
        <f>Purchases!I8-Sales!I8+G9</f>
        <v>0</v>
      </c>
      <c r="H10" s="24">
        <f>Purchases!I9-Sales!I9+H9</f>
        <v>1</v>
      </c>
      <c r="I10" s="24">
        <f>Purchases!I10-Sales!I10+I9</f>
        <v>5</v>
      </c>
      <c r="J10" s="24">
        <f>Purchases!I11-Sales!I11+J9</f>
        <v>8</v>
      </c>
      <c r="K10" s="24">
        <f>Purchases!I12-Sales!I12+K9</f>
        <v>5</v>
      </c>
      <c r="L10" s="37">
        <f t="shared" si="0"/>
        <v>48</v>
      </c>
    </row>
    <row r="11" spans="1:12" ht="18.5" x14ac:dyDescent="0.35">
      <c r="A11" s="33" t="s">
        <v>61</v>
      </c>
      <c r="B11" s="23">
        <f>Purchases!J3-Sales!J3+B10</f>
        <v>1</v>
      </c>
      <c r="C11" s="23">
        <f>Purchases!J4-Sales!J4+C10</f>
        <v>15</v>
      </c>
      <c r="D11" s="23">
        <f>Purchases!J5-Sales!J5+D10</f>
        <v>5</v>
      </c>
      <c r="E11" s="23">
        <f>Purchases!J6-Sales!J6+E10</f>
        <v>3</v>
      </c>
      <c r="F11" s="23">
        <f>Purchases!J7-Sales!J7+F10</f>
        <v>15</v>
      </c>
      <c r="G11" s="23">
        <f>Purchases!J8-Sales!J8+G10</f>
        <v>0</v>
      </c>
      <c r="H11" s="23">
        <f>Purchases!J9-Sales!J9+H10</f>
        <v>2</v>
      </c>
      <c r="I11" s="23">
        <f>Purchases!J10-Sales!J10+I10</f>
        <v>6</v>
      </c>
      <c r="J11" s="23">
        <f>Purchases!J11-Sales!J11+J10</f>
        <v>9</v>
      </c>
      <c r="K11" s="23">
        <f>Purchases!J12-Sales!J12+K10</f>
        <v>18</v>
      </c>
      <c r="L11" s="37">
        <f t="shared" si="0"/>
        <v>74</v>
      </c>
    </row>
    <row r="12" spans="1:12" ht="18.5" x14ac:dyDescent="0.35">
      <c r="A12" s="34" t="s">
        <v>62</v>
      </c>
      <c r="B12" s="24">
        <f>Purchases!K3-Sales!K3+B11</f>
        <v>6</v>
      </c>
      <c r="C12" s="24">
        <f>Purchases!K4-Sales!K4+C11</f>
        <v>0</v>
      </c>
      <c r="D12" s="24">
        <f>Purchases!K5-Sales!K5+D11</f>
        <v>7</v>
      </c>
      <c r="E12" s="24">
        <f>Purchases!K6-Sales!K6+E11</f>
        <v>7</v>
      </c>
      <c r="F12" s="24">
        <f>Purchases!K7-Sales!K7+F11</f>
        <v>35</v>
      </c>
      <c r="G12" s="24">
        <f>Purchases!K8-Sales!K8+G11</f>
        <v>0</v>
      </c>
      <c r="H12" s="24">
        <f>Purchases!K9-Sales!K9+H11</f>
        <v>0</v>
      </c>
      <c r="I12" s="24">
        <f>Purchases!K10-Sales!K10+I11</f>
        <v>8</v>
      </c>
      <c r="J12" s="24">
        <f>Purchases!K11-Sales!K11+J11</f>
        <v>6</v>
      </c>
      <c r="K12" s="24">
        <f>Purchases!K12-Sales!K12+K11</f>
        <v>3</v>
      </c>
      <c r="L12" s="37">
        <f t="shared" si="0"/>
        <v>72</v>
      </c>
    </row>
    <row r="13" spans="1:12" ht="18.5" x14ac:dyDescent="0.35">
      <c r="A13" s="33" t="s">
        <v>63</v>
      </c>
      <c r="B13" s="23">
        <f>Purchases!L3-Sales!L3+B12</f>
        <v>8</v>
      </c>
      <c r="C13" s="23">
        <f>Purchases!L4-Sales!L4+C12</f>
        <v>6</v>
      </c>
      <c r="D13" s="23">
        <f>Purchases!L5-Sales!L5+D12</f>
        <v>2</v>
      </c>
      <c r="E13" s="23">
        <f>Purchases!L6-Sales!L6+E12</f>
        <v>5</v>
      </c>
      <c r="F13" s="23">
        <f>Purchases!L7-Sales!L7+F12</f>
        <v>13</v>
      </c>
      <c r="G13" s="23">
        <f>Purchases!L8-Sales!L8+G12</f>
        <v>1</v>
      </c>
      <c r="H13" s="23">
        <f>Purchases!L9-Sales!L9+H12</f>
        <v>0</v>
      </c>
      <c r="I13" s="23">
        <f>Purchases!L10-Sales!L10+I12</f>
        <v>0</v>
      </c>
      <c r="J13" s="23">
        <f>Purchases!L11-Sales!L11+J12</f>
        <v>4</v>
      </c>
      <c r="K13" s="23">
        <f>Purchases!L12-Sales!L12+K12</f>
        <v>1</v>
      </c>
      <c r="L13" s="37">
        <f t="shared" si="0"/>
        <v>40</v>
      </c>
    </row>
    <row r="14" spans="1:12" ht="18.5" x14ac:dyDescent="0.35">
      <c r="A14" s="35" t="s">
        <v>64</v>
      </c>
      <c r="B14" s="25">
        <f>Purchases!M3-Sales!M3+B13</f>
        <v>18</v>
      </c>
      <c r="C14" s="25">
        <f>Purchases!M4-Sales!M4+C13</f>
        <v>11</v>
      </c>
      <c r="D14" s="25">
        <f>Purchases!M5-Sales!M5+D13</f>
        <v>4</v>
      </c>
      <c r="E14" s="25">
        <f>Purchases!M6-Sales!M6+E13</f>
        <v>18</v>
      </c>
      <c r="F14" s="25">
        <f>Purchases!M7-Sales!M7+F13</f>
        <v>2</v>
      </c>
      <c r="G14" s="25">
        <f>Purchases!M8-Sales!M8+G13</f>
        <v>2</v>
      </c>
      <c r="H14" s="25">
        <f>Purchases!M9-Sales!M9+H13</f>
        <v>1</v>
      </c>
      <c r="I14" s="25">
        <f>Purchases!M10-Sales!M10+I13</f>
        <v>1</v>
      </c>
      <c r="J14" s="25">
        <f>Purchases!M11-Sales!M11+J13</f>
        <v>1</v>
      </c>
      <c r="K14" s="25">
        <f>Purchases!M12-Sales!M12+K13</f>
        <v>5</v>
      </c>
      <c r="L14" s="37">
        <f t="shared" si="0"/>
        <v>63</v>
      </c>
    </row>
    <row r="15" spans="1:12" ht="31" customHeight="1" thickBot="1" x14ac:dyDescent="0.4">
      <c r="A15" s="36" t="s">
        <v>65</v>
      </c>
      <c r="B15" s="37">
        <f>ROUND(AVERAGE(B3:B14),2)</f>
        <v>9.92</v>
      </c>
      <c r="C15" s="37">
        <f t="shared" ref="C15:K15" si="1">ROUND(AVERAGE(C3:C14),2)</f>
        <v>6.92</v>
      </c>
      <c r="D15" s="37">
        <f t="shared" si="1"/>
        <v>4.42</v>
      </c>
      <c r="E15" s="37">
        <f t="shared" si="1"/>
        <v>10</v>
      </c>
      <c r="F15" s="37">
        <f t="shared" si="1"/>
        <v>12</v>
      </c>
      <c r="G15" s="37">
        <f t="shared" si="1"/>
        <v>1.5</v>
      </c>
      <c r="H15" s="37">
        <f t="shared" si="1"/>
        <v>1.42</v>
      </c>
      <c r="I15" s="37">
        <f t="shared" si="1"/>
        <v>3.5</v>
      </c>
      <c r="J15" s="37">
        <f t="shared" si="1"/>
        <v>4.17</v>
      </c>
      <c r="K15" s="37">
        <f t="shared" si="1"/>
        <v>4.92</v>
      </c>
    </row>
    <row r="16" spans="1:12" ht="15" thickTop="1" x14ac:dyDescent="0.35"/>
  </sheetData>
  <mergeCells count="1">
    <mergeCell ref="A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C744-FBA8-4206-A4BC-27770A8A071F}">
  <dimension ref="A1:L16"/>
  <sheetViews>
    <sheetView topLeftCell="A9" zoomScale="38" zoomScaleNormal="70" workbookViewId="0">
      <selection activeCell="B9" sqref="B9"/>
    </sheetView>
  </sheetViews>
  <sheetFormatPr defaultColWidth="18.6328125" defaultRowHeight="14.5" x14ac:dyDescent="0.35"/>
  <cols>
    <col min="1" max="1" width="24.08984375" bestFit="1" customWidth="1"/>
  </cols>
  <sheetData>
    <row r="1" spans="1:12" ht="15.5" x14ac:dyDescent="0.35">
      <c r="A1" s="32" t="s">
        <v>76</v>
      </c>
      <c r="B1" s="32" t="s">
        <v>51</v>
      </c>
      <c r="C1" s="32" t="s">
        <v>13</v>
      </c>
      <c r="D1" s="32" t="s">
        <v>14</v>
      </c>
      <c r="E1" s="32" t="s">
        <v>15</v>
      </c>
      <c r="F1" s="32" t="s">
        <v>16</v>
      </c>
      <c r="G1" s="32" t="s">
        <v>17</v>
      </c>
      <c r="H1" s="32" t="s">
        <v>52</v>
      </c>
      <c r="I1" s="32" t="s">
        <v>18</v>
      </c>
      <c r="J1" s="32" t="s">
        <v>19</v>
      </c>
      <c r="K1" s="32" t="s">
        <v>20</v>
      </c>
    </row>
    <row r="2" spans="1:12" ht="15.5" x14ac:dyDescent="0.35">
      <c r="A2" s="14" t="s">
        <v>79</v>
      </c>
      <c r="B2" s="14">
        <v>59.37</v>
      </c>
      <c r="C2" s="14">
        <v>46.5</v>
      </c>
      <c r="D2" s="14">
        <v>59.12</v>
      </c>
      <c r="E2" s="14">
        <v>14</v>
      </c>
      <c r="F2" s="14">
        <v>7.67</v>
      </c>
      <c r="G2" s="14">
        <v>294.58</v>
      </c>
      <c r="H2" s="14">
        <v>183.75</v>
      </c>
      <c r="I2" s="14">
        <v>38.67</v>
      </c>
      <c r="J2" s="14">
        <v>28.79</v>
      </c>
      <c r="K2" s="14">
        <v>18.079999999999998</v>
      </c>
    </row>
    <row r="3" spans="1:12" ht="15.5" x14ac:dyDescent="0.35">
      <c r="A3" s="14" t="s">
        <v>77</v>
      </c>
      <c r="B3" s="14">
        <v>60.17</v>
      </c>
      <c r="C3" s="14">
        <v>50</v>
      </c>
      <c r="D3" s="14">
        <v>65</v>
      </c>
      <c r="E3" s="14">
        <v>15.42</v>
      </c>
      <c r="F3" s="14">
        <v>9.42</v>
      </c>
      <c r="G3" s="14">
        <v>334.58</v>
      </c>
      <c r="H3" s="14">
        <v>214.58</v>
      </c>
      <c r="I3" s="14">
        <v>40</v>
      </c>
      <c r="J3" s="14">
        <v>30</v>
      </c>
      <c r="K3" s="14">
        <v>20</v>
      </c>
    </row>
    <row r="4" spans="1:12" ht="15.5" x14ac:dyDescent="0.35">
      <c r="A4" s="53" t="s">
        <v>78</v>
      </c>
      <c r="B4" s="49">
        <f>B3-B2</f>
        <v>0.80000000000000426</v>
      </c>
      <c r="C4" s="49">
        <f t="shared" ref="C4:K4" si="0">C3-C2</f>
        <v>3.5</v>
      </c>
      <c r="D4" s="49">
        <f t="shared" si="0"/>
        <v>5.8800000000000026</v>
      </c>
      <c r="E4" s="49">
        <f t="shared" ref="E4" si="1">E3-E2</f>
        <v>1.42</v>
      </c>
      <c r="F4" s="49">
        <f t="shared" ref="F4" si="2">F3-F2</f>
        <v>1.75</v>
      </c>
      <c r="G4" s="49">
        <f t="shared" si="0"/>
        <v>40</v>
      </c>
      <c r="H4" s="49">
        <f t="shared" si="0"/>
        <v>30.830000000000013</v>
      </c>
      <c r="I4" s="49">
        <f t="shared" si="0"/>
        <v>1.3299999999999983</v>
      </c>
      <c r="J4" s="49">
        <f t="shared" si="0"/>
        <v>1.2100000000000009</v>
      </c>
      <c r="K4" s="49">
        <f t="shared" si="0"/>
        <v>1.9200000000000017</v>
      </c>
    </row>
    <row r="5" spans="1:12" ht="17" x14ac:dyDescent="0.35">
      <c r="A5" s="52" t="s">
        <v>83</v>
      </c>
      <c r="B5" s="54">
        <f t="shared" ref="B5:K5" si="3">B4/B3</f>
        <v>1.3295662290177901E-2</v>
      </c>
      <c r="C5" s="54">
        <f t="shared" si="3"/>
        <v>7.0000000000000007E-2</v>
      </c>
      <c r="D5" s="54">
        <f t="shared" si="3"/>
        <v>9.0461538461538496E-2</v>
      </c>
      <c r="E5" s="54">
        <f t="shared" si="3"/>
        <v>9.2088197146562897E-2</v>
      </c>
      <c r="F5" s="54">
        <f t="shared" si="3"/>
        <v>0.18577494692144375</v>
      </c>
      <c r="G5" s="54">
        <f t="shared" si="3"/>
        <v>0.119552872257756</v>
      </c>
      <c r="H5" s="54">
        <f t="shared" si="3"/>
        <v>0.143676018268245</v>
      </c>
      <c r="I5" s="54">
        <f t="shared" si="3"/>
        <v>3.324999999999996E-2</v>
      </c>
      <c r="J5" s="54">
        <f t="shared" si="3"/>
        <v>4.033333333333336E-2</v>
      </c>
      <c r="K5" s="54">
        <f t="shared" si="3"/>
        <v>9.6000000000000085E-2</v>
      </c>
      <c r="L5" s="55">
        <f>AVERAGE(B5:K5)</f>
        <v>8.8443256867905745E-2</v>
      </c>
    </row>
    <row r="7" spans="1:12" ht="36.5" customHeight="1" x14ac:dyDescent="0.35">
      <c r="A7" s="23" t="s">
        <v>80</v>
      </c>
      <c r="B7" s="38">
        <f>Sales!N17-Purchases!N17</f>
        <v>8375.5</v>
      </c>
      <c r="C7" s="38">
        <f>Sales!N18-Purchases!N18</f>
        <v>19610</v>
      </c>
      <c r="D7" s="38">
        <f>Sales!N19-Purchases!N19</f>
        <v>3392.5</v>
      </c>
      <c r="E7" s="38">
        <f>Sales!N20-Purchases!N20</f>
        <v>6649</v>
      </c>
      <c r="F7" s="38">
        <f>Sales!N21-Purchases!N21</f>
        <v>6363.5</v>
      </c>
      <c r="G7" s="38">
        <f>Sales!N22-Purchases!N22</f>
        <v>15545</v>
      </c>
      <c r="H7" s="38">
        <f>Sales!N23-Purchases!N23</f>
        <v>4550</v>
      </c>
      <c r="I7" s="38">
        <f>Sales!N24-Purchases!N24</f>
        <v>1165</v>
      </c>
      <c r="J7" s="38">
        <f>Sales!N25-Purchases!N25</f>
        <v>472.5</v>
      </c>
      <c r="K7" s="38">
        <f>Sales!N26-Purchases!N26</f>
        <v>3312.5</v>
      </c>
      <c r="L7" s="50">
        <f>SUM(B7:K7)</f>
        <v>69435.5</v>
      </c>
    </row>
    <row r="8" spans="1:12" ht="35.5" customHeight="1" x14ac:dyDescent="0.35">
      <c r="A8" s="23" t="s">
        <v>81</v>
      </c>
      <c r="B8" s="51">
        <f>B7/L$7</f>
        <v>0.12062273620842365</v>
      </c>
      <c r="C8" s="51">
        <f>C7/L$7</f>
        <v>0.28242037574439588</v>
      </c>
      <c r="D8" s="51">
        <f>D7/L$7</f>
        <v>4.8858292948131717E-2</v>
      </c>
      <c r="E8" s="51">
        <f>E7/L$7</f>
        <v>9.5757933621850491E-2</v>
      </c>
      <c r="F8" s="51">
        <f>F7/L$7</f>
        <v>9.1646204031079204E-2</v>
      </c>
      <c r="G8" s="51">
        <f>G7/L$7</f>
        <v>0.22387683533639133</v>
      </c>
      <c r="H8" s="51">
        <f>H7/L$7</f>
        <v>6.5528440063080118E-2</v>
      </c>
      <c r="I8" s="51">
        <f>I7/L$7</f>
        <v>1.6778161027140297E-2</v>
      </c>
      <c r="J8" s="51">
        <f>J7/L$7</f>
        <v>6.8048764680890897E-3</v>
      </c>
      <c r="K8" s="51">
        <f>(K7/L$7)</f>
        <v>4.7706144551418223E-2</v>
      </c>
    </row>
    <row r="9" spans="1:12" ht="35.5" customHeight="1" x14ac:dyDescent="0.35">
      <c r="A9" s="23" t="s">
        <v>82</v>
      </c>
      <c r="B9" s="51">
        <f>Sales!N$17 / Sales!N$27</f>
        <v>0.51693758040214133</v>
      </c>
      <c r="C9" s="51">
        <f>Sales!N$18 / Sales!N$27</f>
        <v>0.20443855122931431</v>
      </c>
      <c r="D9" s="51">
        <f>Sales!N$19 / Sales!N$27</f>
        <v>2.7811550795795861E-2</v>
      </c>
      <c r="E9" s="51">
        <f>Sales!N$20 / Sales!N$27</f>
        <v>5.2339234550432885E-2</v>
      </c>
      <c r="F9" s="51">
        <f>Sales!N$21 / Sales!N$27</f>
        <v>2.3678298235283318E-2</v>
      </c>
      <c r="G9" s="51">
        <f>Sales!N$22 / Sales!N$27</f>
        <v>9.5508212138799342E-2</v>
      </c>
      <c r="H9" s="51">
        <f>Sales!N$23 / Sales!N$27</f>
        <v>2.1375849209005322E-2</v>
      </c>
      <c r="I9" s="51">
        <f>Sales!N$24 / Sales!N$27</f>
        <v>2.468372215844182E-2</v>
      </c>
      <c r="J9" s="51">
        <f>Sales!N$25 / Sales!N$27</f>
        <v>8.4726735097626384E-3</v>
      </c>
      <c r="K9" s="51">
        <f>Sales!N$26 / Sales!N$27</f>
        <v>2.4754327771023175E-2</v>
      </c>
    </row>
    <row r="10" spans="1:12" ht="17" x14ac:dyDescent="0.35">
      <c r="B10" s="38"/>
    </row>
    <row r="11" spans="1:12" ht="17" x14ac:dyDescent="0.35">
      <c r="A11" s="23"/>
      <c r="B11" s="38"/>
    </row>
    <row r="12" spans="1:12" ht="17" x14ac:dyDescent="0.35">
      <c r="A12" s="23"/>
      <c r="B12" s="38"/>
    </row>
    <row r="13" spans="1:12" ht="17" x14ac:dyDescent="0.35">
      <c r="B13" s="38"/>
    </row>
    <row r="14" spans="1:12" ht="17" x14ac:dyDescent="0.35">
      <c r="B14" s="38"/>
    </row>
    <row r="15" spans="1:12" ht="17" x14ac:dyDescent="0.35">
      <c r="B15" s="38"/>
    </row>
    <row r="16" spans="1:12" ht="17" x14ac:dyDescent="0.35">
      <c r="B16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SKUs</vt:lpstr>
      <vt:lpstr>Purchases</vt:lpstr>
      <vt:lpstr>Sales</vt:lpstr>
      <vt:lpstr>Inventory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!</dc:creator>
  <cp:lastModifiedBy>Om !</cp:lastModifiedBy>
  <dcterms:created xsi:type="dcterms:W3CDTF">2024-11-05T14:39:29Z</dcterms:created>
  <dcterms:modified xsi:type="dcterms:W3CDTF">2024-11-17T17:24:14Z</dcterms:modified>
</cp:coreProperties>
</file>