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<sst xmlns="http://schemas.openxmlformats.org/spreadsheetml/2006/main" count="1788" uniqueCount="1010">
  <si>
    <t>EventID</t>
  </si>
  <si>
    <t>Topic</t>
  </si>
  <si>
    <t>EventName</t>
  </si>
  <si>
    <t>EventDescription</t>
  </si>
  <si>
    <t>Date</t>
  </si>
  <si>
    <t>Authors</t>
  </si>
  <si>
    <t>Registered</t>
  </si>
  <si>
    <t>Linux</t>
  </si>
  <si>
    <t>Linux Networking &amp; Security Fundamentals</t>
  </si>
  <si>
    <t>Learn how to connect and harden Linux servers.</t>
  </si>
  <si>
    <t>2025-01-27</t>
  </si>
  <si>
    <t>David L. Prowse</t>
  </si>
  <si>
    <t>Power BI</t>
  </si>
  <si>
    <t>Using DAX in Microsoft Power BI</t>
  </si>
  <si>
    <t>Learn how to enrich your Power BI reports by using DAX calculations</t>
  </si>
  <si>
    <t>Daniil Maslyuk</t>
  </si>
  <si>
    <t>Leadership and Management</t>
  </si>
  <si>
    <t>Managing your manager</t>
  </si>
  <si>
    <t>Build the relationship key to your success</t>
  </si>
  <si>
    <t>Ken Kousen</t>
  </si>
  <si>
    <t>Confidence / Motivation</t>
  </si>
  <si>
    <t>Developing Confidence at Work</t>
  </si>
  <si>
    <t>Learn powerful communication skills that build confidence and lead to success</t>
  </si>
  <si>
    <t>Debra Stevens</t>
  </si>
  <si>
    <t>Prompt Engineering</t>
  </si>
  <si>
    <t>GenAI Toolbox</t>
  </si>
  <si>
    <t>Choose the Best LLM for the Task at Hand</t>
  </si>
  <si>
    <t>Shaun Wassell</t>
  </si>
  <si>
    <t>Object-Oriented Architecture</t>
  </si>
  <si>
    <t>SOLID Principles of Object-Oriented and Agile Design</t>
  </si>
  <si>
    <t>Robert C. Martin</t>
  </si>
  <si>
    <t>Python</t>
  </si>
  <si>
    <t>Python Code Cleanup</t>
  </si>
  <si>
    <t>How to Write Highly Readable Python Code Using ChatGPT and ClaudeAI?</t>
  </si>
  <si>
    <t>Lee Gaines</t>
  </si>
  <si>
    <t>CISSP (Certified Information Systems Security Professional)</t>
  </si>
  <si>
    <t>Certification Exam Cram: CISSP</t>
  </si>
  <si>
    <t>Increase your chances of passing on the first attempt</t>
  </si>
  <si>
    <t>Dean Bushmiller</t>
  </si>
  <si>
    <t>Software Architecture</t>
  </si>
  <si>
    <t>Analyzing Architecture Risk</t>
  </si>
  <si>
    <t>Patterns and techniques to reduce risk and create a better architecture</t>
  </si>
  <si>
    <t>Mark Richards</t>
  </si>
  <si>
    <t>Architecture as Code</t>
  </si>
  <si>
    <t>Validate, measure, and align architecture with technical and business goals</t>
  </si>
  <si>
    <t>2025-01-28</t>
  </si>
  <si>
    <t>Neal Ford Mark Richards</t>
  </si>
  <si>
    <t>AWS Certified Solutions Architect - Associate</t>
  </si>
  <si>
    <t>AWS Certified Solutions Architect Associate (SAA-C03) Crash Course</t>
  </si>
  <si>
    <t>Get ready to crush the AWS Solutions Architect Associate exam!</t>
  </si>
  <si>
    <t>Chad Smith</t>
  </si>
  <si>
    <t>GPT</t>
  </si>
  <si>
    <t>ChatGPT for Software Engineers</t>
  </si>
  <si>
    <t>How to 10X your productivity with generative AI</t>
  </si>
  <si>
    <t>Sergio Pereira</t>
  </si>
  <si>
    <t>GitHub Copilot</t>
  </si>
  <si>
    <t>GitHub Copilot for Developers</t>
  </si>
  <si>
    <t>Unlock Your Coding Superpowers and Boost Productivity with GitHub Copilot</t>
  </si>
  <si>
    <t>Tim Warner</t>
  </si>
  <si>
    <t>Optimizing LLMs with Fine-Tuning and Prompt Engineering</t>
  </si>
  <si>
    <t>Advanced Techniques for Enhancing Model Performance and Precision</t>
  </si>
  <si>
    <t>Sinan Ozdemir</t>
  </si>
  <si>
    <t>Technical Writing</t>
  </si>
  <si>
    <t>Fundamentals of Technical Writing</t>
  </si>
  <si>
    <t>How to explain complex ideas simply</t>
  </si>
  <si>
    <t>David Griffiths</t>
  </si>
  <si>
    <t>Python Data Structures and Comprehensions</t>
  </si>
  <si>
    <t>Level Up Your Python Skills</t>
  </si>
  <si>
    <t>Arianne Dee</t>
  </si>
  <si>
    <t>Large Language Models (LLMs)</t>
  </si>
  <si>
    <t>AI Observability</t>
  </si>
  <si>
    <t>Frameworks for evaluating production LLMs</t>
  </si>
  <si>
    <t>Scott Munson</t>
  </si>
  <si>
    <t>Generative AI Artificial Intelligence (AI)</t>
  </si>
  <si>
    <t>Generative AI for Business Analysts in 60 Minutes</t>
  </si>
  <si>
    <t>Learn how GenAI is reshaping the role and how to prepare</t>
  </si>
  <si>
    <t>Angela Wick</t>
  </si>
  <si>
    <t>Microsoft Excel PowerPivot</t>
  </si>
  <si>
    <t>Mastering Microsoft Excel pivot tables</t>
  </si>
  <si>
    <t>Go beyond the basics to gain proficiency of this important skill</t>
  </si>
  <si>
    <t>2025-01-29</t>
  </si>
  <si>
    <t>Dawn Griffiths</t>
  </si>
  <si>
    <t>LangChain</t>
  </si>
  <si>
    <t>Getting Started with LLM Agents using LangChain</t>
  </si>
  <si>
    <t>How to build AI agents using LangChain</t>
  </si>
  <si>
    <t>Lucas Soares</t>
  </si>
  <si>
    <t>AWS Certified Cloud Practitioner</t>
  </si>
  <si>
    <t>AWS Design Fundamentals</t>
  </si>
  <si>
    <t>Prepare for Amazon Web Services Solutions Architect - Associate certification</t>
  </si>
  <si>
    <t>Mark Wilkins</t>
  </si>
  <si>
    <t>How to Choose the Right LLM for your Application</t>
  </si>
  <si>
    <t>From GPT 3.5 to LLaMA, Falcon, Claude, and others</t>
  </si>
  <si>
    <t xml:space="preserve">Jonathan Fernandes	</t>
  </si>
  <si>
    <t>Open Source Intelligence (OSINT)</t>
  </si>
  <si>
    <t>Darknets and Dark Web Investigations</t>
  </si>
  <si>
    <t>Investigate and hunt organizational data on the Dark Web</t>
  </si>
  <si>
    <t>2025-01-30</t>
  </si>
  <si>
    <t>Joseph Mlodzianowski</t>
  </si>
  <si>
    <t>Security</t>
  </si>
  <si>
    <t>Modern Cybersecurity Fundamentals</t>
  </si>
  <si>
    <t>Security Principles, Incident Response, Ethical Hacking, AI Security, Cloud, IoT, and more</t>
  </si>
  <si>
    <t>Omar Santos</t>
  </si>
  <si>
    <t>Java</t>
  </si>
  <si>
    <t>Functional Programming in Java</t>
  </si>
  <si>
    <t>Working with streams, lambda expressions, and method references in Java SE8 and beyond</t>
  </si>
  <si>
    <t>Accessibility</t>
  </si>
  <si>
    <t>Web Accessibility Workshop</t>
  </si>
  <si>
    <t>Auditing websites for accessible design, code, and content to empower all users</t>
  </si>
  <si>
    <t>Kathryn Grayson Nanz</t>
  </si>
  <si>
    <t>Generative AI</t>
  </si>
  <si>
    <t>GenAI Superstream: Next-Level Work and Creativity with Generative AI</t>
  </si>
  <si>
    <t>Learn how to automate, innovate, and take your ideas from prompt to prototype with generative AI</t>
  </si>
  <si>
    <t>Dan Shipper Marily Nika Kelly Monahan Mike Taylor Mark Kashef Addy Osmani Henry Habib</t>
  </si>
  <si>
    <t>Microservices</t>
  </si>
  <si>
    <t>Microservices caching strategies</t>
  </si>
  <si>
    <t>Understanding Caching Topologies and Data Management</t>
  </si>
  <si>
    <t>Machine Learning</t>
  </si>
  <si>
    <t>Artificial intelligence</t>
  </si>
  <si>
    <t>An overview of AI and machine learning</t>
  </si>
  <si>
    <t>Alex Castrounis</t>
  </si>
  <si>
    <t>Designing Complex Software Systems</t>
  </si>
  <si>
    <t>Design software to fundamentally improve people’s performance in the workplace</t>
  </si>
  <si>
    <t>Craig Errey</t>
  </si>
  <si>
    <t>Using Power Query in Microsoft Power BI, Excel, and Fabric</t>
  </si>
  <si>
    <t>Learn How to Get, Transform, and Combine Data by Using Power Query</t>
  </si>
  <si>
    <t>2025-01-31</t>
  </si>
  <si>
    <t>Advanced Python: Metaprogramming</t>
  </si>
  <si>
    <t>Learn techniques for better Python debugging, readability and library design</t>
  </si>
  <si>
    <t>James Powell</t>
  </si>
  <si>
    <t>Terraform</t>
  </si>
  <si>
    <t>Learn Infrastructure as Code with Terraform</t>
  </si>
  <si>
    <t>Create repeatable infrastructure with Terraform</t>
  </si>
  <si>
    <t>Robert Jordan</t>
  </si>
  <si>
    <t>Microservice fundamentals</t>
  </si>
  <si>
    <t>Understanding the power and complexity of microservice architectures</t>
  </si>
  <si>
    <t>2025-02-03</t>
  </si>
  <si>
    <t>Sam Newman</t>
  </si>
  <si>
    <t>Writing Effective Prompts for ChatGPT</t>
  </si>
  <si>
    <t>Crafting engaging and productive ChatGPT prompts</t>
  </si>
  <si>
    <t>Sarah Tamsin</t>
  </si>
  <si>
    <t>Machine Learning from Scratch</t>
  </si>
  <si>
    <t>Build machine learning algorithms from scratch with Python</t>
  </si>
  <si>
    <t>Thomas Nield</t>
  </si>
  <si>
    <t>Integrating AI in Java Projects</t>
  </si>
  <si>
    <t>Access ChatGPT, Claude, Gemini, and other AI tools in your Java programs</t>
  </si>
  <si>
    <t>Using AI Tools and Python to Automate Tasks</t>
  </si>
  <si>
    <t>Automating repetitive tasks for noncoders</t>
  </si>
  <si>
    <t>Cloud Security</t>
  </si>
  <si>
    <t>Kubernetes and Cloud Security Associate (KCSA) Exam Prep Crash Course</t>
  </si>
  <si>
    <t>A comprehensive overview of the exam</t>
  </si>
  <si>
    <t>Benjamin Muschko</t>
  </si>
  <si>
    <t>React</t>
  </si>
  <si>
    <t>React Best Practices</t>
  </si>
  <si>
    <t>Gain mastery of the world's most popular and powerful front-end library</t>
  </si>
  <si>
    <t>Artificial Intelligence (AI)</t>
  </si>
  <si>
    <t>Using Generative AI to Land Your Next Job</t>
  </si>
  <si>
    <t>Improve your search, optimize your resume, and practice for the interview</t>
  </si>
  <si>
    <t>Ben Gold</t>
  </si>
  <si>
    <t>Knowledge Graphs &amp; Large Language Models Bootcamp</t>
  </si>
  <si>
    <t>Give meaning to your data and power your data science applications</t>
  </si>
  <si>
    <t>Panagiotis Alexopoulos</t>
  </si>
  <si>
    <t>AWS Fundamentals</t>
  </si>
  <si>
    <t>Get hands-on with compute, storage, and databases</t>
  </si>
  <si>
    <t>Rust</t>
  </si>
  <si>
    <t>Basic Rust Programming</t>
  </si>
  <si>
    <t>Kickstart your Rust journey with Command-Line Programs</t>
  </si>
  <si>
    <t>Ken Youens-Clark</t>
  </si>
  <si>
    <t>Microsoft Azure</t>
  </si>
  <si>
    <t>Hands-On Azure for Beginners</t>
  </si>
  <si>
    <t>Hit the ground running in Microsoft Azure</t>
  </si>
  <si>
    <t>Madhusudhan Konda</t>
  </si>
  <si>
    <t>Project Management</t>
  </si>
  <si>
    <t>Practical Project Management Bootcamp</t>
  </si>
  <si>
    <t>Practical guidance for leading successful projects</t>
  </si>
  <si>
    <t>Nehal Patel</t>
  </si>
  <si>
    <t>Infrastructure as Code</t>
  </si>
  <si>
    <t>Fundamentals of Infrastructure as Code</t>
  </si>
  <si>
    <t>Learning automation using Azure and GitHub Actions</t>
  </si>
  <si>
    <t>Adora Nwodo</t>
  </si>
  <si>
    <t>Large Language Models (LLMs) Generative AI Unified Modeling Language (UML)</t>
  </si>
  <si>
    <t>Local LLMs Made Easy</t>
  </si>
  <si>
    <t>Using UI-based frameworks Jan AI and GPT4All</t>
  </si>
  <si>
    <t>Lisa Becker</t>
  </si>
  <si>
    <t>AZ-900: Microsoft Azure Fundamentals</t>
  </si>
  <si>
    <t>Azure Fundamentals (AZ-900) Bootcamp</t>
  </si>
  <si>
    <t>Gain knowledge of Azure cloud concepts and services</t>
  </si>
  <si>
    <t>2025-02-04</t>
  </si>
  <si>
    <t>Reza Salehi</t>
  </si>
  <si>
    <t>RESTFul Microservices APIs Bootcamp</t>
  </si>
  <si>
    <t>A 7-step methodology for designing resilient APIs</t>
  </si>
  <si>
    <t>Rohit Bhardwaj</t>
  </si>
  <si>
    <t>Amazon Web Services (AWS)</t>
  </si>
  <si>
    <t>Getting Started with AWS</t>
  </si>
  <si>
    <t>Go from the AWS basics to deploying key services</t>
  </si>
  <si>
    <t>Event-Driven Architecture</t>
  </si>
  <si>
    <t>Mastering Patterns in Event-Driven Architecture</t>
  </si>
  <si>
    <t>Achieving better responsiveness and scalability in your systems</t>
  </si>
  <si>
    <t>Personal Productivity</t>
  </si>
  <si>
    <t>Using Generative AI to Boost Your Personal Productivity</t>
  </si>
  <si>
    <t>Get more done each day with the help of AI</t>
  </si>
  <si>
    <t>Learn Linux in 3 Hours</t>
  </si>
  <si>
    <t>Learn the Basics to prepare yourself for a career in Linux</t>
  </si>
  <si>
    <t>Sander van Vugt</t>
  </si>
  <si>
    <t>Python Cookbook: Recipes for AI and Machine Learning</t>
  </si>
  <si>
    <t>Master the art of data science in Python with a showcase of reusable projects</t>
  </si>
  <si>
    <t>Project Management Professional (PMP)</t>
  </si>
  <si>
    <t>PMP Exam Prep Boot Camp</t>
  </si>
  <si>
    <t>Confidently initiate a project, follow it along its lifecycle, and successfully complete it</t>
  </si>
  <si>
    <t>Samuel Parri</t>
  </si>
  <si>
    <t>CCNP Enterprise Core</t>
  </si>
  <si>
    <t>CCNP Enterprise Core ENCOR 350-401 V1.1 Crash Course</t>
  </si>
  <si>
    <t>Master essential enterprise networking skills with our expert-led course and accelerate your career</t>
  </si>
  <si>
    <t xml:space="preserve">Jason Gooley </t>
  </si>
  <si>
    <t>ETL</t>
  </si>
  <si>
    <t>Building Your First ETL Data Platform</t>
  </si>
  <si>
    <t>Batch data extraction, warehousing, transformation, visualization, and analytics using off-the-shelf tools</t>
  </si>
  <si>
    <t>Sam Bail</t>
  </si>
  <si>
    <t>Professional Communication</t>
  </si>
  <si>
    <t>Mastering Communication Skills for Virtual Environments</t>
  </si>
  <si>
    <t>How to communicate, collaborate, and influence</t>
  </si>
  <si>
    <t>Dr Zina O’Leary</t>
  </si>
  <si>
    <t>Fundamentals of Large Language Models: A hands-on approach in 2 Weeks</t>
  </si>
  <si>
    <t>Business Intelligence</t>
  </si>
  <si>
    <t>Microsoft Fabric Analytics Engineer Associate Bootcamp (DP-600)</t>
  </si>
  <si>
    <t>Learn in-demand skills and become a certified Fabric Analytics Engineer</t>
  </si>
  <si>
    <t>2025-02-05</t>
  </si>
  <si>
    <t>Nikola Ilic</t>
  </si>
  <si>
    <t>Prompt Engineering for Generating AI Art and Text</t>
  </si>
  <si>
    <t>Nontechnical training on AI tools like Midjourney and ChatGPT, and others</t>
  </si>
  <si>
    <t>Mike Taylor</t>
  </si>
  <si>
    <t>Linux Performance Optimization</t>
  </si>
  <si>
    <t>Learn practical approaches to optimize Linux performance</t>
  </si>
  <si>
    <t>Python Full Throttle with Paul Deitel: A One-Day, Fast-Paced, Code-Intensive Python Presentation</t>
  </si>
  <si>
    <t>Paul J. Deitel</t>
  </si>
  <si>
    <t>LangChain4j</t>
  </si>
  <si>
    <t>Build AI-based applications and implement RAG in Java</t>
  </si>
  <si>
    <t>Architectural Katas Winter 2025: AI-Enabled Architecture</t>
  </si>
  <si>
    <t>Challenge your architecture knowledge and your creativity in leveraging generative AI</t>
  </si>
  <si>
    <t>Introduction to Python Programming</t>
  </si>
  <si>
    <t>Learn fundamental programming concepts in a beginner friendly language</t>
  </si>
  <si>
    <t>Team Management</t>
  </si>
  <si>
    <t>Introduction to Time Management Skills</t>
  </si>
  <si>
    <t>Gain control, achieve focus, and get more done</t>
  </si>
  <si>
    <t>Dave McKeown</t>
  </si>
  <si>
    <t>Exam AZ-305: Designing Microsoft Azure Infrastructure Solutions Crash Course</t>
  </si>
  <si>
    <t>Prepare for Exam AZ-305 to earn your Microsoft Azure Solutions Architect Expert badge</t>
  </si>
  <si>
    <t>Security Engineering Cloud Security</t>
  </si>
  <si>
    <t>Security Engineering Deep Dive</t>
  </si>
  <si>
    <t>Learn to secure your on-prem and cloud environments</t>
  </si>
  <si>
    <t>2025-02-06</t>
  </si>
  <si>
    <t>Michael Levan</t>
  </si>
  <si>
    <t>Distributed Systems</t>
  </si>
  <si>
    <t>Designing Distributed Systems</t>
  </si>
  <si>
    <t>Eight transactional saga patterns and their trade-offs</t>
  </si>
  <si>
    <t>AI-Enabled Programming, Networking, and Cybersecurity</t>
  </si>
  <si>
    <t>Practical Applications with ChatGPT, Copilot, and Beyond</t>
  </si>
  <si>
    <t>AI-900: Microsoft Azure AI Fundamentals</t>
  </si>
  <si>
    <t>Azure AI Engineer Associate Certification (AI-102) Prep Bootcamp</t>
  </si>
  <si>
    <t>Yasir Khan</t>
  </si>
  <si>
    <t>Terraform Fundamentals in 2 Days</t>
  </si>
  <si>
    <t>Managing Objects via RESTful APIs, Understanding Modules, and Harnessing Expressions in Record Time</t>
  </si>
  <si>
    <t>Sean P. Kane</t>
  </si>
  <si>
    <t>Open Source GenAI with InstructLab and Granite</t>
  </si>
  <si>
    <t>Run an open-source AI and LLM on your own laptop</t>
  </si>
  <si>
    <t>Microsoft Excel</t>
  </si>
  <si>
    <t>Mastering Power Query with Microsoft Excel</t>
  </si>
  <si>
    <t>Transform data, automate repetitive tasks, and open the door to Power BI</t>
  </si>
  <si>
    <t>Fine-tuning Open-Source Large Language Models</t>
  </si>
  <si>
    <t>Get the most out of BERT, Llama, and Mistral and tailor them to your needs</t>
  </si>
  <si>
    <t>Christian Winkler</t>
  </si>
  <si>
    <t>Hands-on GitHub Copilot</t>
  </si>
  <si>
    <t>Practical tips and best practices</t>
  </si>
  <si>
    <t>Brent Laster</t>
  </si>
  <si>
    <t>AI Principles</t>
  </si>
  <si>
    <t>AI Agents A-Z</t>
  </si>
  <si>
    <t>Master AI agents: frameworks, deployment, evaluation, best practices, and more</t>
  </si>
  <si>
    <t>Algorithms</t>
  </si>
  <si>
    <t>Algorithms for Everyone</t>
  </si>
  <si>
    <t>Learn the essential concepts that underpin effective programming</t>
  </si>
  <si>
    <t>Eric T. Freeman</t>
  </si>
  <si>
    <t>Hands-on GPT-4-Turbo and GPT-4o</t>
  </si>
  <si>
    <t>OpenAI's New GPT-4 Models and What You Need to Know</t>
  </si>
  <si>
    <t>AZ-700: Designing and Implementing Microsoft Azure Networking Solutions</t>
  </si>
  <si>
    <t>Azure Network Engineer Associate (AZ-700) Crash Course</t>
  </si>
  <si>
    <t>Data Science</t>
  </si>
  <si>
    <t>Essential Math for Data Science in 4 Weeks—with Interactivity</t>
  </si>
  <si>
    <t>Achieve practical math proficiency using Python</t>
  </si>
  <si>
    <t>SQL</t>
  </si>
  <si>
    <t>Writing Better SQL in 90 Minutes—with Interactivity</t>
  </si>
  <si>
    <t>Practical tips for writing more efficient SQL queries</t>
  </si>
  <si>
    <t>Alice Zhao</t>
  </si>
  <si>
    <t>Generative AI AI Principles</t>
  </si>
  <si>
    <t>Generative AI for Everyone</t>
  </si>
  <si>
    <t>Understand generative AI applications, benefits, and risks</t>
  </si>
  <si>
    <t>2025-02-07</t>
  </si>
  <si>
    <t>Altaf Rehmani</t>
  </si>
  <si>
    <t>Software Architecture Trade-Off Analysis</t>
  </si>
  <si>
    <t>Using architecture quantum to analyze static, dynamic, and communication coupling</t>
  </si>
  <si>
    <t>Neal Ford</t>
  </si>
  <si>
    <t>Linux Troubleshooting: Advanced Linux Techniques</t>
  </si>
  <si>
    <t>Learn what to do when Linux stops working</t>
  </si>
  <si>
    <t>Machine Learning with Python</t>
  </si>
  <si>
    <t>Create Production-Quality Machine Learning Pipelines with Feature Engineering</t>
  </si>
  <si>
    <t>Noureddin Sadawi</t>
  </si>
  <si>
    <t>GitHub Copilot Certification Crash Course</t>
  </si>
  <si>
    <t>Prepare to Pass Your Certification Exam for AI-Powered Coding</t>
  </si>
  <si>
    <t>Introduction to Machine Learning in Cybersecurity</t>
  </si>
  <si>
    <t>Dr. Chuck Easttom</t>
  </si>
  <si>
    <t>Security Certifications</t>
  </si>
  <si>
    <t>Zero Trust Crash Course</t>
  </si>
  <si>
    <t>Expert guidance and preparation for the Certificate of Competence in Zero Trust (CCZT) Exam</t>
  </si>
  <si>
    <t>Michael J. Shannon</t>
  </si>
  <si>
    <t>Large Language Models (LLMs) MLOps</t>
  </si>
  <si>
    <t>Choosing the Right LLM</t>
  </si>
  <si>
    <t>How to select, train, and apply state-of-the-art LLMs to real-world business use cases</t>
  </si>
  <si>
    <t>Ed Donner</t>
  </si>
  <si>
    <t>System Design by Example</t>
  </si>
  <si>
    <t>Learn to design resilient systems for innovative technologies</t>
  </si>
  <si>
    <t>2025-02-10</t>
  </si>
  <si>
    <t>Prometheus</t>
  </si>
  <si>
    <t>Using Prometheus to Monitor Linux and Kubernetes</t>
  </si>
  <si>
    <t>Learn how to observe virtual machines and clusters in real time</t>
  </si>
  <si>
    <t>Databricks Machine Learning Associate Certification Prep</t>
  </si>
  <si>
    <t>Get ready to ace the Databricks Machine Learning Associate Certification exam!</t>
  </si>
  <si>
    <t>Getting Started with Power BI</t>
  </si>
  <si>
    <t>Visualizing and sharing impactful data insights</t>
  </si>
  <si>
    <t>Florencia Hourcouripé Nicolás Lagreste Zucchini</t>
  </si>
  <si>
    <t>Generative AI for AWS Operations</t>
  </si>
  <si>
    <t>Implementing AWS Operations Using ChatGPT-Generated Scripts and Automation</t>
  </si>
  <si>
    <t>Java SE 21 Developer (1Z0-830) Crash Course</t>
  </si>
  <si>
    <t>A focused approach for exam success!</t>
  </si>
  <si>
    <t>Simon Roberts</t>
  </si>
  <si>
    <t>Professional Development</t>
  </si>
  <si>
    <t>Being Proactive</t>
  </si>
  <si>
    <t>Banish procrastination and harness initiative to achieve your goals</t>
  </si>
  <si>
    <t>Emma Sue Prince</t>
  </si>
  <si>
    <t>Scrum</t>
  </si>
  <si>
    <t>Scrum Certification Bootcamp</t>
  </si>
  <si>
    <t>Principles and practices for the PSM-I</t>
  </si>
  <si>
    <t>Paul Grew</t>
  </si>
  <si>
    <t>Agile</t>
  </si>
  <si>
    <t>Clean Agile</t>
  </si>
  <si>
    <t>Quantum AI and Cybersecurity</t>
  </si>
  <si>
    <t>Master Quantum AI and Cybersecurity to safeguard your organization against emerging threats with expert insights and actionable strategies</t>
  </si>
  <si>
    <t>Dr. Petar Radanliev</t>
  </si>
  <si>
    <t>Python in 5 Weeks: Python Programming for Beginners—with Interactivity</t>
  </si>
  <si>
    <t>Python programming for beginners</t>
  </si>
  <si>
    <t>Reuven M. Lerner</t>
  </si>
  <si>
    <t>CCSP (Certified Cloud Security Professional)</t>
  </si>
  <si>
    <t>Certified Cloud Security Professional (CCSP): The Hard Parts</t>
  </si>
  <si>
    <t>Preparing for the 2024 exam +AI</t>
  </si>
  <si>
    <t>Making New Java Features Work For You</t>
  </si>
  <si>
    <t>Building robust, powerful applications with Java 9-19 and beyond</t>
  </si>
  <si>
    <t>Large Language Models (LLMs) Graph Analytics</t>
  </si>
  <si>
    <t>Getting Started with LangGraph</t>
  </si>
  <si>
    <t>Hands-on introduction to LangGraph for building multi-agent workflows</t>
  </si>
  <si>
    <t>AWS AI &amp; Machine Learning Amazon Lex</t>
  </si>
  <si>
    <t>Getting Started With Amazon Q</t>
  </si>
  <si>
    <t>Use GenAI to boost app development and business productivity on AWS</t>
  </si>
  <si>
    <t>Product Design</t>
  </si>
  <si>
    <t>Product Design with GenAI</t>
  </si>
  <si>
    <t>Leverage GenAI at every stage of your product design workflow</t>
  </si>
  <si>
    <t>2025-02-11</t>
  </si>
  <si>
    <t>Benjamin Dehant</t>
  </si>
  <si>
    <t>SQL Fundamentals for Data</t>
  </si>
  <si>
    <t>A hands-on course for beginners</t>
  </si>
  <si>
    <t>Algorithms for the Coding Interview</t>
  </si>
  <si>
    <t>Hands-On Practice with Interactive Visualizations</t>
  </si>
  <si>
    <t>Cay Horstmann</t>
  </si>
  <si>
    <t>ChatGPT to Improve Your Writing</t>
  </si>
  <si>
    <t>Tips and Tricks for Technical and Business Writers</t>
  </si>
  <si>
    <t>GitHub Copilot for Software Engineers</t>
  </si>
  <si>
    <t>How to 10x your productivity with generative AI</t>
  </si>
  <si>
    <t>C++</t>
  </si>
  <si>
    <t>Modern C++ Full Throttle with Paul Deitel: Intro to C++20 &amp; the Standard Library</t>
  </si>
  <si>
    <t>Presentation-Only Intro to Fundamentals, Arrays, Vectors, Pointers, OOP, Ranges, Views, Functional Programming; Brief Intro to Concepts, Modules &amp; Coroutines</t>
  </si>
  <si>
    <t>Software Development Superstream: Generative AI for Code Modernization</t>
  </si>
  <si>
    <t>Accelerate the optimization and enhancement of existing systems</t>
  </si>
  <si>
    <t>Sam Newman Michael Feathers Chelsea Troy  Jurre Brandsen John Feeney Birgitta Boeckeler</t>
  </si>
  <si>
    <t>Security Architecture</t>
  </si>
  <si>
    <t>Security Architecture for Beginners</t>
  </si>
  <si>
    <t>From builder to planner +GenAI</t>
  </si>
  <si>
    <t>Enterprise Architecture</t>
  </si>
  <si>
    <t>Effective Enterprise Application Integration (EAI)</t>
  </si>
  <si>
    <t>Architectural styles and patterns to address complexities in IT ecosystems</t>
  </si>
  <si>
    <t>Karol Skrzymowski</t>
  </si>
  <si>
    <t>New Manager Bootcamp</t>
  </si>
  <si>
    <t>Essential skills for managing and leading people</t>
  </si>
  <si>
    <t>Jennifer Stine Julie Jungalwala</t>
  </si>
  <si>
    <t>User Experience (UX)</t>
  </si>
  <si>
    <t>Introduction to UI &amp; UX design</t>
  </si>
  <si>
    <t>Fundamentals of design for non-designers</t>
  </si>
  <si>
    <t>Dave Pinke</t>
  </si>
  <si>
    <t>Microsoft 365</t>
  </si>
  <si>
    <t>Copilot for Microsoft 365</t>
  </si>
  <si>
    <t>Work smarter with generative AI in Word, Excel, PowerPoint, Outlook, and Teams</t>
  </si>
  <si>
    <t>2025-02-12</t>
  </si>
  <si>
    <t xml:space="preserve">Sujatha Das </t>
  </si>
  <si>
    <t>Microservice Communication Styles and Patterns</t>
  </si>
  <si>
    <t>Selecting the best solution for your system</t>
  </si>
  <si>
    <t>Organizational Leadership</t>
  </si>
  <si>
    <t>Leading with Impact</t>
  </si>
  <si>
    <t>Strategies for Leveraging Your Impact to Be a Positive, Powerful, and Authentic Leader</t>
  </si>
  <si>
    <t>Elisabet Vinberg Hearn Mandy Flint</t>
  </si>
  <si>
    <t>Job Seeking</t>
  </si>
  <si>
    <t>Job Search Strategies: How to Identify and Land Your Next Job</t>
  </si>
  <si>
    <t>7 steps to creating an effective job search system</t>
  </si>
  <si>
    <t>Roy Weissman</t>
  </si>
  <si>
    <t>Generative AI for Python Developers</t>
  </si>
  <si>
    <t>Maximize your Python, Jupyter, and Pandas productivity with ChatGPT and Copilot</t>
  </si>
  <si>
    <t>Coaching Successful Teams</t>
  </si>
  <si>
    <t>Strategies and techniques that empower team excellence</t>
  </si>
  <si>
    <t>Lisa DiTullio</t>
  </si>
  <si>
    <t>Presentation Skills</t>
  </si>
  <si>
    <t>Mastering Technical Presentations by Example</t>
  </si>
  <si>
    <t>Concrete patterns and anti-patterns for successful communication</t>
  </si>
  <si>
    <t>Product Management</t>
  </si>
  <si>
    <t>Product Delivery Beyond Features</t>
  </si>
  <si>
    <t>Enable product delivery beyond outputs to drive customer and business value</t>
  </si>
  <si>
    <t>David Pereira</t>
  </si>
  <si>
    <t>AWS Security</t>
  </si>
  <si>
    <t>Hands-on AWS Security</t>
  </si>
  <si>
    <t>Cloud security fundamentals in 7 projects</t>
  </si>
  <si>
    <t>Reactive Spring</t>
  </si>
  <si>
    <t>Reactive Spring and Spring Boot</t>
  </si>
  <si>
    <t>Using the Spring WebFlux module to build high-performance reactive systems</t>
  </si>
  <si>
    <t>DevOps</t>
  </si>
  <si>
    <t>Fundamentals of DevOps</t>
  </si>
  <si>
    <t>Learn the tools, processes, and culture of successful DevOps</t>
  </si>
  <si>
    <t>Chris Knotts</t>
  </si>
  <si>
    <t>Generative Artificial Intelligence with the OpenAI API for Developers</t>
  </si>
  <si>
    <t>Easily deploy ChatGPT, DALL-E, and CODEX in your own applications</t>
  </si>
  <si>
    <t>Bruno Gonçalves</t>
  </si>
  <si>
    <t>Go</t>
  </si>
  <si>
    <t>Go in 4 Hours</t>
  </si>
  <si>
    <t>From Zero to Hero with Go Programming</t>
  </si>
  <si>
    <t>2025-02-13</t>
  </si>
  <si>
    <t>Code Modernization Using Generative AI</t>
  </si>
  <si>
    <t>An example-driven approach to reduce maintenance costs and complexity of software</t>
  </si>
  <si>
    <t>Venkat Subramaniam</t>
  </si>
  <si>
    <t>Malware</t>
  </si>
  <si>
    <t>Malware Hunting and Analysis</t>
  </si>
  <si>
    <t>Learn core concepts and see how to manage malicious software attacks</t>
  </si>
  <si>
    <t>Aamir Lakhani</t>
  </si>
  <si>
    <t>Generative AI for Presentations</t>
  </si>
  <si>
    <t>Use ChatGPT, Gemini, and Copilot to create better outlines, scripts, and slides</t>
  </si>
  <si>
    <t>Curtis Newbold</t>
  </si>
  <si>
    <t>Hands-on with AWS S3</t>
  </si>
  <si>
    <t>A Practical AWS Simple Storage Service (S3) Deep Dive</t>
  </si>
  <si>
    <t>Rick Crisci</t>
  </si>
  <si>
    <t>Open Source Large Language Models in 3 Weeks</t>
  </si>
  <si>
    <t>Learn how to answer questions, use SBERT, Llama &amp; Co and tailor them to your needs</t>
  </si>
  <si>
    <t>Concurrency</t>
  </si>
  <si>
    <t>Concurrent Programming Core Concepts</t>
  </si>
  <si>
    <t>Understand concurrency concepts using Java, Go, and JavaScript to improve system performance</t>
  </si>
  <si>
    <t>AZ-900: Azure Fundamentals Crash Course</t>
  </si>
  <si>
    <t>Prepare for success in the Microsoft cloud</t>
  </si>
  <si>
    <t>Jim Cheshire</t>
  </si>
  <si>
    <t>Hugging Face in 4 Hours</t>
  </si>
  <si>
    <t>Practical guide to exploring and deploying NLP + Multimodal AI models</t>
  </si>
  <si>
    <t>Statistics</t>
  </si>
  <si>
    <t>Fundamentals of Statistics with Python Bootcamp</t>
  </si>
  <si>
    <t>Unlock the essentials of statistical analysis in Python in 3 weeks</t>
  </si>
  <si>
    <t>Chester Ismay</t>
  </si>
  <si>
    <t>Penetration Testing / Ethical Hacking</t>
  </si>
  <si>
    <t>Penetration Testing Fundamentals</t>
  </si>
  <si>
    <t>How to Get Paid to Hack for a Living + AI</t>
  </si>
  <si>
    <t>Communication Styles for Distributed Architectures and Microservices</t>
  </si>
  <si>
    <t>Understanding trade-offs, an architecture hard part</t>
  </si>
  <si>
    <t>2025-02-14</t>
  </si>
  <si>
    <t>Advanced Python: Decorators</t>
  </si>
  <si>
    <t>Everything you want to know about decorators but are afraid to ask!</t>
  </si>
  <si>
    <t>Professional Growth through Personal Development</t>
  </si>
  <si>
    <t>Elevate your performance with these practical, science-based steps</t>
  </si>
  <si>
    <t>Angela Lane Sergey Gorbatov</t>
  </si>
  <si>
    <t>The Elements of Prompt Engineering</t>
  </si>
  <si>
    <t>Craft effective prompts for generative AI to elevate the quality and reliability of outputs</t>
  </si>
  <si>
    <t>Zero Trust Model</t>
  </si>
  <si>
    <t>Zero Trust Security Fundamentals</t>
  </si>
  <si>
    <t>Understanding key concepts, principles, and implementation approaches of zero trust security</t>
  </si>
  <si>
    <t>Razi Rais</t>
  </si>
  <si>
    <t>AWS Certified Solutions Architect - Professional</t>
  </si>
  <si>
    <t>AWS Certified Solutions Architect - Professional (SAP-C02) Crash Course</t>
  </si>
  <si>
    <t>Get ready to crush the AWS Solutions Architect Professional exam!</t>
  </si>
  <si>
    <t>2025-02-18</t>
  </si>
  <si>
    <t>Microservice Security</t>
  </si>
  <si>
    <t>Best practices for microservice-style architectures</t>
  </si>
  <si>
    <t>Microsoft Power BI Intermediate Bootcamp</t>
  </si>
  <si>
    <t>Advanced Data Connections and Transformations</t>
  </si>
  <si>
    <t>Customize Your Own OpenAI GPTs and Claude Artifacts</t>
  </si>
  <si>
    <t>From augmenting research to building a personal assistant for increased productivity</t>
  </si>
  <si>
    <t>Deep Learning</t>
  </si>
  <si>
    <t>AI &amp; ML Tools for Deep Learning, LLMs, and More</t>
  </si>
  <si>
    <t>Learn real-world AI using ChatGPT, Jupyter, PyTorch, SageMaker, and more</t>
  </si>
  <si>
    <t>Rob Barton Jerome Henry</t>
  </si>
  <si>
    <t>SOLID Python Development Techniques</t>
  </si>
  <si>
    <t>Write production-ready Python code using best practices and SOLID techniques</t>
  </si>
  <si>
    <t>Andy Olsen</t>
  </si>
  <si>
    <t>Engineering Leadership</t>
  </si>
  <si>
    <t>Tech Leadership Tuesday with Anjuan Simmons: How to Do More with Less and Lead Strategically with Irina Stanescu</t>
  </si>
  <si>
    <t>Ask Anjuan Simmons and Irina Stanescu your questions around engineering leadership</t>
  </si>
  <si>
    <t>Anjuan Simmons Irina Stanescu</t>
  </si>
  <si>
    <t>Deploying GPT &amp; Large Language Models (LLMs)</t>
  </si>
  <si>
    <t>Mastering the Art of Scalable and Efficient AI Model Deployment</t>
  </si>
  <si>
    <t>Problem Solving</t>
  </si>
  <si>
    <t>Problem Solving Fundamentals</t>
  </si>
  <si>
    <t>How to effectively anticipate, identify, analyze, and resolve challenges</t>
  </si>
  <si>
    <t>AI-Driven Excel with Microsoft Copilot in 90 Minutes</t>
  </si>
  <si>
    <t>Use generative AI for formulas, data analysis, visualization, and more</t>
  </si>
  <si>
    <t>Enrique Ruiz</t>
  </si>
  <si>
    <t>CompTIA Security+</t>
  </si>
  <si>
    <t>CompTIA Security+ SY0-701 Crash Course</t>
  </si>
  <si>
    <t>Ace the Security+ Certification Exam</t>
  </si>
  <si>
    <t>Sari Greene</t>
  </si>
  <si>
    <t>Windows</t>
  </si>
  <si>
    <t>Windows Internals Fundamentals</t>
  </si>
  <si>
    <t>Take a Deep Dive into the Windows 11 OS Internal Architecture</t>
  </si>
  <si>
    <t>Andrea Allievi</t>
  </si>
  <si>
    <t>AWS Cloud Practitioner CLF-C02 Crash Course</t>
  </si>
  <si>
    <t>Helping you prepare for exam success on the new AWS Cloud Practitioner CLF-CO2 certification</t>
  </si>
  <si>
    <t>Ansible</t>
  </si>
  <si>
    <t>Fundamentals of Ansible</t>
  </si>
  <si>
    <t>Learn the essentials of configuration as code</t>
  </si>
  <si>
    <t>2025-02-19</t>
  </si>
  <si>
    <t>Raju Gandhi</t>
  </si>
  <si>
    <t>Leadership Bootcamp</t>
  </si>
  <si>
    <t>Building influence and impacting your organization</t>
  </si>
  <si>
    <t>Google Cloud</t>
  </si>
  <si>
    <t>Google Cloud Essentials</t>
  </si>
  <si>
    <t>Get Started with Google Cloud for Computing, Storage, Serverless, and More!</t>
  </si>
  <si>
    <t>Dan Sullivan</t>
  </si>
  <si>
    <t>ChatGPT for Project Management</t>
  </si>
  <si>
    <t>Essential prompting techniques to accelerate project success</t>
  </si>
  <si>
    <t>Kubernetes</t>
  </si>
  <si>
    <t>CKA in 6 Hours: Certified Kubernetes Administrator Crash Course</t>
  </si>
  <si>
    <t>Prepare for the CKA exam with expert-led instruction and specialized sample assignments with real-time feedback</t>
  </si>
  <si>
    <t>Python Pandas</t>
  </si>
  <si>
    <t>Effective Data Extraction with Python, Jupyter, and Pandas</t>
  </si>
  <si>
    <t>Create your own data sets through web scraping</t>
  </si>
  <si>
    <t>Python Under the Hood</t>
  </si>
  <si>
    <t>Up your programming game by learning how Python works</t>
  </si>
  <si>
    <t>How to be an Effective Presenter</t>
  </si>
  <si>
    <t>Use the Right Images, Tools, and Speaking Techniques to Deliver Compelling Presentations that Get Results</t>
  </si>
  <si>
    <t>Larry Jordan</t>
  </si>
  <si>
    <t>Mastering Microsoft Excel Charts</t>
  </si>
  <si>
    <t>Using Excel to visually present your data</t>
  </si>
  <si>
    <t>2025-02-20</t>
  </si>
  <si>
    <t>TypeScript</t>
  </si>
  <si>
    <t>TypeScript in 4 Hours</t>
  </si>
  <si>
    <t>Learn TypeScript Essentials and Write Effective Code Based on the Latest Language Innovations</t>
  </si>
  <si>
    <t>Getting Started with Prometheus</t>
  </si>
  <si>
    <t>Monitoring Kubernetes infrastructure and applications for reliability</t>
  </si>
  <si>
    <t>Docker</t>
  </si>
  <si>
    <t>Introduction to Docker and Containers</t>
  </si>
  <si>
    <t>How to Containerize</t>
  </si>
  <si>
    <t>Exam SC-200: Microsoft Security Operations Analyst Bootcamp</t>
  </si>
  <si>
    <t>Investigate, respond to, and remediate threats using Microsoft Defender and Azure Sentinel</t>
  </si>
  <si>
    <t>2025-02-21</t>
  </si>
  <si>
    <t>Data Science Data Visualization SQL</t>
  </si>
  <si>
    <t>Smarter SQL for Data Science</t>
  </si>
  <si>
    <t>Rising to the Challenge of Data Science</t>
  </si>
  <si>
    <t>Azure Cost Management in 90 Minutes</t>
  </si>
  <si>
    <t>Decoding Azure costs for structure and optimization</t>
  </si>
  <si>
    <t>Programming with Python: Beyond the Basics</t>
  </si>
  <si>
    <t>How to Write a Web Scraper in Python</t>
  </si>
  <si>
    <t>Effective Project Management Skills</t>
  </si>
  <si>
    <t>The Top 20 skills you need to manage any project, even if it’s your first one</t>
  </si>
  <si>
    <t>Megan Andrew</t>
  </si>
  <si>
    <t>Computer Networking</t>
  </si>
  <si>
    <t>How Routers Really Work</t>
  </si>
  <si>
    <t>Network Operating Systems and Packet Switching</t>
  </si>
  <si>
    <t>Russ White</t>
  </si>
  <si>
    <t>Top 5 AWS Architecture and Infrastructure Strategies</t>
  </si>
  <si>
    <t>Discover how to effectively use and manage your AWS resources</t>
  </si>
  <si>
    <t>2025-02-24</t>
  </si>
  <si>
    <t>Containers</t>
  </si>
  <si>
    <t>Container Security Fundamentals</t>
  </si>
  <si>
    <t>Mastering Container Security: From Basics to Production Hardening</t>
  </si>
  <si>
    <t>Generative AI for Software Architecture Diagrams</t>
  </si>
  <si>
    <t>Enhance your Mermaid, PlantUML and Structurizr diagrams as code</t>
  </si>
  <si>
    <t>Jacqui Read</t>
  </si>
  <si>
    <t>Red Hat Certified Engineer (RHCE)</t>
  </si>
  <si>
    <t>RHCE in 8 Hours: Red Hat Certified Engineer (RHCE) EX294 Crash Course</t>
  </si>
  <si>
    <t>Study the Red Hat Ansible Automation skills and techniques required on the exam</t>
  </si>
  <si>
    <t>Java Performance Tuning</t>
  </si>
  <si>
    <t>Use a Java Performance Diagnostic Methodology to quickly find performance bottlenecks</t>
  </si>
  <si>
    <t>Kirk Pepperdine</t>
  </si>
  <si>
    <t>Test-Driven Development (TDD)</t>
  </si>
  <si>
    <t>Advanced Test-Driven Development (TDD)</t>
  </si>
  <si>
    <t>Cloud Platforms</t>
  </si>
  <si>
    <t>Multi-cloud Comparison: AWS, Azure, and Google Cloud</t>
  </si>
  <si>
    <t>Learn the key differences and overlap between the big three cloud platforms</t>
  </si>
  <si>
    <t>Wireshark TCP/IP</t>
  </si>
  <si>
    <t>TCP/IP Deep Dive with Wireshark for NetOps and SecOps</t>
  </si>
  <si>
    <t>Let’s go deep into how these protocols work and how to analyze them.</t>
  </si>
  <si>
    <t>Chris Greer</t>
  </si>
  <si>
    <t>NIST Cybersecurity Framework Lead Implementer</t>
  </si>
  <si>
    <t>NIST Cybersecurity Framework 2.0 Lead Implementer Crash SuperReview by Allen Keele</t>
  </si>
  <si>
    <t>Crush the NIST CSF 2.0 Lead Implementer Certification Exam</t>
  </si>
  <si>
    <t>Allen Keele</t>
  </si>
  <si>
    <t>Jumpstart Your AI Career</t>
  </si>
  <si>
    <t>Design Your Roadmap to Upskill and Thrive in AI</t>
  </si>
  <si>
    <t>Anne T. Griffin</t>
  </si>
  <si>
    <t>Coding Practices</t>
  </si>
  <si>
    <t>AI-Powered Coding</t>
  </si>
  <si>
    <t>Speed up delivery and improve quality</t>
  </si>
  <si>
    <t>2025-02-25</t>
  </si>
  <si>
    <t>Fernando J. Vieira</t>
  </si>
  <si>
    <t>Advanced Microsoft Power BI</t>
  </si>
  <si>
    <t>Create enterprise-level models by using advanced techniques and external tools</t>
  </si>
  <si>
    <t>AI-Assisted Test-Driven Development</t>
  </si>
  <si>
    <t>Use generative AI to automate the creation of unit tests for new and existing code</t>
  </si>
  <si>
    <t>Data and Analytics Fundamentals</t>
  </si>
  <si>
    <t>Boost your career and confidence with data, analytics, and AI</t>
  </si>
  <si>
    <t>Colleen Tartow Andrew Mott</t>
  </si>
  <si>
    <t>CISSP Certification Crash Course [2024 Edition]</t>
  </si>
  <si>
    <t>Get the edge you need to ace the CISSP exam!</t>
  </si>
  <si>
    <t>Career Development</t>
  </si>
  <si>
    <t>How to Get People to Do Stuff</t>
  </si>
  <si>
    <t>Master the Seven Basic Drivers of Human Motivation to Improve Behaviors and Collaborate More Effectively</t>
  </si>
  <si>
    <t>Susan Weinschenk Guthrie Weinschenk</t>
  </si>
  <si>
    <t>Object-Oriented Python Bootcamp</t>
  </si>
  <si>
    <t>A gentle introduction to using and writing classes</t>
  </si>
  <si>
    <t>Python-Powered Excel</t>
  </si>
  <si>
    <t>Take Control of Your Data by Automating Excel Spreadsheets</t>
  </si>
  <si>
    <t>George Mount</t>
  </si>
  <si>
    <t>Security Engineering</t>
  </si>
  <si>
    <t>Build Your Own Cybersecurity Lab and Cyber Range</t>
  </si>
  <si>
    <t>Practice and Enhance Ethical Hacking and Defensive Security Skills</t>
  </si>
  <si>
    <t>Secrets of Positive Team Leadership</t>
  </si>
  <si>
    <t>Create a high performing and empowered team through a culture of emotional intelligence and empathy</t>
  </si>
  <si>
    <t>2025-02-26</t>
  </si>
  <si>
    <t>Cloud Security Essentials</t>
  </si>
  <si>
    <t>Mastering end-to-end Cloud Computing Security</t>
  </si>
  <si>
    <t>PowerPivot Data Analysis Expressions (DAX)</t>
  </si>
  <si>
    <t>Up and Running with Power Query, Power Pivot, and DAX in 90 Minutes</t>
  </si>
  <si>
    <t>Build and analyze data models using Excel’s trio of self-service BI tools</t>
  </si>
  <si>
    <t>Managing Conflict at Work</t>
  </si>
  <si>
    <t>A framework for managing tensions and competing priorities to build collaborative teams</t>
  </si>
  <si>
    <t>Louisa Weinstein</t>
  </si>
  <si>
    <t>Mastering Problem Analysis with Microsoft Excel</t>
  </si>
  <si>
    <t>How to use Microsoft Excel’s What-if Analysis to solve problems and explore scenarios</t>
  </si>
  <si>
    <t>2025-02-27</t>
  </si>
  <si>
    <t>Ethical Hacking, Pen Testing, Red Teaming and Bug Hunting Deep Dive</t>
  </si>
  <si>
    <t>How to Become a Hacker</t>
  </si>
  <si>
    <t>Containers in 4 Hours</t>
  </si>
  <si>
    <t>Learn how to run and manage containers with Docker and Podman</t>
  </si>
  <si>
    <t>CISSP Certification Exam Strategies [2024 Edition]</t>
  </si>
  <si>
    <t>Proven methods for passing the CISSP Certification Exam</t>
  </si>
  <si>
    <t>Getting Started with LangChain</t>
  </si>
  <si>
    <t>Build your own LLM agents</t>
  </si>
  <si>
    <t>Data Visualization</t>
  </si>
  <si>
    <t>A Hands-On Workshop on Data Visualization Fundamentals</t>
  </si>
  <si>
    <t>How to select the right graph type</t>
  </si>
  <si>
    <t>Rebeca Pop</t>
  </si>
  <si>
    <t>Exam DP-203: Microsoft Azure Data Engineer Associate Crash Course</t>
  </si>
  <si>
    <t>Data engineering on Microsoft Azure</t>
  </si>
  <si>
    <t>2025-02-28</t>
  </si>
  <si>
    <t>Pandas</t>
  </si>
  <si>
    <t>Smarter pandas for Data Science</t>
  </si>
  <si>
    <t>Cameron Riddell</t>
  </si>
  <si>
    <t>Data Lake</t>
  </si>
  <si>
    <t>Data Lake Basics</t>
  </si>
  <si>
    <t>Learn the Essentials of Effective Data Management with Data Lakes</t>
  </si>
  <si>
    <t>Edson Pinheiro</t>
  </si>
  <si>
    <t>Atlassian Confluence</t>
  </si>
  <si>
    <t>Use Confluence Like a Pro</t>
  </si>
  <si>
    <t>Create, organize, and share knowledge using Atlassian's collaboration tool</t>
  </si>
  <si>
    <t>Jim Weaver</t>
  </si>
  <si>
    <t>Fundamentals of Leadership</t>
  </si>
  <si>
    <t>Principles, tools, and essential skills</t>
  </si>
  <si>
    <t>2025-03-03</t>
  </si>
  <si>
    <t>AI Security</t>
  </si>
  <si>
    <t>LLM Safety and Security</t>
  </si>
  <si>
    <t>Planning and Mitigating Safe LLM Systems</t>
  </si>
  <si>
    <t>Microservices Bootcamp</t>
  </si>
  <si>
    <t>From fundamentals to deployment</t>
  </si>
  <si>
    <t>Spring</t>
  </si>
  <si>
    <t>Spring AI</t>
  </si>
  <si>
    <t>Combining the OpenAI API with Java and the Spring Framework</t>
  </si>
  <si>
    <t>Reading and Maintaining Code with Generative AI</t>
  </si>
  <si>
    <t>Detect issues in code and fix vulnerabilities</t>
  </si>
  <si>
    <t>Certified Kubernetes Administrator (CKA) Exam Prep</t>
  </si>
  <si>
    <t>In-depth and hands-on practice</t>
  </si>
  <si>
    <t>Generative AI Essentials with ChatGPT, Copilot, and Gemini</t>
  </si>
  <si>
    <t>Improve IT workflows, automate tasks, and build your own chatbot in just 4 hours</t>
  </si>
  <si>
    <t>Generative AI for Finance in 60 Minutes</t>
  </si>
  <si>
    <t>Understand the capabilities and use cases of AI tools</t>
  </si>
  <si>
    <t>Rajendra Shroff</t>
  </si>
  <si>
    <t>C++ Software Design</t>
  </si>
  <si>
    <t>Design principles and patterns in modern C++</t>
  </si>
  <si>
    <t>Klaus Iglberger</t>
  </si>
  <si>
    <t>AI Governance</t>
  </si>
  <si>
    <t>AI Tools for Managers and Coaches</t>
  </si>
  <si>
    <t>Put AI tools to work to supercharge your coaching skills and drive team performance</t>
  </si>
  <si>
    <t>Leila Bulling Towne</t>
  </si>
  <si>
    <t>AI and ML Algorithms for Non-mathematicians and Data Science Beginners</t>
  </si>
  <si>
    <t>Demystify AI and LLMs like ChatGPT</t>
  </si>
  <si>
    <t>Go the Right Way</t>
  </si>
  <si>
    <t>Learn Go Programming Language Skills with Real-World Live Demos and Code</t>
  </si>
  <si>
    <t>System Design Interview Boot Camp</t>
  </si>
  <si>
    <t>Solve complex problems using a proven framework</t>
  </si>
  <si>
    <t>2025-03-04</t>
  </si>
  <si>
    <t>Architecture Decision Making by Example</t>
  </si>
  <si>
    <t>A guide for architects and developers</t>
  </si>
  <si>
    <t>Andrew Harmel-Law</t>
  </si>
  <si>
    <t>Power BI Bootcamp</t>
  </si>
  <si>
    <t>Terraform In the Cloud</t>
  </si>
  <si>
    <t>A pragmatic introduction to Terraform on AWS</t>
  </si>
  <si>
    <t>Python® Data Science Full Throttle with Paul Deitel: Introductory Artificial Intelligence (AI), Big Data and Cloud Case Studies</t>
  </si>
  <si>
    <t>A One-Day, Presentation-Only, Case-Study-Intensive Seminar</t>
  </si>
  <si>
    <t>How to give great presentations</t>
  </si>
  <si>
    <t>Eight simple ways to wow your audience</t>
  </si>
  <si>
    <t>Retrieval Augmented Generation (RAG)</t>
  </si>
  <si>
    <t>AI Superstream: Retrieval-Augmented Generation (RAG) in Production</t>
  </si>
  <si>
    <t>Leveraging Your Data for AI Applications</t>
  </si>
  <si>
    <t>Susan Shu Chang Douwe Kiela Faye Zhang Apoorva Joshi Greg Sarjeant Ofer Mendelevitch Anthony Alcaraz Nikhil Pentapalli  Surabhi Bhargava</t>
  </si>
  <si>
    <t>MITRE ATT&amp;CK</t>
  </si>
  <si>
    <t>MITRE ATT&amp;CK Fundamentals</t>
  </si>
  <si>
    <t>How penetration testers, defenders, and blue or red teams can put the knowledge base to use +AI</t>
  </si>
  <si>
    <t>Generative AI Scrum</t>
  </si>
  <si>
    <t>Generative AI for Scrum Teams</t>
  </si>
  <si>
    <t>Integrating AI into your Agile workflow</t>
  </si>
  <si>
    <t>Rich Theil</t>
  </si>
  <si>
    <t>Kafka</t>
  </si>
  <si>
    <t>Kafka Fundamentals</t>
  </si>
  <si>
    <t>A hands-on course in mastering Kafka at scale</t>
  </si>
  <si>
    <t>Petter Graff</t>
  </si>
  <si>
    <t>Manage Your Minutes</t>
  </si>
  <si>
    <t>Time management strategies that increase productivity and decrease stress</t>
  </si>
  <si>
    <t>2025-03-05</t>
  </si>
  <si>
    <t>Joanna Gaudoin</t>
  </si>
  <si>
    <t>Unix</t>
  </si>
  <si>
    <t>Bash Shell Scripting in 4 Hours</t>
  </si>
  <si>
    <t>Get started with Bash</t>
  </si>
  <si>
    <t>Finance Microsoft Excel</t>
  </si>
  <si>
    <t>Excel Skills for Finance</t>
  </si>
  <si>
    <t>Financial functions, lookups, conditional formatting, and forecasts</t>
  </si>
  <si>
    <t>Boost your Excel Productivity with Python</t>
  </si>
  <si>
    <t>Use Python, Jupyter, and Pandas to Automate Your Excel Workflows</t>
  </si>
  <si>
    <t>Leveraging AI for Effective Project Management</t>
  </si>
  <si>
    <t>Expedite project management work using intelligent systems like ChatGPT 4o</t>
  </si>
  <si>
    <t>Vijay Kanabar</t>
  </si>
  <si>
    <t>ChatGPT For Data Analytics</t>
  </si>
  <si>
    <t>How to 10x your data analysis productivity with generative AI</t>
  </si>
  <si>
    <t>Tobias Zwingmann</t>
  </si>
  <si>
    <t>Python Environments and Best Practices</t>
  </si>
  <si>
    <t>Go from Coder to Developer with these Python Best Practices</t>
  </si>
  <si>
    <t>Learn Kubernetes AI with K8sGPT</t>
  </si>
  <si>
    <t>Diagnosing Kubernetes problems and hardening security with AI</t>
  </si>
  <si>
    <t>Ronald Petty</t>
  </si>
  <si>
    <t>AWS Certified Cloud Practitioner Bootcamp</t>
  </si>
  <si>
    <t>Learn the basics of AWS and prepare for the exam</t>
  </si>
  <si>
    <t>Bill Boulden</t>
  </si>
  <si>
    <t>From Software Engineer to AI Data Scientist</t>
  </si>
  <si>
    <t>For software engineers exploring a career move into Data Science, GenAI, LLMs</t>
  </si>
  <si>
    <t>PyTorch</t>
  </si>
  <si>
    <t>Machine Learning with PyTorch for Developers</t>
  </si>
  <si>
    <t>Build state-of-the-art Machine Learning and AI systems with PyTorch</t>
  </si>
  <si>
    <t>Design Patterns</t>
  </si>
  <si>
    <t>Hands-on Software Design</t>
  </si>
  <si>
    <t>From principles to code</t>
  </si>
  <si>
    <t>2025-03-06</t>
  </si>
  <si>
    <t>Software architecture by example</t>
  </si>
  <si>
    <t>Learn how to apply the fundamentals through real-world examples</t>
  </si>
  <si>
    <t>AZ-500: Microsoft Azure Security Technologies</t>
  </si>
  <si>
    <t>Microsoft Azure Security Technologies (AZ-500) Bootcamp</t>
  </si>
  <si>
    <t>Get certified as an Azure Security Engineer Associate</t>
  </si>
  <si>
    <t>Kubernetes Networking in 4 Hours</t>
  </si>
  <si>
    <t>Learn the ins and outs of networking on Kubernetes for any environment</t>
  </si>
  <si>
    <t>Advanced SQL Queries in 90 Minutes—with Interactivity</t>
  </si>
  <si>
    <t>Beyond the basics</t>
  </si>
  <si>
    <t>C++ Design Patterns</t>
  </si>
  <si>
    <t>Principles and patterns for high-quality software</t>
  </si>
  <si>
    <t>Building Agents with OpenAI’s GPT Assistants API</t>
  </si>
  <si>
    <t>Develop custom AI assistants using GPT technology for real-world applications</t>
  </si>
  <si>
    <t>Evaluating Large Language Models (LLMs)</t>
  </si>
  <si>
    <t>Metrics, Benchmarks, and Practical Tools for Assessing Large Language Models</t>
  </si>
  <si>
    <t>Reinforcement Learning</t>
  </si>
  <si>
    <t>Build Your Own AI Lab</t>
  </si>
  <si>
    <t>A hands-on guide to home and cloud-based AI labs and infrastructure</t>
  </si>
  <si>
    <t>Collaboration</t>
  </si>
  <si>
    <t>How to Get Teams to Do Stuff</t>
  </si>
  <si>
    <t>7 Powerful Collaboration Techniques for Maximum Impact</t>
  </si>
  <si>
    <t>System Design Fundamentals: Righting Software</t>
  </si>
  <si>
    <t>Learn the right way to design software systems and transform your career</t>
  </si>
  <si>
    <t>Juval Lowy</t>
  </si>
  <si>
    <t>GitHub Actions</t>
  </si>
  <si>
    <t>GitHub Actions in 4 Hours</t>
  </si>
  <si>
    <t>Build, Deploy, and Test CI/CD Pipelines from GitHub</t>
  </si>
  <si>
    <t>2025-03-07</t>
  </si>
  <si>
    <t>Paul Furlan</t>
  </si>
  <si>
    <t>AWS Certified DevOps Engineer</t>
  </si>
  <si>
    <t>Hands-on AWS in 3 Weeks</t>
  </si>
  <si>
    <t>Design, Deploy and Manage Infrastructure in AWS</t>
  </si>
  <si>
    <t>Communicating Software Architecture</t>
  </si>
  <si>
    <t>Using technical diagrams to take your project from presentation to production</t>
  </si>
  <si>
    <t>Self-Learning Teams in Six Steps</t>
  </si>
  <si>
    <t>Boost innovation, resilience, and organizational adaptability with Agile methods</t>
  </si>
  <si>
    <t>Andy Cleff</t>
  </si>
  <si>
    <t>Smarter Statistics for Data Science</t>
  </si>
  <si>
    <t>James Powell Cameron Riddell</t>
  </si>
  <si>
    <t>Amazon EC2 (Elastic Compute Cloud)</t>
  </si>
  <si>
    <t>Hands-on with AWS EC2 and EBS</t>
  </si>
  <si>
    <t>A Practical AWS Elastic Compute Cloud (EC2) and Elastic Block Store (EBS) Deep Dive</t>
  </si>
  <si>
    <t>Get Started with Azure</t>
  </si>
  <si>
    <t>Unlock the power of cloud computing and embark on a journey to improve your cloud presence</t>
  </si>
  <si>
    <t>Tiago Costa</t>
  </si>
  <si>
    <t>Architecture foundations: Styles and patterns</t>
  </si>
  <si>
    <t>A survey of modern architecture patterns</t>
  </si>
  <si>
    <t>2025-03-10</t>
  </si>
  <si>
    <t>Neal Ford Raju Gandhi</t>
  </si>
  <si>
    <t>Microsoft Power BI Data Analyst Bootcamp PL-300</t>
  </si>
  <si>
    <t>Learn in-demand skills and become a certified Power BI data analyst</t>
  </si>
  <si>
    <t>Data Structures in Java</t>
  </si>
  <si>
    <t>A thorough look at the collection classes in java.util</t>
  </si>
  <si>
    <t>Heinz Kabutz</t>
  </si>
  <si>
    <t>Coding Interview Bootcamp</t>
  </si>
  <si>
    <t>Learn to solve algorithms using a proven 7-step framework</t>
  </si>
  <si>
    <t>Next.js</t>
  </si>
  <si>
    <t>Next.js in 4 Hours</t>
  </si>
  <si>
    <t>Create great web applications and learn real-world Next.js skills with hands-on demos</t>
  </si>
  <si>
    <t>Developing a Growth Mindset</t>
  </si>
  <si>
    <t>Five key strategies to cultivate resilience, adaptability, and continuous improvement</t>
  </si>
  <si>
    <t>Building Reliable RAG Applications: From PoC to Production</t>
  </si>
  <si>
    <t>Build, optimize, and deploy RAG applications for production</t>
  </si>
  <si>
    <t>Sarang Sanjay Kulkarni</t>
  </si>
  <si>
    <t>Clean Code</t>
  </si>
  <si>
    <t>Kubernetes Microservices Testing Techniques—with Interactivity</t>
  </si>
  <si>
    <t>Fundamentals of chaos testing and consumer-driven contracts</t>
  </si>
  <si>
    <t xml:space="preserve">Jonathan Johnson </t>
  </si>
  <si>
    <t>Databricks Data Engineer Associate Certification Prep in 2 Weeks</t>
  </si>
  <si>
    <t>Derar Alhussein</t>
  </si>
  <si>
    <t>CISSP Bootcamp</t>
  </si>
  <si>
    <t>Innovation</t>
  </si>
  <si>
    <t>CTO Hour with Peter Bell: Beyond the Sprint—Organizing Engineering for Agility and Innovation</t>
  </si>
  <si>
    <t>Ask Peter Bell and panelists your questions about organizing engineering and senior engineering leadership</t>
  </si>
  <si>
    <t>Peter Bell</t>
  </si>
  <si>
    <t>Customer Service</t>
  </si>
  <si>
    <t>Customers First</t>
  </si>
  <si>
    <t>Key strategies for building successful, lasting relationships with customers and clients</t>
  </si>
  <si>
    <t>Kubernetes in 4 Hours</t>
  </si>
  <si>
    <t>Get started with Kubernetes in 4 hours</t>
  </si>
  <si>
    <t>2025-03-11</t>
  </si>
  <si>
    <t>React in 4 Hours</t>
  </si>
  <si>
    <t>Kickstart Your React Web Application Development Skills</t>
  </si>
  <si>
    <t>Business Negotiation</t>
  </si>
  <si>
    <t>Negotiation fundamentals</t>
  </si>
  <si>
    <t>5 steps to negotiation success</t>
  </si>
  <si>
    <t>Cybersecurity Frameworks</t>
  </si>
  <si>
    <t>Building a resilient defense to manage and reduce your risk</t>
  </si>
  <si>
    <t xml:space="preserve">Harpreet Kohli </t>
  </si>
  <si>
    <t>Create ChatGPT AI Agents in 4 Hours</t>
  </si>
  <si>
    <t>How to build AI Agents using OpenAI REST APIs</t>
  </si>
  <si>
    <t>Bruce Hopkins</t>
  </si>
  <si>
    <t>Microsoft Azure AI Fundamentals (AI-900) Crash Course</t>
  </si>
  <si>
    <t>Prepare for and pass the AI-900: Microsoft Azure AI Fundamentals exam</t>
  </si>
  <si>
    <t>Amazon Web Services: Architect Associate Certification - AWS Core Architecture Concepts</t>
  </si>
  <si>
    <t>Gear Up to Ace the AWS Solutions Architect Associate Exam!</t>
  </si>
  <si>
    <t>AI Governance Governance</t>
  </si>
  <si>
    <t>Principles and Practices for AI Stakeholders</t>
  </si>
  <si>
    <t>Johnny Davis</t>
  </si>
  <si>
    <t>Networking for Career Success</t>
  </si>
  <si>
    <t>Strategies for Building a Powerful Professional Network in Person and on LinkedIn</t>
  </si>
  <si>
    <t>Deep Learning for Modern AI</t>
  </si>
  <si>
    <t>Start building and training generative AI and multimodal models for modern tasks</t>
  </si>
  <si>
    <t>AZ-204: Developing Solutions for Microsoft Azure</t>
  </si>
  <si>
    <t>Exam AZ-204: Microsoft Azure Developer Crash Course</t>
  </si>
  <si>
    <t>Fast-track your success on the AZ-204 exam and build skills as an Azure developer</t>
  </si>
  <si>
    <t>Agile for Everybody</t>
  </si>
  <si>
    <t>The essentials of Agile and Lean</t>
  </si>
  <si>
    <t>2025-03-12</t>
  </si>
  <si>
    <t>Matt LeMay</t>
  </si>
  <si>
    <t>Linux Fundamentals Bootcamp</t>
  </si>
  <si>
    <t>The intensive hands-on training you need to quickly get up and running with Linux</t>
  </si>
  <si>
    <t>Generative AI Microsoft Excel</t>
  </si>
  <si>
    <t>Generative AI for Excel</t>
  </si>
  <si>
    <t>Using ChatGPT, Copilot Pro, and AI add-ins to save time and work more efficiently</t>
  </si>
  <si>
    <t>Strategic Thinking</t>
  </si>
  <si>
    <t>Introduction to strategic thinking skills</t>
  </si>
  <si>
    <t>Focus on the right things, deliver results, and outperform competitors</t>
  </si>
  <si>
    <t>Cynthia Owens</t>
  </si>
  <si>
    <t>Getting Started with Llama 3</t>
  </si>
  <si>
    <t>Querying your local files privately with Llama 3</t>
  </si>
  <si>
    <t>Agile Analysis and Planning</t>
  </si>
  <si>
    <t>Fundamental Principles and Best Practices for POs and Team Analysts</t>
  </si>
  <si>
    <t>Howard Podeswa</t>
  </si>
  <si>
    <t>CompTIA Security+ Certification (SY0-701) Bootcamp</t>
  </si>
  <si>
    <t>Best way to break into the cybersecurity field +AI</t>
  </si>
  <si>
    <t>Goals</t>
  </si>
  <si>
    <t>Getting S.M.A.R.T about Goals</t>
  </si>
  <si>
    <t>Learn the basics of S.M.A.R.T. Goals and How to Use Them for Success</t>
  </si>
  <si>
    <t>Keita Williams</t>
  </si>
  <si>
    <t>Git</t>
  </si>
  <si>
    <t>Git Next Steps</t>
  </si>
  <si>
    <t>Learn Git from the inside out to become a Git expert</t>
  </si>
  <si>
    <t>2025-03-13</t>
  </si>
  <si>
    <t>Automated Machine Learning and Deep Learning with Python</t>
  </si>
  <si>
    <t>Use the power of open source Python libraries</t>
  </si>
  <si>
    <t>Stijn Van Hijfte</t>
  </si>
  <si>
    <t>Engineering</t>
  </si>
  <si>
    <t>Using LLMs for Software Engineering</t>
  </si>
  <si>
    <t>Leveraging the application of LLMs for research and implementation</t>
  </si>
  <si>
    <t xml:space="preserve">Chelsea Troy </t>
  </si>
  <si>
    <t>Chatbots</t>
  </si>
  <si>
    <t>Generative AI APIs</t>
  </si>
  <si>
    <t>Use the OpenAI, Gemini, Claude, and Llama APIs to Build GenAI-Enabled Applications</t>
  </si>
  <si>
    <t>JavaScript</t>
  </si>
  <si>
    <t>JavaScript Bootcamp</t>
  </si>
  <si>
    <t>Master the fundamental JavaScript skills, opening doors to new possibilities in creative web development</t>
  </si>
  <si>
    <t>Eric T. Freeman Elisabeth Robson</t>
  </si>
  <si>
    <t>AI-Powered Web Applications</t>
  </si>
  <si>
    <t>Build and deploy fully functional AI-powered web applications using the AI SDK</t>
  </si>
  <si>
    <t>Lauro Silva</t>
  </si>
  <si>
    <t>Generative AI for Leaders and Managers</t>
  </si>
  <si>
    <t>Use ChatGPT and Claude to help you set goals, delegate, coach, and give feedback</t>
  </si>
  <si>
    <t>Building Microservices with Containers, Kubernetes and Istio</t>
  </si>
  <si>
    <t>Learn how to take your container-based microservices to the next level with Kubernetes and Istio</t>
  </si>
  <si>
    <t>2025-03-14</t>
  </si>
  <si>
    <t>Terraform: Getting Started</t>
  </si>
  <si>
    <t>Automating infrastructure</t>
  </si>
  <si>
    <t>Building Enterprise Apps with React</t>
  </si>
  <si>
    <t>Best Practices for Managing Complexity in React Applications</t>
  </si>
  <si>
    <t>2025-03-17</t>
  </si>
  <si>
    <t>Comparing Software Architectures</t>
  </si>
  <si>
    <t>How to evaluate different architecture solutions</t>
  </si>
  <si>
    <t>Spring and Spring Boot in 3 Weeks</t>
  </si>
  <si>
    <t>Build and monitor powerful server-side systems and web services in Java</t>
  </si>
  <si>
    <t>Identity and Access Management (IAM)</t>
  </si>
  <si>
    <t>Identity and Access Management Fundamentals</t>
  </si>
  <si>
    <t>Securing your data for a zero trust environment</t>
  </si>
  <si>
    <t>Kubernetes Fundamentals in 2 Weeks—with Interactivity</t>
  </si>
  <si>
    <t>Get started with terms, architecture, containers, microservices, pods, and common resources</t>
  </si>
  <si>
    <t>Event-Driven Architecture and Data Boot Camp</t>
  </si>
  <si>
    <t>Working with streams, data, and generative AI within event-driven architectures</t>
  </si>
  <si>
    <t>Adam Bellemare</t>
  </si>
  <si>
    <t>Memory Improvement / Mental Exercise</t>
  </si>
  <si>
    <t>Fundamentals of Learning: Learn faster and better using neuroscience</t>
  </si>
  <si>
    <t>Learn faster and better using neuroscience</t>
  </si>
  <si>
    <t>Connie Missimer</t>
  </si>
  <si>
    <t>Wireshark</t>
  </si>
  <si>
    <t>Threat Hunting with Wireshark for SecOps</t>
  </si>
  <si>
    <t>Learn to spot suspect traffic</t>
  </si>
  <si>
    <t>Scikit-learn</t>
  </si>
  <si>
    <t>Python Machine Learning with scikit-learn</t>
  </si>
  <si>
    <t>Get started with Machine Learning concepts and techniques in Python</t>
  </si>
  <si>
    <t>2025-03-18</t>
  </si>
  <si>
    <t>Security Operations</t>
  </si>
  <si>
    <t>RAG and AI Applications for Cybersecurity and Networking Professionals</t>
  </si>
  <si>
    <t>A hands-on approach to RAG, Langchain, LangGraph, and LlamaIndex and AI applications</t>
  </si>
  <si>
    <t>Leadership Communication Skills for Managers</t>
  </si>
  <si>
    <t>Learn how to best support, respond to, persuade, and inspire your team</t>
  </si>
  <si>
    <t>Write Python Code with ChatGPT and Claude</t>
  </si>
  <si>
    <t>Generating code and troubleshooting with LLMs</t>
  </si>
  <si>
    <t>Trey Hunner</t>
  </si>
  <si>
    <t>Bias and Fairness in Data and AI</t>
  </si>
  <si>
    <t>Mitigating bias in data and AI systems from collection to application</t>
  </si>
  <si>
    <t>David Tarrant</t>
  </si>
  <si>
    <t>How LLMs Work</t>
  </si>
  <si>
    <t>Demystify how word embeddings power generative AI and LLMs like ChatGPT</t>
  </si>
  <si>
    <t>Kate Harwood</t>
  </si>
  <si>
    <t>JUnit Java</t>
  </si>
  <si>
    <t>Modern Java Testing with JUnit 5 and AssertJ</t>
  </si>
  <si>
    <t>Leveraging Java’s functional features with parameterization, conditional execution, and filtering</t>
  </si>
  <si>
    <t>2025-03-19</t>
  </si>
  <si>
    <t>Iterative Architecture by Example</t>
  </si>
  <si>
    <t>Tools to continuously improve your architecture</t>
  </si>
  <si>
    <t>2025-03-20</t>
  </si>
  <si>
    <t>Building Simple Web Apps with AI Tools</t>
  </si>
  <si>
    <t>Claude, CursorAI, and JavaScript</t>
  </si>
  <si>
    <t>Generative AI Prompt Engineering</t>
  </si>
  <si>
    <t>GenAI and LLMs for Product Managers</t>
  </si>
  <si>
    <t>Tools and Frameworks to navigate GenAI throughout the product lifecyle</t>
  </si>
  <si>
    <t>Sudhir Wadhwa</t>
  </si>
  <si>
    <t>Prompting Bootcamp</t>
  </si>
  <si>
    <t>Crafting Content with Generative AI</t>
  </si>
  <si>
    <t>2025-03-25</t>
  </si>
  <si>
    <t>Sarah Tamsin Mike Taylor</t>
  </si>
  <si>
    <t>Perfecting Your ChatGPT Prompts</t>
  </si>
  <si>
    <t>Your Guide to Practical, Straightforward Prompt-Writing for Generative AI</t>
  </si>
  <si>
    <t>2025-03-27</t>
  </si>
  <si>
    <t>2025-04-01</t>
  </si>
  <si>
    <t>2025-04-02</t>
  </si>
  <si>
    <t>Introduction to Technical Product Management</t>
  </si>
  <si>
    <t>Concepts, tools, and frameworks to master the product lifecycle</t>
  </si>
  <si>
    <t>Marily Nika</t>
  </si>
  <si>
    <t>2025-04-03</t>
  </si>
  <si>
    <t>Generative AI Project Management</t>
  </si>
  <si>
    <t>Generative AI for Project Management</t>
  </si>
  <si>
    <t>An Introduction to Key Use Cases and Tools</t>
  </si>
  <si>
    <t>2025-04-04</t>
  </si>
  <si>
    <t>2025-04-07</t>
  </si>
  <si>
    <t>SQL Next Steps: Optimization</t>
  </si>
  <si>
    <t>Getting the most out of your database</t>
  </si>
  <si>
    <t>Haki Benita</t>
  </si>
  <si>
    <t>2025-04-08</t>
  </si>
  <si>
    <t>2025-04-10</t>
  </si>
  <si>
    <t>Robotics</t>
  </si>
  <si>
    <t>Cursor for Software Engineers</t>
  </si>
  <si>
    <t>How to boost your productivity with generative AI</t>
  </si>
  <si>
    <t>Infrastructure &amp; Ops Superstream: AI Infrastructure</t>
  </si>
  <si>
    <t>2025-04-15</t>
  </si>
  <si>
    <t>2025-04-16</t>
  </si>
  <si>
    <t>2025-04-17</t>
  </si>
  <si>
    <t>2025-04-29</t>
  </si>
  <si>
    <t>Software Architecture Superstream: Communicating Software Architecture</t>
  </si>
  <si>
    <t>Transforming technical vision into business momentum</t>
  </si>
  <si>
    <t>GenAI Superstream: Generative AI for Data Analysis</t>
  </si>
  <si>
    <t>2025-05-29</t>
  </si>
  <si>
    <t>Alistair Croll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</si>
</sst>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360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f>HYPERLINK("learning.oreilly.com/live-events/linux-networking-security-fundamentals/0636920507611/0642572011760", "0642572011760")</f>
        <v>0</v>
      </c>
      <c r="B2" t="s">
        <v>7</v>
      </c>
      <c r="C2" t="s">
        <v>8</v>
      </c>
      <c r="D2" t="s">
        <v>9</v>
      </c>
      <c r="E2" t="s">
        <v>10</v>
      </c>
      <c r="F2" t="s">
        <v>11</v>
      </c>
      <c r="G2" t="b">
        <v>0</v>
      </c>
    </row>
    <row r="3" spans="1:7">
      <c r="A3">
        <f>HYPERLINK("learning.oreilly.com/live-events/using-dax-in-microsoft-power-bi/0636920095718/0642572011784", "0642572011784")</f>
        <v>0</v>
      </c>
      <c r="B3" t="s">
        <v>12</v>
      </c>
      <c r="C3" t="s">
        <v>13</v>
      </c>
      <c r="D3" t="s">
        <v>14</v>
      </c>
      <c r="E3" t="s">
        <v>10</v>
      </c>
      <c r="F3" t="s">
        <v>15</v>
      </c>
      <c r="G3" t="b">
        <v>1</v>
      </c>
    </row>
    <row r="4" spans="1:7">
      <c r="A4">
        <f>HYPERLINK("learning.oreilly.com/live-events/managing-your-manager/0636920162872/0642572010100", "0642572010100")</f>
        <v>0</v>
      </c>
      <c r="B4" t="s">
        <v>16</v>
      </c>
      <c r="C4" t="s">
        <v>17</v>
      </c>
      <c r="D4" t="s">
        <v>18</v>
      </c>
      <c r="E4" t="s">
        <v>10</v>
      </c>
      <c r="F4" t="s">
        <v>19</v>
      </c>
      <c r="G4" t="b">
        <v>0</v>
      </c>
    </row>
    <row r="5" spans="1:7">
      <c r="A5">
        <f>HYPERLINK("learning.oreilly.com/live-events/developing-confidence-at-work/0642572007533/0642572011748", "0642572011748")</f>
        <v>0</v>
      </c>
      <c r="B5" t="s">
        <v>20</v>
      </c>
      <c r="C5" t="s">
        <v>21</v>
      </c>
      <c r="D5" t="s">
        <v>22</v>
      </c>
      <c r="E5" t="s">
        <v>10</v>
      </c>
      <c r="F5" t="s">
        <v>23</v>
      </c>
      <c r="G5" t="b">
        <v>0</v>
      </c>
    </row>
    <row r="6" spans="1:7">
      <c r="A6">
        <f>HYPERLINK("learning.oreilly.com/live-events/genai-toolbox/0642572001846/0642572011671", "0642572011671")</f>
        <v>0</v>
      </c>
      <c r="B6" t="s">
        <v>24</v>
      </c>
      <c r="C6" t="s">
        <v>25</v>
      </c>
      <c r="D6" t="s">
        <v>26</v>
      </c>
      <c r="E6" t="s">
        <v>10</v>
      </c>
      <c r="F6" t="s">
        <v>27</v>
      </c>
      <c r="G6" t="b">
        <v>0</v>
      </c>
    </row>
    <row r="7" spans="1:7">
      <c r="A7">
        <f>HYPERLINK("learning.oreilly.com/live-events/solid-principles-of-object-oriented-and-agile-design/0636920129271/0642572011545", "0642572011545")</f>
        <v>0</v>
      </c>
      <c r="B7" t="s">
        <v>28</v>
      </c>
      <c r="C7" t="s">
        <v>29</v>
      </c>
      <c r="E7" t="s">
        <v>10</v>
      </c>
      <c r="F7" t="s">
        <v>30</v>
      </c>
      <c r="G7" t="b">
        <v>0</v>
      </c>
    </row>
    <row r="8" spans="1:7">
      <c r="A8">
        <f>HYPERLINK("learning.oreilly.com/live-events/python-code-cleanup/0636920082773/0642572011122", "0642572011122")</f>
        <v>0</v>
      </c>
      <c r="B8" t="s">
        <v>31</v>
      </c>
      <c r="C8" t="s">
        <v>32</v>
      </c>
      <c r="D8" t="s">
        <v>33</v>
      </c>
      <c r="E8" t="s">
        <v>10</v>
      </c>
      <c r="F8" t="s">
        <v>34</v>
      </c>
      <c r="G8" t="b">
        <v>0</v>
      </c>
    </row>
    <row r="9" spans="1:7">
      <c r="A9">
        <f>HYPERLINK("learning.oreilly.com/live-events/certification-exam-cram-cissp/0642572013777/0642572013776", "0642572013776")</f>
        <v>0</v>
      </c>
      <c r="B9" t="s">
        <v>35</v>
      </c>
      <c r="C9" t="s">
        <v>36</v>
      </c>
      <c r="D9" t="s">
        <v>37</v>
      </c>
      <c r="E9" t="s">
        <v>10</v>
      </c>
      <c r="F9" t="s">
        <v>38</v>
      </c>
      <c r="G9" t="b">
        <v>0</v>
      </c>
    </row>
    <row r="10" spans="1:7">
      <c r="A10">
        <f>HYPERLINK("learning.oreilly.com/live-events/analyzing-architecture-risk/0636920054370/0642572011957", "0642572011957")</f>
        <v>0</v>
      </c>
      <c r="B10" t="s">
        <v>39</v>
      </c>
      <c r="C10" t="s">
        <v>40</v>
      </c>
      <c r="D10" t="s">
        <v>41</v>
      </c>
      <c r="E10" t="s">
        <v>10</v>
      </c>
      <c r="F10" t="s">
        <v>42</v>
      </c>
      <c r="G10" t="b">
        <v>0</v>
      </c>
    </row>
    <row r="11" spans="1:7">
      <c r="A11">
        <f>HYPERLINK("learning.oreilly.com/live-events/architecture-as-code/0642572011637/0642572011636", "0642572011636")</f>
        <v>0</v>
      </c>
      <c r="B11" t="s">
        <v>39</v>
      </c>
      <c r="C11" t="s">
        <v>43</v>
      </c>
      <c r="D11" t="s">
        <v>44</v>
      </c>
      <c r="E11" t="s">
        <v>45</v>
      </c>
      <c r="F11" t="s">
        <v>46</v>
      </c>
      <c r="G11" t="b">
        <v>0</v>
      </c>
    </row>
    <row r="12" spans="1:7">
      <c r="A12">
        <f>HYPERLINK("learning.oreilly.com/live-events/aws-certified-solutions-architect-associate-saa-c03-crash-course/0636920078770/0642572011251", "0642572011251")</f>
        <v>0</v>
      </c>
      <c r="B12" t="s">
        <v>47</v>
      </c>
      <c r="C12" t="s">
        <v>48</v>
      </c>
      <c r="D12" t="s">
        <v>49</v>
      </c>
      <c r="E12" t="s">
        <v>45</v>
      </c>
      <c r="F12" t="s">
        <v>50</v>
      </c>
      <c r="G12" t="b">
        <v>0</v>
      </c>
    </row>
    <row r="13" spans="1:7">
      <c r="A13">
        <f>HYPERLINK("learning.oreilly.com/live-events/chatgpt-for-software-engineers/0636920090062/0642572012927", "0642572012927")</f>
        <v>0</v>
      </c>
      <c r="B13" t="s">
        <v>51</v>
      </c>
      <c r="C13" t="s">
        <v>52</v>
      </c>
      <c r="D13" t="s">
        <v>53</v>
      </c>
      <c r="E13" t="s">
        <v>45</v>
      </c>
      <c r="F13" t="s">
        <v>54</v>
      </c>
      <c r="G13" t="b">
        <v>0</v>
      </c>
    </row>
    <row r="14" spans="1:7">
      <c r="A14">
        <f>HYPERLINK("learning.oreilly.com/live-events/github-copilot-for-developers/0636920094356/0642572011731", "0642572011731")</f>
        <v>0</v>
      </c>
      <c r="B14" t="s">
        <v>55</v>
      </c>
      <c r="C14" t="s">
        <v>56</v>
      </c>
      <c r="D14" t="s">
        <v>57</v>
      </c>
      <c r="E14" t="s">
        <v>45</v>
      </c>
      <c r="F14" t="s">
        <v>58</v>
      </c>
      <c r="G14" t="b">
        <v>0</v>
      </c>
    </row>
    <row r="15" spans="1:7">
      <c r="A15">
        <f>HYPERLINK("learning.oreilly.com/live-events/optimizing-llms-with-fine-tuning-and-prompt-engineering/0642572011351/0642572011350", "0642572011350")</f>
        <v>0</v>
      </c>
      <c r="B15" t="s">
        <v>24</v>
      </c>
      <c r="C15" t="s">
        <v>59</v>
      </c>
      <c r="D15" t="s">
        <v>60</v>
      </c>
      <c r="E15" t="s">
        <v>45</v>
      </c>
      <c r="F15" t="s">
        <v>61</v>
      </c>
      <c r="G15" t="b">
        <v>1</v>
      </c>
    </row>
    <row r="16" spans="1:7">
      <c r="A16">
        <f>HYPERLINK("learning.oreilly.com/live-events/fundamentals-of-technical-writing/0636920077082/0642572011926", "0642572011926")</f>
        <v>0</v>
      </c>
      <c r="B16" t="s">
        <v>62</v>
      </c>
      <c r="C16" t="s">
        <v>63</v>
      </c>
      <c r="D16" t="s">
        <v>64</v>
      </c>
      <c r="E16" t="s">
        <v>45</v>
      </c>
      <c r="F16" t="s">
        <v>65</v>
      </c>
      <c r="G16" t="b">
        <v>0</v>
      </c>
    </row>
    <row r="17" spans="1:7">
      <c r="A17">
        <f>HYPERLINK("learning.oreilly.com/live-events/python-data-structures-and-comprehensions/0636920082741/0642572011667", "0642572011667")</f>
        <v>0</v>
      </c>
      <c r="B17" t="s">
        <v>31</v>
      </c>
      <c r="C17" t="s">
        <v>66</v>
      </c>
      <c r="D17" t="s">
        <v>67</v>
      </c>
      <c r="E17" t="s">
        <v>45</v>
      </c>
      <c r="F17" t="s">
        <v>68</v>
      </c>
      <c r="G17" t="b">
        <v>0</v>
      </c>
    </row>
    <row r="18" spans="1:7">
      <c r="A18">
        <f>HYPERLINK("learning.oreilly.com/live-events/ai-observability/0790145088540/0642572012765", "0642572012765")</f>
        <v>0</v>
      </c>
      <c r="B18" t="s">
        <v>69</v>
      </c>
      <c r="C18" t="s">
        <v>70</v>
      </c>
      <c r="D18" t="s">
        <v>71</v>
      </c>
      <c r="E18" t="s">
        <v>45</v>
      </c>
      <c r="F18" t="s">
        <v>72</v>
      </c>
      <c r="G18" t="b">
        <v>0</v>
      </c>
    </row>
    <row r="19" spans="1:7">
      <c r="A19">
        <f>HYPERLINK("learning.oreilly.com/live-events/generative-ai-for-business-analysts-in-60-minutes/0642572002743/0642572009728", "0642572009728")</f>
        <v>0</v>
      </c>
      <c r="B19" t="s">
        <v>73</v>
      </c>
      <c r="C19" t="s">
        <v>74</v>
      </c>
      <c r="D19" t="s">
        <v>75</v>
      </c>
      <c r="E19" t="s">
        <v>45</v>
      </c>
      <c r="F19" t="s">
        <v>76</v>
      </c>
      <c r="G19" t="b">
        <v>0</v>
      </c>
    </row>
    <row r="20" spans="1:7">
      <c r="A20">
        <f>HYPERLINK("learning.oreilly.com/live-events/mastering-microsoft-excel-pivot-tables/0636920059840/0642572011934", "0642572011934")</f>
        <v>0</v>
      </c>
      <c r="B20" t="s">
        <v>77</v>
      </c>
      <c r="C20" t="s">
        <v>78</v>
      </c>
      <c r="D20" t="s">
        <v>79</v>
      </c>
      <c r="E20" t="s">
        <v>80</v>
      </c>
      <c r="F20" t="s">
        <v>81</v>
      </c>
      <c r="G20" t="b">
        <v>0</v>
      </c>
    </row>
    <row r="21" spans="1:7">
      <c r="A21">
        <f>HYPERLINK("learning.oreilly.com/live-events/getting-started-with-llm-agents-using-langchain/0790145047100/0642572010983", "0642572010983")</f>
        <v>0</v>
      </c>
      <c r="B21" t="s">
        <v>82</v>
      </c>
      <c r="C21" t="s">
        <v>83</v>
      </c>
      <c r="D21" t="s">
        <v>84</v>
      </c>
      <c r="E21" t="s">
        <v>80</v>
      </c>
      <c r="F21" t="s">
        <v>85</v>
      </c>
      <c r="G21" t="b">
        <v>1</v>
      </c>
    </row>
    <row r="22" spans="1:7">
      <c r="A22">
        <f>HYPERLINK("learning.oreilly.com/live-events/aws-design-fundamentals/0636920096313/0642572011061", "0642572011061")</f>
        <v>0</v>
      </c>
      <c r="B22" t="s">
        <v>86</v>
      </c>
      <c r="C22" t="s">
        <v>87</v>
      </c>
      <c r="D22" t="s">
        <v>88</v>
      </c>
      <c r="E22" t="s">
        <v>80</v>
      </c>
      <c r="F22" t="s">
        <v>89</v>
      </c>
      <c r="G22" t="b">
        <v>0</v>
      </c>
    </row>
    <row r="23" spans="1:7">
      <c r="A23">
        <f>HYPERLINK("learning.oreilly.com/live-events/how-to-choose-the-right-llm-for-your-application/0636920098574/0642572011572", "0642572011572")</f>
        <v>0</v>
      </c>
      <c r="B23" t="s">
        <v>69</v>
      </c>
      <c r="C23" t="s">
        <v>90</v>
      </c>
      <c r="D23" t="s">
        <v>91</v>
      </c>
      <c r="E23" t="s">
        <v>80</v>
      </c>
      <c r="F23" t="s">
        <v>92</v>
      </c>
      <c r="G23" t="b">
        <v>0</v>
      </c>
    </row>
    <row r="24" spans="1:7">
      <c r="A24">
        <f>HYPERLINK("learning.oreilly.com/live-events/darknets-and-dark-web-investigations/0636920074169/0642572011354", "0642572011354")</f>
        <v>0</v>
      </c>
      <c r="B24" t="s">
        <v>93</v>
      </c>
      <c r="C24" t="s">
        <v>94</v>
      </c>
      <c r="D24" t="s">
        <v>95</v>
      </c>
      <c r="E24" t="s">
        <v>96</v>
      </c>
      <c r="F24" t="s">
        <v>97</v>
      </c>
      <c r="G24" t="b">
        <v>0</v>
      </c>
    </row>
    <row r="25" spans="1:7">
      <c r="A25">
        <f>HYPERLINK("learning.oreilly.com/live-events/modern-cybersecurity-fundamentals/0636920121701/0642572011766", "0642572011766")</f>
        <v>0</v>
      </c>
      <c r="B25" t="s">
        <v>98</v>
      </c>
      <c r="C25" t="s">
        <v>99</v>
      </c>
      <c r="D25" t="s">
        <v>100</v>
      </c>
      <c r="E25" t="s">
        <v>96</v>
      </c>
      <c r="F25" t="s">
        <v>101</v>
      </c>
      <c r="G25" t="b">
        <v>0</v>
      </c>
    </row>
    <row r="26" spans="1:7">
      <c r="A26">
        <f>HYPERLINK("learning.oreilly.com/live-events/functional-programming-in-java/0636920071136/0642572011857", "0642572011857")</f>
        <v>0</v>
      </c>
      <c r="B26" t="s">
        <v>102</v>
      </c>
      <c r="C26" t="s">
        <v>103</v>
      </c>
      <c r="D26" t="s">
        <v>104</v>
      </c>
      <c r="E26" t="s">
        <v>96</v>
      </c>
      <c r="F26" t="s">
        <v>19</v>
      </c>
      <c r="G26" t="b">
        <v>0</v>
      </c>
    </row>
    <row r="27" spans="1:7">
      <c r="A27">
        <f>HYPERLINK("learning.oreilly.com/live-events/web-accessibility-workshop/0636920095498/0642572012263", "0642572012263")</f>
        <v>0</v>
      </c>
      <c r="B27" t="s">
        <v>105</v>
      </c>
      <c r="C27" t="s">
        <v>106</v>
      </c>
      <c r="D27" t="s">
        <v>107</v>
      </c>
      <c r="E27" t="s">
        <v>96</v>
      </c>
      <c r="F27" t="s">
        <v>108</v>
      </c>
      <c r="G27" t="b">
        <v>0</v>
      </c>
    </row>
    <row r="28" spans="1:7">
      <c r="A28">
        <f>HYPERLINK("learning.oreilly.com/live-events/genai-superstream-next-level-work-and-creativity-with-generative-ai/0642572012672/0642572012671", "0642572012671")</f>
        <v>0</v>
      </c>
      <c r="B28" t="s">
        <v>109</v>
      </c>
      <c r="C28" t="s">
        <v>110</v>
      </c>
      <c r="D28" t="s">
        <v>111</v>
      </c>
      <c r="E28" t="s">
        <v>96</v>
      </c>
      <c r="F28" t="s">
        <v>112</v>
      </c>
      <c r="G28" t="b">
        <v>0</v>
      </c>
    </row>
    <row r="29" spans="1:7">
      <c r="A29">
        <f>HYPERLINK("learning.oreilly.com/live-events/microservices-caching-strategies/0636920246428/0642572011965", "0642572011965")</f>
        <v>0</v>
      </c>
      <c r="B29" t="s">
        <v>113</v>
      </c>
      <c r="C29" t="s">
        <v>114</v>
      </c>
      <c r="D29" t="s">
        <v>115</v>
      </c>
      <c r="E29" t="s">
        <v>96</v>
      </c>
      <c r="F29" t="s">
        <v>42</v>
      </c>
      <c r="G29" t="b">
        <v>0</v>
      </c>
    </row>
    <row r="30" spans="1:7">
      <c r="A30">
        <f>HYPERLINK("learning.oreilly.com/live-events/artificial-intelligence/0636920054812/0642572011876", "0642572011876")</f>
        <v>0</v>
      </c>
      <c r="B30" t="s">
        <v>116</v>
      </c>
      <c r="C30" t="s">
        <v>117</v>
      </c>
      <c r="D30" t="s">
        <v>118</v>
      </c>
      <c r="E30" t="s">
        <v>96</v>
      </c>
      <c r="F30" t="s">
        <v>119</v>
      </c>
      <c r="G30" t="b">
        <v>0</v>
      </c>
    </row>
    <row r="31" spans="1:7">
      <c r="A31">
        <f>HYPERLINK("learning.oreilly.com/live-events/designing-complex-software-systems/0642572011661/0642572011660", "0642572011660")</f>
        <v>0</v>
      </c>
      <c r="B31" t="s">
        <v>39</v>
      </c>
      <c r="C31" t="s">
        <v>120</v>
      </c>
      <c r="D31" t="s">
        <v>121</v>
      </c>
      <c r="E31" t="s">
        <v>96</v>
      </c>
      <c r="F31" t="s">
        <v>122</v>
      </c>
      <c r="G31" t="b">
        <v>1</v>
      </c>
    </row>
    <row r="32" spans="1:7">
      <c r="A32">
        <f>HYPERLINK("learning.oreilly.com/live-events/using-power-query-in-microsoft-power-bi-excel-and-fabric/0636920099717/0642572011788", "0642572011788")</f>
        <v>0</v>
      </c>
      <c r="B32" t="s">
        <v>12</v>
      </c>
      <c r="C32" t="s">
        <v>123</v>
      </c>
      <c r="D32" t="s">
        <v>124</v>
      </c>
      <c r="E32" t="s">
        <v>125</v>
      </c>
      <c r="F32" t="s">
        <v>15</v>
      </c>
      <c r="G32" t="b">
        <v>0</v>
      </c>
    </row>
    <row r="33" spans="1:7">
      <c r="A33">
        <f>HYPERLINK("learning.oreilly.com/live-events/advanced-python-metaprogramming/0642572011813/0642572011812", "0642572011812")</f>
        <v>0</v>
      </c>
      <c r="B33" t="s">
        <v>31</v>
      </c>
      <c r="C33" t="s">
        <v>126</v>
      </c>
      <c r="D33" t="s">
        <v>127</v>
      </c>
      <c r="E33" t="s">
        <v>125</v>
      </c>
      <c r="F33" t="s">
        <v>128</v>
      </c>
      <c r="G33" t="b">
        <v>1</v>
      </c>
    </row>
    <row r="34" spans="1:7">
      <c r="A34">
        <f>HYPERLINK("learning.oreilly.com/live-events/learn-infrastructure-as-code-with-terraform/0636920077731/0642572011795", "0642572011795")</f>
        <v>0</v>
      </c>
      <c r="B34" t="s">
        <v>129</v>
      </c>
      <c r="C34" t="s">
        <v>130</v>
      </c>
      <c r="D34" t="s">
        <v>131</v>
      </c>
      <c r="E34" t="s">
        <v>125</v>
      </c>
      <c r="F34" t="s">
        <v>132</v>
      </c>
      <c r="G34" t="b">
        <v>0</v>
      </c>
    </row>
    <row r="35" spans="1:7">
      <c r="A35">
        <f>HYPERLINK("learning.oreilly.com/live-events/microservice-fundamentals/0636920054839/0642572009626", "0642572009626")</f>
        <v>0</v>
      </c>
      <c r="B35" t="s">
        <v>113</v>
      </c>
      <c r="C35" t="s">
        <v>133</v>
      </c>
      <c r="D35" t="s">
        <v>134</v>
      </c>
      <c r="E35" t="s">
        <v>135</v>
      </c>
      <c r="F35" t="s">
        <v>136</v>
      </c>
      <c r="G35" t="b">
        <v>0</v>
      </c>
    </row>
    <row r="36" spans="1:7">
      <c r="A36">
        <f>HYPERLINK("learning.oreilly.com/live-events/writing-effective-prompts-for-chatgpt/0636920090058/0642572009666", "0642572009666")</f>
        <v>0</v>
      </c>
      <c r="B36" t="s">
        <v>24</v>
      </c>
      <c r="C36" t="s">
        <v>137</v>
      </c>
      <c r="D36" t="s">
        <v>138</v>
      </c>
      <c r="E36" t="s">
        <v>135</v>
      </c>
      <c r="F36" t="s">
        <v>139</v>
      </c>
      <c r="G36" t="b">
        <v>0</v>
      </c>
    </row>
    <row r="37" spans="1:7">
      <c r="A37">
        <f>HYPERLINK("learning.oreilly.com/live-events/machine-learning-from-scratch/0636920054754/0642572009960", "0642572009960")</f>
        <v>0</v>
      </c>
      <c r="B37" t="s">
        <v>116</v>
      </c>
      <c r="C37" t="s">
        <v>140</v>
      </c>
      <c r="D37" t="s">
        <v>141</v>
      </c>
      <c r="E37" t="s">
        <v>135</v>
      </c>
      <c r="F37" t="s">
        <v>142</v>
      </c>
      <c r="G37" t="b">
        <v>0</v>
      </c>
    </row>
    <row r="38" spans="1:7">
      <c r="A38">
        <f>HYPERLINK("learning.oreilly.com/live-events/integrating-ai-in-java-projects/0642572001330/0642572010088", "0642572010088")</f>
        <v>0</v>
      </c>
      <c r="B38" t="s">
        <v>102</v>
      </c>
      <c r="C38" t="s">
        <v>143</v>
      </c>
      <c r="D38" t="s">
        <v>144</v>
      </c>
      <c r="E38" t="s">
        <v>135</v>
      </c>
      <c r="F38" t="s">
        <v>19</v>
      </c>
      <c r="G38" t="b">
        <v>0</v>
      </c>
    </row>
    <row r="39" spans="1:7">
      <c r="A39">
        <f>HYPERLINK("learning.oreilly.com/live-events/using-ai-tools-and-python-to-automate-tasks/0642572011642/0642572011641", "0642572011641")</f>
        <v>0</v>
      </c>
      <c r="B39" t="s">
        <v>31</v>
      </c>
      <c r="C39" t="s">
        <v>145</v>
      </c>
      <c r="D39" t="s">
        <v>146</v>
      </c>
      <c r="E39" t="s">
        <v>135</v>
      </c>
      <c r="F39" t="s">
        <v>85</v>
      </c>
      <c r="G39" t="b">
        <v>0</v>
      </c>
    </row>
    <row r="40" spans="1:7">
      <c r="A40">
        <f>HYPERLINK("learning.oreilly.com/live-events/kubernetes-and-cloud-security-associate-kcsa-exam-prep-crash-course/0642572004396/0642572011090", "0642572011090")</f>
        <v>0</v>
      </c>
      <c r="B40" t="s">
        <v>147</v>
      </c>
      <c r="C40" t="s">
        <v>148</v>
      </c>
      <c r="D40" t="s">
        <v>149</v>
      </c>
      <c r="E40" t="s">
        <v>135</v>
      </c>
      <c r="F40" t="s">
        <v>150</v>
      </c>
      <c r="G40" t="b">
        <v>0</v>
      </c>
    </row>
    <row r="41" spans="1:7">
      <c r="A41">
        <f>HYPERLINK("learning.oreilly.com/live-events/react-best-practices/0790145068370/0642572013052", "0642572013052")</f>
        <v>0</v>
      </c>
      <c r="B41" t="s">
        <v>151</v>
      </c>
      <c r="C41" t="s">
        <v>152</v>
      </c>
      <c r="D41" t="s">
        <v>153</v>
      </c>
      <c r="E41" t="s">
        <v>135</v>
      </c>
      <c r="F41" t="s">
        <v>27</v>
      </c>
      <c r="G41" t="b">
        <v>0</v>
      </c>
    </row>
    <row r="42" spans="1:7">
      <c r="A42">
        <f>HYPERLINK("learning.oreilly.com/live-events/using-generative-ai-to-land-your-next-job/0790145067802/0642572009506", "0642572009506")</f>
        <v>0</v>
      </c>
      <c r="B42" t="s">
        <v>154</v>
      </c>
      <c r="C42" t="s">
        <v>155</v>
      </c>
      <c r="D42" t="s">
        <v>156</v>
      </c>
      <c r="E42" t="s">
        <v>135</v>
      </c>
      <c r="F42" t="s">
        <v>157</v>
      </c>
      <c r="G42" t="b">
        <v>0</v>
      </c>
    </row>
    <row r="43" spans="1:7">
      <c r="A43">
        <f>HYPERLINK("learning.oreilly.com/live-events/knowledge-graphs-large-language-models-bootcamp/0636920091408/0642572012360", "0642572012360")</f>
        <v>0</v>
      </c>
      <c r="B43" t="s">
        <v>69</v>
      </c>
      <c r="C43" t="s">
        <v>158</v>
      </c>
      <c r="D43" t="s">
        <v>159</v>
      </c>
      <c r="E43" t="s">
        <v>135</v>
      </c>
      <c r="F43" t="s">
        <v>160</v>
      </c>
      <c r="G43" t="b">
        <v>0</v>
      </c>
    </row>
    <row r="44" spans="1:7">
      <c r="A44">
        <f>HYPERLINK("learning.oreilly.com/live-events/aws-fundamentals/0642572005880/0642572011073", "0642572011073")</f>
        <v>0</v>
      </c>
      <c r="B44" t="s">
        <v>86</v>
      </c>
      <c r="C44" t="s">
        <v>161</v>
      </c>
      <c r="D44" t="s">
        <v>162</v>
      </c>
      <c r="E44" t="s">
        <v>135</v>
      </c>
      <c r="F44" t="s">
        <v>89</v>
      </c>
      <c r="G44" t="b">
        <v>0</v>
      </c>
    </row>
    <row r="45" spans="1:7">
      <c r="A45">
        <f>HYPERLINK("learning.oreilly.com/live-events/basic-rust-programming/0642572002899/0642572013634", "0642572013634")</f>
        <v>0</v>
      </c>
      <c r="B45" t="s">
        <v>163</v>
      </c>
      <c r="C45" t="s">
        <v>164</v>
      </c>
      <c r="D45" t="s">
        <v>165</v>
      </c>
      <c r="E45" t="s">
        <v>135</v>
      </c>
      <c r="F45" t="s">
        <v>166</v>
      </c>
      <c r="G45" t="b">
        <v>0</v>
      </c>
    </row>
    <row r="46" spans="1:7">
      <c r="A46">
        <f>HYPERLINK("learning.oreilly.com/live-events/hands-on-azure-for-beginners/0636920086098/0642572011906", "0642572011906")</f>
        <v>0</v>
      </c>
      <c r="B46" t="s">
        <v>167</v>
      </c>
      <c r="C46" t="s">
        <v>168</v>
      </c>
      <c r="D46" t="s">
        <v>169</v>
      </c>
      <c r="E46" t="s">
        <v>135</v>
      </c>
      <c r="F46" t="s">
        <v>170</v>
      </c>
      <c r="G46" t="b">
        <v>0</v>
      </c>
    </row>
    <row r="47" spans="1:7">
      <c r="A47">
        <f>HYPERLINK("learning.oreilly.com/live-events/practical-project-management-bootcamp/0790145073810/0642572013747", "0642572013747")</f>
        <v>0</v>
      </c>
      <c r="B47" t="s">
        <v>171</v>
      </c>
      <c r="C47" t="s">
        <v>172</v>
      </c>
      <c r="D47" t="s">
        <v>173</v>
      </c>
      <c r="E47" t="s">
        <v>135</v>
      </c>
      <c r="F47" t="s">
        <v>174</v>
      </c>
      <c r="G47" t="b">
        <v>0</v>
      </c>
    </row>
    <row r="48" spans="1:7">
      <c r="A48">
        <f>HYPERLINK("learning.oreilly.com/live-events/fundamentals-of-infrastructure-as-code/0642572000089/0642572013112", "0642572013112")</f>
        <v>0</v>
      </c>
      <c r="B48" t="s">
        <v>175</v>
      </c>
      <c r="C48" t="s">
        <v>176</v>
      </c>
      <c r="D48" t="s">
        <v>177</v>
      </c>
      <c r="E48" t="s">
        <v>135</v>
      </c>
      <c r="F48" t="s">
        <v>178</v>
      </c>
      <c r="G48" t="b">
        <v>0</v>
      </c>
    </row>
    <row r="49" spans="1:7">
      <c r="A49">
        <f>HYPERLINK("learning.oreilly.com/live-events/local-llms-made-easy/0642572007549/0642572013754", "0642572013754")</f>
        <v>0</v>
      </c>
      <c r="B49" t="s">
        <v>179</v>
      </c>
      <c r="C49" t="s">
        <v>180</v>
      </c>
      <c r="D49" t="s">
        <v>181</v>
      </c>
      <c r="E49" t="s">
        <v>135</v>
      </c>
      <c r="F49" t="s">
        <v>182</v>
      </c>
      <c r="G49" t="b">
        <v>0</v>
      </c>
    </row>
    <row r="50" spans="1:7">
      <c r="A50">
        <f>HYPERLINK("learning.oreilly.com/live-events/azure-fundamentals-az-900-bootcamp/0636920061258/0642572013314", "0642572013314")</f>
        <v>0</v>
      </c>
      <c r="B50" t="s">
        <v>183</v>
      </c>
      <c r="C50" t="s">
        <v>184</v>
      </c>
      <c r="D50" t="s">
        <v>185</v>
      </c>
      <c r="E50" t="s">
        <v>186</v>
      </c>
      <c r="F50" t="s">
        <v>187</v>
      </c>
      <c r="G50" t="b">
        <v>0</v>
      </c>
    </row>
    <row r="51" spans="1:7">
      <c r="A51">
        <f>HYPERLINK("learning.oreilly.com/live-events/restful-microservices-apis-bootcamp/0636920087475/0642572013099", "0642572013099")</f>
        <v>0</v>
      </c>
      <c r="B51" t="s">
        <v>113</v>
      </c>
      <c r="C51" t="s">
        <v>188</v>
      </c>
      <c r="D51" t="s">
        <v>189</v>
      </c>
      <c r="E51" t="s">
        <v>186</v>
      </c>
      <c r="F51" t="s">
        <v>190</v>
      </c>
      <c r="G51" t="b">
        <v>0</v>
      </c>
    </row>
    <row r="52" spans="1:7">
      <c r="A52">
        <f>HYPERLINK("learning.oreilly.com/live-events/getting-started-with-aws/0636920126294/0642572012868", "0642572012868")</f>
        <v>0</v>
      </c>
      <c r="B52" t="s">
        <v>191</v>
      </c>
      <c r="C52" t="s">
        <v>192</v>
      </c>
      <c r="D52" t="s">
        <v>193</v>
      </c>
      <c r="E52" t="s">
        <v>186</v>
      </c>
      <c r="F52" t="s">
        <v>50</v>
      </c>
      <c r="G52" t="b">
        <v>0</v>
      </c>
    </row>
    <row r="53" spans="1:7">
      <c r="A53">
        <f>HYPERLINK("learning.oreilly.com/live-events/mastering-patterns-in-event-driven-architecture/0636920064167/0642572012004", "0642572012004")</f>
        <v>0</v>
      </c>
      <c r="B53" t="s">
        <v>194</v>
      </c>
      <c r="C53" t="s">
        <v>195</v>
      </c>
      <c r="D53" t="s">
        <v>196</v>
      </c>
      <c r="E53" t="s">
        <v>186</v>
      </c>
      <c r="F53" t="s">
        <v>42</v>
      </c>
      <c r="G53" t="b">
        <v>0</v>
      </c>
    </row>
    <row r="54" spans="1:7">
      <c r="A54">
        <f>HYPERLINK("learning.oreilly.com/live-events/using-generative-ai-to-boost-your-personal-productivity/0636920099736/0642572009044", "0642572009044")</f>
        <v>0</v>
      </c>
      <c r="B54" t="s">
        <v>197</v>
      </c>
      <c r="C54" t="s">
        <v>198</v>
      </c>
      <c r="D54" t="s">
        <v>199</v>
      </c>
      <c r="E54" t="s">
        <v>186</v>
      </c>
      <c r="F54" t="s">
        <v>65</v>
      </c>
      <c r="G54" t="b">
        <v>0</v>
      </c>
    </row>
    <row r="55" spans="1:7">
      <c r="A55">
        <f>HYPERLINK("learning.oreilly.com/live-events/learn-linux-in-3-hours/0636920098508/0642572012415", "0642572012415")</f>
        <v>0</v>
      </c>
      <c r="B55" t="s">
        <v>7</v>
      </c>
      <c r="C55" t="s">
        <v>200</v>
      </c>
      <c r="D55" t="s">
        <v>201</v>
      </c>
      <c r="E55" t="s">
        <v>186</v>
      </c>
      <c r="F55" t="s">
        <v>202</v>
      </c>
      <c r="G55" t="b">
        <v>0</v>
      </c>
    </row>
    <row r="56" spans="1:7">
      <c r="A56">
        <f>HYPERLINK("learning.oreilly.com/live-events/python-cookbook-recipes-for-ai-and-machine-learning/0636920097594/0642572012860", "0642572012860")</f>
        <v>0</v>
      </c>
      <c r="B56" t="s">
        <v>31</v>
      </c>
      <c r="C56" t="s">
        <v>203</v>
      </c>
      <c r="D56" t="s">
        <v>204</v>
      </c>
      <c r="E56" t="s">
        <v>186</v>
      </c>
      <c r="F56" t="s">
        <v>27</v>
      </c>
      <c r="G56" t="b">
        <v>0</v>
      </c>
    </row>
    <row r="57" spans="1:7">
      <c r="A57">
        <f>HYPERLINK("learning.oreilly.com/live-events/pmp-exam-prep-boot-camp/0790145051817/0642572012049", "0642572012049")</f>
        <v>0</v>
      </c>
      <c r="B57" t="s">
        <v>205</v>
      </c>
      <c r="C57" t="s">
        <v>206</v>
      </c>
      <c r="D57" t="s">
        <v>207</v>
      </c>
      <c r="E57" t="s">
        <v>186</v>
      </c>
      <c r="F57" t="s">
        <v>208</v>
      </c>
      <c r="G57" t="b">
        <v>0</v>
      </c>
    </row>
    <row r="58" spans="1:7">
      <c r="A58">
        <f>HYPERLINK("learning.oreilly.com/live-events/ccnp-enterprise-core-encor-350-401-v11-crash-course/0636920077330/0642572012999", "0642572012999")</f>
        <v>0</v>
      </c>
      <c r="B58" t="s">
        <v>209</v>
      </c>
      <c r="C58" t="s">
        <v>210</v>
      </c>
      <c r="D58" t="s">
        <v>211</v>
      </c>
      <c r="E58" t="s">
        <v>186</v>
      </c>
      <c r="F58" t="s">
        <v>212</v>
      </c>
      <c r="G58" t="b">
        <v>0</v>
      </c>
    </row>
    <row r="59" spans="1:7">
      <c r="A59">
        <f>HYPERLINK("learning.oreilly.com/live-events/building-your-first-etl-data-platform/0642572000874/0642572010219", "0642572010219")</f>
        <v>0</v>
      </c>
      <c r="B59" t="s">
        <v>213</v>
      </c>
      <c r="C59" t="s">
        <v>214</v>
      </c>
      <c r="D59" t="s">
        <v>215</v>
      </c>
      <c r="E59" t="s">
        <v>186</v>
      </c>
      <c r="F59" t="s">
        <v>216</v>
      </c>
      <c r="G59" t="b">
        <v>0</v>
      </c>
    </row>
    <row r="60" spans="1:7">
      <c r="A60">
        <f>HYPERLINK("learning.oreilly.com/live-events/mastering-communication-skills-for-virtual-environments/0636920493259/0642572012027", "0642572012027")</f>
        <v>0</v>
      </c>
      <c r="B60" t="s">
        <v>217</v>
      </c>
      <c r="C60" t="s">
        <v>218</v>
      </c>
      <c r="D60" t="s">
        <v>219</v>
      </c>
      <c r="E60" t="s">
        <v>186</v>
      </c>
      <c r="F60" t="s">
        <v>220</v>
      </c>
      <c r="G60" t="b">
        <v>0</v>
      </c>
    </row>
    <row r="61" spans="1:7">
      <c r="A61">
        <f>HYPERLINK("learning.oreilly.com/live-events/fundamentals-of-large-language-models-a-hands-on-approach-in-2-weeks/0636920089792/0642572013407", "0642572013407")</f>
        <v>0</v>
      </c>
      <c r="B61" t="s">
        <v>69</v>
      </c>
      <c r="C61" t="s">
        <v>221</v>
      </c>
      <c r="E61" t="s">
        <v>186</v>
      </c>
      <c r="F61" t="s">
        <v>92</v>
      </c>
      <c r="G61" t="b">
        <v>0</v>
      </c>
    </row>
    <row r="62" spans="1:7">
      <c r="A62">
        <f>HYPERLINK("learning.oreilly.com/live-events/microsoft-fabric-analytics-engineer-associate-bootcamp-dp-600/0642572001385/0642572013106", "0642572013106")</f>
        <v>0</v>
      </c>
      <c r="B62" t="s">
        <v>222</v>
      </c>
      <c r="C62" t="s">
        <v>223</v>
      </c>
      <c r="D62" t="s">
        <v>224</v>
      </c>
      <c r="E62" t="s">
        <v>225</v>
      </c>
      <c r="F62" t="s">
        <v>226</v>
      </c>
      <c r="G62" t="b">
        <v>1</v>
      </c>
    </row>
    <row r="63" spans="1:7">
      <c r="A63">
        <f>HYPERLINK("learning.oreilly.com/live-events/prompt-engineering-for-generating-ai-art-and-text/0636920084340/0642572009575", "0642572009575")</f>
        <v>0</v>
      </c>
      <c r="B63" t="s">
        <v>24</v>
      </c>
      <c r="C63" t="s">
        <v>227</v>
      </c>
      <c r="D63" t="s">
        <v>228</v>
      </c>
      <c r="E63" t="s">
        <v>225</v>
      </c>
      <c r="F63" t="s">
        <v>229</v>
      </c>
      <c r="G63" t="b">
        <v>0</v>
      </c>
    </row>
    <row r="64" spans="1:7">
      <c r="A64">
        <f>HYPERLINK("learning.oreilly.com/live-events/linux-performance-optimization/0636920155775/0642572012423", "0642572012423")</f>
        <v>0</v>
      </c>
      <c r="B64" t="s">
        <v>7</v>
      </c>
      <c r="C64" t="s">
        <v>230</v>
      </c>
      <c r="D64" t="s">
        <v>231</v>
      </c>
      <c r="E64" t="s">
        <v>225</v>
      </c>
      <c r="F64" t="s">
        <v>202</v>
      </c>
      <c r="G64" t="b">
        <v>0</v>
      </c>
    </row>
    <row r="65" spans="1:7">
      <c r="A65">
        <f>HYPERLINK("learning.oreilly.com/live-events/python-full-throttle-with-paul-deitel-a-one-day-fast-paced-code-intensive-python-presentation/0636920274667/0642572011144", "0642572011144")</f>
        <v>0</v>
      </c>
      <c r="B65" t="s">
        <v>31</v>
      </c>
      <c r="C65" t="s">
        <v>232</v>
      </c>
      <c r="E65" t="s">
        <v>225</v>
      </c>
      <c r="F65" t="s">
        <v>233</v>
      </c>
      <c r="G65" t="b">
        <v>0</v>
      </c>
    </row>
    <row r="66" spans="1:7">
      <c r="A66">
        <f>HYPERLINK("learning.oreilly.com/live-events/langchain4j/0642572013453/0642572013452", "0642572013452")</f>
        <v>0</v>
      </c>
      <c r="B66" t="s">
        <v>82</v>
      </c>
      <c r="C66" t="s">
        <v>234</v>
      </c>
      <c r="D66" t="s">
        <v>235</v>
      </c>
      <c r="E66" t="s">
        <v>225</v>
      </c>
      <c r="F66" t="s">
        <v>19</v>
      </c>
      <c r="G66" t="b">
        <v>0</v>
      </c>
    </row>
    <row r="67" spans="1:7">
      <c r="A67">
        <f>HYPERLINK("learning.oreilly.com/live-events/architectural-katas-winter-2025-ai-enabled-architecture/0642572014419/0642572014418", "0642572014418")</f>
        <v>0</v>
      </c>
      <c r="B67" t="s">
        <v>39</v>
      </c>
      <c r="C67" t="s">
        <v>236</v>
      </c>
      <c r="D67" t="s">
        <v>237</v>
      </c>
      <c r="E67" t="s">
        <v>225</v>
      </c>
      <c r="F67" t="s">
        <v>46</v>
      </c>
      <c r="G67" t="b">
        <v>0</v>
      </c>
    </row>
    <row r="68" spans="1:7">
      <c r="A68">
        <f>HYPERLINK("learning.oreilly.com/live-events/introduction-to-python-programming/0636920248859/0642572012783", "0642572012783")</f>
        <v>0</v>
      </c>
      <c r="B68" t="s">
        <v>31</v>
      </c>
      <c r="C68" t="s">
        <v>238</v>
      </c>
      <c r="D68" t="s">
        <v>239</v>
      </c>
      <c r="E68" t="s">
        <v>225</v>
      </c>
      <c r="F68" t="s">
        <v>68</v>
      </c>
      <c r="G68" t="b">
        <v>0</v>
      </c>
    </row>
    <row r="69" spans="1:7">
      <c r="A69">
        <f>HYPERLINK("learning.oreilly.com/live-events/introduction-to-time-management-skills/0636920054563/0642572013369", "0642572013369")</f>
        <v>0</v>
      </c>
      <c r="B69" t="s">
        <v>240</v>
      </c>
      <c r="C69" t="s">
        <v>241</v>
      </c>
      <c r="D69" t="s">
        <v>242</v>
      </c>
      <c r="E69" t="s">
        <v>225</v>
      </c>
      <c r="F69" t="s">
        <v>243</v>
      </c>
      <c r="G69" t="b">
        <v>0</v>
      </c>
    </row>
    <row r="70" spans="1:7">
      <c r="A70">
        <f>HYPERLINK("learning.oreilly.com/live-events/exam-az-305-designing-microsoft-azure-infrastructure-solutions-crash-course/0636920093041/0642572013466", "0642572013466")</f>
        <v>0</v>
      </c>
      <c r="B70" t="s">
        <v>167</v>
      </c>
      <c r="C70" t="s">
        <v>244</v>
      </c>
      <c r="D70" t="s">
        <v>245</v>
      </c>
      <c r="E70" t="s">
        <v>225</v>
      </c>
      <c r="F70" t="s">
        <v>58</v>
      </c>
      <c r="G70" t="b">
        <v>0</v>
      </c>
    </row>
    <row r="71" spans="1:7">
      <c r="A71">
        <f>HYPERLINK("learning.oreilly.com/live-events/security-engineering-deep-dive/0642572012875/0642572012874", "0642572012874")</f>
        <v>0</v>
      </c>
      <c r="B71" t="s">
        <v>246</v>
      </c>
      <c r="C71" t="s">
        <v>247</v>
      </c>
      <c r="D71" t="s">
        <v>248</v>
      </c>
      <c r="E71" t="s">
        <v>249</v>
      </c>
      <c r="F71" t="s">
        <v>250</v>
      </c>
      <c r="G71" t="b">
        <v>0</v>
      </c>
    </row>
    <row r="72" spans="1:7">
      <c r="A72">
        <f>HYPERLINK("learning.oreilly.com/live-events/designing-distributed-systems/0636920087477/0642572010203", "0642572010203")</f>
        <v>0</v>
      </c>
      <c r="B72" t="s">
        <v>251</v>
      </c>
      <c r="C72" t="s">
        <v>252</v>
      </c>
      <c r="D72" t="s">
        <v>253</v>
      </c>
      <c r="E72" t="s">
        <v>249</v>
      </c>
      <c r="F72" t="s">
        <v>46</v>
      </c>
      <c r="G72" t="b">
        <v>1</v>
      </c>
    </row>
    <row r="73" spans="1:7">
      <c r="A73">
        <f>HYPERLINK("learning.oreilly.com/live-events/ai-enabled-programming-networking-and-cybersecurity/0636920094177/0642572012982", "0642572012982")</f>
        <v>0</v>
      </c>
      <c r="B73" t="s">
        <v>154</v>
      </c>
      <c r="C73" t="s">
        <v>254</v>
      </c>
      <c r="D73" t="s">
        <v>255</v>
      </c>
      <c r="E73" t="s">
        <v>249</v>
      </c>
      <c r="F73" t="s">
        <v>101</v>
      </c>
      <c r="G73" t="b">
        <v>0</v>
      </c>
    </row>
    <row r="74" spans="1:7">
      <c r="A74">
        <f>HYPERLINK("learning.oreilly.com/live-events/azure-ai-engineer-associate-certification-ai-102-prep-bootcamp/0642572003762/0642572012567", "0642572012567")</f>
        <v>0</v>
      </c>
      <c r="B74" t="s">
        <v>256</v>
      </c>
      <c r="C74" t="s">
        <v>257</v>
      </c>
      <c r="E74" t="s">
        <v>249</v>
      </c>
      <c r="F74" t="s">
        <v>258</v>
      </c>
      <c r="G74" t="b">
        <v>0</v>
      </c>
    </row>
    <row r="75" spans="1:7">
      <c r="A75">
        <f>HYPERLINK("learning.oreilly.com/live-events/terraform-fundamentals-in-2-days/0790145081937/0642572010427", "0642572010427")</f>
        <v>0</v>
      </c>
      <c r="B75" t="s">
        <v>129</v>
      </c>
      <c r="C75" t="s">
        <v>259</v>
      </c>
      <c r="D75" t="s">
        <v>260</v>
      </c>
      <c r="E75" t="s">
        <v>249</v>
      </c>
      <c r="F75" t="s">
        <v>261</v>
      </c>
      <c r="G75" t="b">
        <v>0</v>
      </c>
    </row>
    <row r="76" spans="1:7">
      <c r="A76">
        <f>HYPERLINK("learning.oreilly.com/live-events/open-source-genai-with-instructlab-and-granite/0642572006017/0642572012419", "0642572012419")</f>
        <v>0</v>
      </c>
      <c r="B76" t="s">
        <v>24</v>
      </c>
      <c r="C76" t="s">
        <v>262</v>
      </c>
      <c r="D76" t="s">
        <v>263</v>
      </c>
      <c r="E76" t="s">
        <v>249</v>
      </c>
      <c r="F76" t="s">
        <v>202</v>
      </c>
      <c r="G76" t="b">
        <v>0</v>
      </c>
    </row>
    <row r="77" spans="1:7">
      <c r="A77">
        <f>HYPERLINK("learning.oreilly.com/live-events/mastering-power-query-with-microsoft-excel/0636920093148/0642572012812", "0642572012812")</f>
        <v>0</v>
      </c>
      <c r="B77" t="s">
        <v>264</v>
      </c>
      <c r="C77" t="s">
        <v>265</v>
      </c>
      <c r="D77" t="s">
        <v>266</v>
      </c>
      <c r="E77" t="s">
        <v>249</v>
      </c>
      <c r="F77" t="s">
        <v>81</v>
      </c>
      <c r="G77" t="b">
        <v>0</v>
      </c>
    </row>
    <row r="78" spans="1:7">
      <c r="A78">
        <f>HYPERLINK("learning.oreilly.com/live-events/fine-tuning-open-source-large-language-models/0642572011954/0642572011953", "0642572011953")</f>
        <v>0</v>
      </c>
      <c r="B78" t="s">
        <v>69</v>
      </c>
      <c r="C78" t="s">
        <v>267</v>
      </c>
      <c r="D78" t="s">
        <v>268</v>
      </c>
      <c r="E78" t="s">
        <v>249</v>
      </c>
      <c r="F78" t="s">
        <v>269</v>
      </c>
      <c r="G78" t="b">
        <v>0</v>
      </c>
    </row>
    <row r="79" spans="1:7">
      <c r="A79">
        <f>HYPERLINK("learning.oreilly.com/live-events/hands-on-github-copilot/0790145056029/0642572009912", "0642572009912")</f>
        <v>0</v>
      </c>
      <c r="B79" t="s">
        <v>55</v>
      </c>
      <c r="C79" t="s">
        <v>270</v>
      </c>
      <c r="D79" t="s">
        <v>271</v>
      </c>
      <c r="E79" t="s">
        <v>249</v>
      </c>
      <c r="F79" t="s">
        <v>272</v>
      </c>
      <c r="G79" t="b">
        <v>0</v>
      </c>
    </row>
    <row r="80" spans="1:7">
      <c r="A80">
        <f>HYPERLINK("learning.oreilly.com/live-events/ai-agents-a-z/0642572007604/0642572012954", "0642572012954")</f>
        <v>0</v>
      </c>
      <c r="B80" t="s">
        <v>273</v>
      </c>
      <c r="C80" t="s">
        <v>274</v>
      </c>
      <c r="D80" t="s">
        <v>275</v>
      </c>
      <c r="E80" t="s">
        <v>249</v>
      </c>
      <c r="F80" t="s">
        <v>61</v>
      </c>
      <c r="G80" t="b">
        <v>0</v>
      </c>
    </row>
    <row r="81" spans="1:7">
      <c r="A81">
        <f>HYPERLINK("learning.oreilly.com/live-events/algorithms-for-everyone/0642572003993/0642572013048", "0642572013048")</f>
        <v>0</v>
      </c>
      <c r="B81" t="s">
        <v>276</v>
      </c>
      <c r="C81" t="s">
        <v>277</v>
      </c>
      <c r="D81" t="s">
        <v>278</v>
      </c>
      <c r="E81" t="s">
        <v>249</v>
      </c>
      <c r="F81" t="s">
        <v>279</v>
      </c>
      <c r="G81" t="b">
        <v>0</v>
      </c>
    </row>
    <row r="82" spans="1:7">
      <c r="A82">
        <f>HYPERLINK("learning.oreilly.com/live-events/hands-on-gpt-4-turbo-and-gpt-4o/0790145074060/0642572011583", "0642572011583")</f>
        <v>0</v>
      </c>
      <c r="B82" t="s">
        <v>51</v>
      </c>
      <c r="C82" t="s">
        <v>280</v>
      </c>
      <c r="D82" t="s">
        <v>281</v>
      </c>
      <c r="E82" t="s">
        <v>249</v>
      </c>
      <c r="F82" t="s">
        <v>92</v>
      </c>
      <c r="G82" t="b">
        <v>0</v>
      </c>
    </row>
    <row r="83" spans="1:7">
      <c r="A83">
        <f>HYPERLINK("learning.oreilly.com/live-events/azure-network-engineer-associate-az-700-crash-course/0642572013435/0642572013434", "0642572013434")</f>
        <v>0</v>
      </c>
      <c r="B83" t="s">
        <v>282</v>
      </c>
      <c r="C83" t="s">
        <v>283</v>
      </c>
      <c r="E83" t="s">
        <v>249</v>
      </c>
      <c r="F83" t="s">
        <v>187</v>
      </c>
      <c r="G83" t="b">
        <v>0</v>
      </c>
    </row>
    <row r="84" spans="1:7">
      <c r="A84">
        <f>HYPERLINK("learning.oreilly.com/live-events/essential-math-for-data-science-in-4-weekswith-interactivity/0636920095384/0642572013638", "0642572013638")</f>
        <v>0</v>
      </c>
      <c r="B84" t="s">
        <v>284</v>
      </c>
      <c r="C84" t="s">
        <v>285</v>
      </c>
      <c r="D84" t="s">
        <v>286</v>
      </c>
      <c r="E84" t="s">
        <v>249</v>
      </c>
      <c r="F84" t="s">
        <v>142</v>
      </c>
      <c r="G84" t="b">
        <v>0</v>
      </c>
    </row>
    <row r="85" spans="1:7">
      <c r="A85">
        <f>HYPERLINK("learning.oreilly.com/live-events/writing-better-sql-in-90-minuteswith-interactivity/0636920068899/0642572013697", "0642572013697")</f>
        <v>0</v>
      </c>
      <c r="B85" t="s">
        <v>287</v>
      </c>
      <c r="C85" t="s">
        <v>288</v>
      </c>
      <c r="D85" t="s">
        <v>289</v>
      </c>
      <c r="E85" t="s">
        <v>249</v>
      </c>
      <c r="F85" t="s">
        <v>290</v>
      </c>
      <c r="G85" t="b">
        <v>0</v>
      </c>
    </row>
    <row r="86" spans="1:7">
      <c r="A86">
        <f>HYPERLINK("learning.oreilly.com/live-events/generative-ai-for-everyone/0636920097025/0642572009294", "0642572009294")</f>
        <v>0</v>
      </c>
      <c r="B86" t="s">
        <v>291</v>
      </c>
      <c r="C86" t="s">
        <v>292</v>
      </c>
      <c r="D86" t="s">
        <v>293</v>
      </c>
      <c r="E86" t="s">
        <v>294</v>
      </c>
      <c r="F86" t="s">
        <v>295</v>
      </c>
      <c r="G86" t="b">
        <v>0</v>
      </c>
    </row>
    <row r="87" spans="1:7">
      <c r="A87">
        <f>HYPERLINK("learning.oreilly.com/live-events/software-architecture-trade-off-analysis/0642572007899/0642572013683", "0642572013683")</f>
        <v>0</v>
      </c>
      <c r="B87" t="s">
        <v>39</v>
      </c>
      <c r="C87" t="s">
        <v>296</v>
      </c>
      <c r="D87" t="s">
        <v>297</v>
      </c>
      <c r="E87" t="s">
        <v>294</v>
      </c>
      <c r="F87" t="s">
        <v>298</v>
      </c>
      <c r="G87" t="b">
        <v>0</v>
      </c>
    </row>
    <row r="88" spans="1:7">
      <c r="A88">
        <f>HYPERLINK("learning.oreilly.com/live-events/linux-troubleshooting-advanced-linux-techniques/0636920163169/0642572013172", "0642572013172")</f>
        <v>0</v>
      </c>
      <c r="B88" t="s">
        <v>7</v>
      </c>
      <c r="C88" t="s">
        <v>299</v>
      </c>
      <c r="D88" t="s">
        <v>300</v>
      </c>
      <c r="E88" t="s">
        <v>294</v>
      </c>
      <c r="F88" t="s">
        <v>202</v>
      </c>
      <c r="G88" t="b">
        <v>0</v>
      </c>
    </row>
    <row r="89" spans="1:7">
      <c r="A89">
        <f>HYPERLINK("learning.oreilly.com/live-events/machine-learning-with-python/0636920081059/0642572013346", "0642572013346")</f>
        <v>0</v>
      </c>
      <c r="B89" t="s">
        <v>116</v>
      </c>
      <c r="C89" t="s">
        <v>301</v>
      </c>
      <c r="D89" t="s">
        <v>302</v>
      </c>
      <c r="E89" t="s">
        <v>294</v>
      </c>
      <c r="F89" t="s">
        <v>303</v>
      </c>
      <c r="G89" t="b">
        <v>0</v>
      </c>
    </row>
    <row r="90" spans="1:7">
      <c r="A90">
        <f>HYPERLINK("learning.oreilly.com/live-events/github-copilot-certification-crash-course/0642572013405/0642572013404", "0642572013404")</f>
        <v>0</v>
      </c>
      <c r="B90" t="s">
        <v>55</v>
      </c>
      <c r="C90" t="s">
        <v>304</v>
      </c>
      <c r="D90" t="s">
        <v>305</v>
      </c>
      <c r="E90" t="s">
        <v>294</v>
      </c>
      <c r="F90" t="s">
        <v>58</v>
      </c>
      <c r="G90" t="b">
        <v>0</v>
      </c>
    </row>
    <row r="91" spans="1:7">
      <c r="A91">
        <f>HYPERLINK("learning.oreilly.com/live-events/introduction-to-machine-learning-in-cybersecurity/0636920387480/0642572013664", "0642572013664")</f>
        <v>0</v>
      </c>
      <c r="B91" t="s">
        <v>116</v>
      </c>
      <c r="C91" t="s">
        <v>306</v>
      </c>
      <c r="E91" t="s">
        <v>294</v>
      </c>
      <c r="F91" t="s">
        <v>307</v>
      </c>
      <c r="G91" t="b">
        <v>0</v>
      </c>
    </row>
    <row r="92" spans="1:7">
      <c r="A92">
        <f>HYPERLINK("learning.oreilly.com/live-events/zero-trust-crash-course/0642572002303/0642572013032", "0642572013032")</f>
        <v>0</v>
      </c>
      <c r="B92" t="s">
        <v>308</v>
      </c>
      <c r="C92" t="s">
        <v>309</v>
      </c>
      <c r="D92" t="s">
        <v>310</v>
      </c>
      <c r="E92" t="s">
        <v>294</v>
      </c>
      <c r="F92" t="s">
        <v>311</v>
      </c>
      <c r="G92" t="b">
        <v>0</v>
      </c>
    </row>
    <row r="93" spans="1:7">
      <c r="A93">
        <f>HYPERLINK("learning.oreilly.com/live-events/choosing-the-right-llm/0642572002832/0642572010493", "0642572010493")</f>
        <v>0</v>
      </c>
      <c r="B93" t="s">
        <v>312</v>
      </c>
      <c r="C93" t="s">
        <v>313</v>
      </c>
      <c r="D93" t="s">
        <v>314</v>
      </c>
      <c r="E93" t="s">
        <v>294</v>
      </c>
      <c r="F93" t="s">
        <v>315</v>
      </c>
      <c r="G93" t="b">
        <v>0</v>
      </c>
    </row>
    <row r="94" spans="1:7">
      <c r="A94">
        <f>HYPERLINK("learning.oreilly.com/live-events/system-design-by-example/0636920087015/0642572012403", "0642572012403")</f>
        <v>0</v>
      </c>
      <c r="B94" t="s">
        <v>39</v>
      </c>
      <c r="C94" t="s">
        <v>316</v>
      </c>
      <c r="D94" t="s">
        <v>317</v>
      </c>
      <c r="E94" t="s">
        <v>318</v>
      </c>
      <c r="F94" t="s">
        <v>190</v>
      </c>
      <c r="G94" t="b">
        <v>1</v>
      </c>
    </row>
    <row r="95" spans="1:7">
      <c r="A95">
        <f>HYPERLINK("learning.oreilly.com/live-events/using-prometheus-to-monitor-linux-and-kubernetes/0790145083085/0642572013140", "0642572013140")</f>
        <v>0</v>
      </c>
      <c r="B95" t="s">
        <v>319</v>
      </c>
      <c r="C95" t="s">
        <v>320</v>
      </c>
      <c r="D95" t="s">
        <v>321</v>
      </c>
      <c r="E95" t="s">
        <v>318</v>
      </c>
      <c r="F95" t="s">
        <v>11</v>
      </c>
      <c r="G95" t="b">
        <v>0</v>
      </c>
    </row>
    <row r="96" spans="1:7">
      <c r="A96">
        <f>HYPERLINK("learning.oreilly.com/live-events/databricks-machine-learning-associate-certification-prep/0790145084111/0642572012557", "0642572012557")</f>
        <v>0</v>
      </c>
      <c r="B96" t="s">
        <v>116</v>
      </c>
      <c r="C96" t="s">
        <v>322</v>
      </c>
      <c r="D96" t="s">
        <v>323</v>
      </c>
      <c r="E96" t="s">
        <v>318</v>
      </c>
      <c r="F96" t="s">
        <v>258</v>
      </c>
      <c r="G96" t="b">
        <v>0</v>
      </c>
    </row>
    <row r="97" spans="1:7">
      <c r="A97">
        <f>HYPERLINK("learning.oreilly.com/live-events/getting-started-with-power-bi/0642572000084/0642572010937", "0642572010937")</f>
        <v>0</v>
      </c>
      <c r="B97" t="s">
        <v>12</v>
      </c>
      <c r="C97" t="s">
        <v>324</v>
      </c>
      <c r="D97" t="s">
        <v>325</v>
      </c>
      <c r="E97" t="s">
        <v>318</v>
      </c>
      <c r="F97" t="s">
        <v>326</v>
      </c>
      <c r="G97" t="b">
        <v>0</v>
      </c>
    </row>
    <row r="98" spans="1:7">
      <c r="A98">
        <f>HYPERLINK("learning.oreilly.com/live-events/generative-ai-for-aws-operations/0642572007694/0642572013120", "0642572013120")</f>
        <v>0</v>
      </c>
      <c r="B98" t="s">
        <v>51</v>
      </c>
      <c r="C98" t="s">
        <v>327</v>
      </c>
      <c r="D98" t="s">
        <v>328</v>
      </c>
      <c r="E98" t="s">
        <v>318</v>
      </c>
      <c r="F98" t="s">
        <v>50</v>
      </c>
      <c r="G98" t="b">
        <v>0</v>
      </c>
    </row>
    <row r="99" spans="1:7">
      <c r="A99">
        <f>HYPERLINK("learning.oreilly.com/live-events/java-se-21-developer-1z0-830-crash-course/0642572012879/0642572012877", "0642572012877")</f>
        <v>0</v>
      </c>
      <c r="B99" t="s">
        <v>102</v>
      </c>
      <c r="C99" t="s">
        <v>329</v>
      </c>
      <c r="D99" t="s">
        <v>330</v>
      </c>
      <c r="E99" t="s">
        <v>318</v>
      </c>
      <c r="F99" t="s">
        <v>331</v>
      </c>
      <c r="G99" t="b">
        <v>0</v>
      </c>
    </row>
    <row r="100" spans="1:7">
      <c r="A100">
        <f>HYPERLINK("learning.oreilly.com/live-events/being-proactive/0636920086557/0642572012779", "0642572012779")</f>
        <v>0</v>
      </c>
      <c r="B100" t="s">
        <v>332</v>
      </c>
      <c r="C100" t="s">
        <v>333</v>
      </c>
      <c r="D100" t="s">
        <v>334</v>
      </c>
      <c r="E100" t="s">
        <v>318</v>
      </c>
      <c r="F100" t="s">
        <v>335</v>
      </c>
      <c r="G100" t="b">
        <v>0</v>
      </c>
    </row>
    <row r="101" spans="1:7">
      <c r="A101">
        <f>HYPERLINK("learning.oreilly.com/live-events/scrum-certification-bootcamp/0636920078949/0642572013258", "0642572013258")</f>
        <v>0</v>
      </c>
      <c r="B101" t="s">
        <v>336</v>
      </c>
      <c r="C101" t="s">
        <v>337</v>
      </c>
      <c r="D101" t="s">
        <v>338</v>
      </c>
      <c r="E101" t="s">
        <v>318</v>
      </c>
      <c r="F101" t="s">
        <v>339</v>
      </c>
      <c r="G101" t="b">
        <v>0</v>
      </c>
    </row>
    <row r="102" spans="1:7">
      <c r="A102">
        <f>HYPERLINK("learning.oreilly.com/live-events/clean-agile/0636920337829/0642572013040", "0642572013040")</f>
        <v>0</v>
      </c>
      <c r="B102" t="s">
        <v>340</v>
      </c>
      <c r="C102" t="s">
        <v>341</v>
      </c>
      <c r="E102" t="s">
        <v>318</v>
      </c>
      <c r="F102" t="s">
        <v>30</v>
      </c>
      <c r="G102" t="b">
        <v>0</v>
      </c>
    </row>
    <row r="103" spans="1:7">
      <c r="A103">
        <f>HYPERLINK("learning.oreilly.com/live-events/quantum-ai-and-cybersecurity/0642572013118/0642572013117", "0642572013117")</f>
        <v>0</v>
      </c>
      <c r="B103" t="s">
        <v>154</v>
      </c>
      <c r="C103" t="s">
        <v>342</v>
      </c>
      <c r="D103" t="s">
        <v>343</v>
      </c>
      <c r="E103" t="s">
        <v>318</v>
      </c>
      <c r="F103" t="s">
        <v>344</v>
      </c>
      <c r="G103" t="b">
        <v>0</v>
      </c>
    </row>
    <row r="104" spans="1:7">
      <c r="A104">
        <f>HYPERLINK("learning.oreilly.com/live-events/python-in-5-weeks-python-programming-for-beginnerswith-interactivity/0636920054111/0642572011264", "0642572011264")</f>
        <v>0</v>
      </c>
      <c r="B104" t="s">
        <v>31</v>
      </c>
      <c r="C104" t="s">
        <v>345</v>
      </c>
      <c r="D104" t="s">
        <v>346</v>
      </c>
      <c r="E104" t="s">
        <v>318</v>
      </c>
      <c r="F104" t="s">
        <v>347</v>
      </c>
      <c r="G104" t="b">
        <v>0</v>
      </c>
    </row>
    <row r="105" spans="1:7">
      <c r="A105">
        <f>HYPERLINK("learning.oreilly.com/live-events/certified-cloud-security-professional-ccsp-the-hard-parts/0636920093153/0642572010955", "0642572010955")</f>
        <v>0</v>
      </c>
      <c r="B105" t="s">
        <v>348</v>
      </c>
      <c r="C105" t="s">
        <v>349</v>
      </c>
      <c r="D105" t="s">
        <v>350</v>
      </c>
      <c r="E105" t="s">
        <v>318</v>
      </c>
      <c r="F105" t="s">
        <v>38</v>
      </c>
      <c r="G105" t="b">
        <v>0</v>
      </c>
    </row>
    <row r="106" spans="1:7">
      <c r="A106">
        <f>HYPERLINK("learning.oreilly.com/live-events/making-new-java-features-work-for-you/0636920078589/0642572013497", "0642572013497")</f>
        <v>0</v>
      </c>
      <c r="B106" t="s">
        <v>102</v>
      </c>
      <c r="C106" t="s">
        <v>351</v>
      </c>
      <c r="D106" t="s">
        <v>352</v>
      </c>
      <c r="E106" t="s">
        <v>318</v>
      </c>
      <c r="F106" t="s">
        <v>19</v>
      </c>
      <c r="G106" t="b">
        <v>0</v>
      </c>
    </row>
    <row r="107" spans="1:7">
      <c r="A107">
        <f>HYPERLINK("learning.oreilly.com/live-events/getting-started-with-langgraph/0642572005882/0642572013488", "0642572013488")</f>
        <v>0</v>
      </c>
      <c r="B107" t="s">
        <v>353</v>
      </c>
      <c r="C107" t="s">
        <v>354</v>
      </c>
      <c r="D107" t="s">
        <v>355</v>
      </c>
      <c r="E107" t="s">
        <v>318</v>
      </c>
      <c r="F107" t="s">
        <v>85</v>
      </c>
      <c r="G107" t="b">
        <v>0</v>
      </c>
    </row>
    <row r="108" spans="1:7">
      <c r="A108">
        <f>HYPERLINK("learning.oreilly.com/live-events/getting-started-with-amazon-q/0642572006122/0642572013505", "0642572013505")</f>
        <v>0</v>
      </c>
      <c r="B108" t="s">
        <v>356</v>
      </c>
      <c r="C108" t="s">
        <v>357</v>
      </c>
      <c r="D108" t="s">
        <v>358</v>
      </c>
      <c r="E108" t="s">
        <v>318</v>
      </c>
      <c r="F108" t="s">
        <v>170</v>
      </c>
      <c r="G108" t="b">
        <v>0</v>
      </c>
    </row>
    <row r="109" spans="1:7">
      <c r="A109">
        <f>HYPERLINK("learning.oreilly.com/live-events/product-design-with-genai/0642572003764/0642572009686", "0642572009686")</f>
        <v>0</v>
      </c>
      <c r="B109" t="s">
        <v>359</v>
      </c>
      <c r="C109" t="s">
        <v>360</v>
      </c>
      <c r="D109" t="s">
        <v>361</v>
      </c>
      <c r="E109" t="s">
        <v>362</v>
      </c>
      <c r="F109" t="s">
        <v>363</v>
      </c>
      <c r="G109" t="b">
        <v>0</v>
      </c>
    </row>
    <row r="110" spans="1:7">
      <c r="A110">
        <f>HYPERLINK("learning.oreilly.com/live-events/sql-fundamentals-for-data/0636920054762/0642572014502", "0642572014502")</f>
        <v>0</v>
      </c>
      <c r="B110" t="s">
        <v>287</v>
      </c>
      <c r="C110" t="s">
        <v>364</v>
      </c>
      <c r="D110" t="s">
        <v>365</v>
      </c>
      <c r="E110" t="s">
        <v>362</v>
      </c>
      <c r="F110" t="s">
        <v>142</v>
      </c>
      <c r="G110" t="b">
        <v>0</v>
      </c>
    </row>
    <row r="111" spans="1:7">
      <c r="A111">
        <f>HYPERLINK("learning.oreilly.com/live-events/algorithms-for-the-coding-interview/0636920093604/0642572012995", "0642572012995")</f>
        <v>0</v>
      </c>
      <c r="B111" t="s">
        <v>276</v>
      </c>
      <c r="C111" t="s">
        <v>366</v>
      </c>
      <c r="D111" t="s">
        <v>367</v>
      </c>
      <c r="E111" t="s">
        <v>362</v>
      </c>
      <c r="F111" t="s">
        <v>368</v>
      </c>
      <c r="G111" t="b">
        <v>0</v>
      </c>
    </row>
    <row r="112" spans="1:7">
      <c r="A112">
        <f>HYPERLINK("learning.oreilly.com/live-events/chatgpt-to-improve-your-writing/0636920097362/0642572009083", "0642572009083")</f>
        <v>0</v>
      </c>
      <c r="B112" t="s">
        <v>51</v>
      </c>
      <c r="C112" t="s">
        <v>369</v>
      </c>
      <c r="D112" t="s">
        <v>370</v>
      </c>
      <c r="E112" t="s">
        <v>362</v>
      </c>
      <c r="F112" t="s">
        <v>65</v>
      </c>
      <c r="G112" t="b">
        <v>0</v>
      </c>
    </row>
    <row r="113" spans="1:7">
      <c r="A113">
        <f>HYPERLINK("learning.oreilly.com/live-events/github-copilot-for-software-engineers/0642572005219/0642572012939", "0642572012939")</f>
        <v>0</v>
      </c>
      <c r="B113" t="s">
        <v>55</v>
      </c>
      <c r="C113" t="s">
        <v>371</v>
      </c>
      <c r="D113" t="s">
        <v>372</v>
      </c>
      <c r="E113" t="s">
        <v>362</v>
      </c>
      <c r="F113" t="s">
        <v>54</v>
      </c>
      <c r="G113" t="b">
        <v>0</v>
      </c>
    </row>
    <row r="114" spans="1:7">
      <c r="A114">
        <f>HYPERLINK("learning.oreilly.com/live-events/modern-c-full-throttle-with-paul-deitel-intro-to-c20-the-standard-library/0790145076976/0642572011981", "0642572011981")</f>
        <v>0</v>
      </c>
      <c r="B114" t="s">
        <v>373</v>
      </c>
      <c r="C114" t="s">
        <v>374</v>
      </c>
      <c r="D114" t="s">
        <v>375</v>
      </c>
      <c r="E114" t="s">
        <v>362</v>
      </c>
      <c r="F114" t="s">
        <v>233</v>
      </c>
      <c r="G114" t="b">
        <v>0</v>
      </c>
    </row>
    <row r="115" spans="1:7">
      <c r="A115">
        <f>HYPERLINK("learning.oreilly.com/live-events/software-development-superstream-generative-ai-for-code-modernization/0642572012532/0642572012531", "0642572012531")</f>
        <v>0</v>
      </c>
      <c r="B115" t="s">
        <v>109</v>
      </c>
      <c r="C115" t="s">
        <v>376</v>
      </c>
      <c r="D115" t="s">
        <v>377</v>
      </c>
      <c r="E115" t="s">
        <v>362</v>
      </c>
      <c r="F115" t="s">
        <v>378</v>
      </c>
      <c r="G115" t="b">
        <v>0</v>
      </c>
    </row>
    <row r="116" spans="1:7">
      <c r="A116">
        <f>HYPERLINK("learning.oreilly.com/live-events/security-architecture-for-beginners/0790145086084/0642572010959", "0642572010959")</f>
        <v>0</v>
      </c>
      <c r="B116" t="s">
        <v>379</v>
      </c>
      <c r="C116" t="s">
        <v>380</v>
      </c>
      <c r="D116" t="s">
        <v>381</v>
      </c>
      <c r="E116" t="s">
        <v>362</v>
      </c>
      <c r="F116" t="s">
        <v>38</v>
      </c>
      <c r="G116" t="b">
        <v>0</v>
      </c>
    </row>
    <row r="117" spans="1:7">
      <c r="A117">
        <f>HYPERLINK("learning.oreilly.com/live-events/effective-enterprise-application-integration-eai/0642572010790/0642572010789", "0642572010789")</f>
        <v>0</v>
      </c>
      <c r="B117" t="s">
        <v>382</v>
      </c>
      <c r="C117" t="s">
        <v>383</v>
      </c>
      <c r="D117" t="s">
        <v>384</v>
      </c>
      <c r="E117" t="s">
        <v>362</v>
      </c>
      <c r="F117" t="s">
        <v>385</v>
      </c>
      <c r="G117" t="b">
        <v>0</v>
      </c>
    </row>
    <row r="118" spans="1:7">
      <c r="A118">
        <f>HYPERLINK("learning.oreilly.com/live-events/new-manager-bootcamp/0790145045191/0642572012769", "0642572012769")</f>
        <v>0</v>
      </c>
      <c r="B118" t="s">
        <v>240</v>
      </c>
      <c r="C118" t="s">
        <v>386</v>
      </c>
      <c r="D118" t="s">
        <v>387</v>
      </c>
      <c r="E118" t="s">
        <v>362</v>
      </c>
      <c r="F118" t="s">
        <v>388</v>
      </c>
      <c r="G118" t="b">
        <v>0</v>
      </c>
    </row>
    <row r="119" spans="1:7">
      <c r="A119">
        <f>HYPERLINK("learning.oreilly.com/live-events/introduction-to-ui-ux-design/0636920248682/0642572013273", "0642572013273")</f>
        <v>0</v>
      </c>
      <c r="B119" t="s">
        <v>389</v>
      </c>
      <c r="C119" t="s">
        <v>390</v>
      </c>
      <c r="D119" t="s">
        <v>391</v>
      </c>
      <c r="E119" t="s">
        <v>362</v>
      </c>
      <c r="F119" t="s">
        <v>392</v>
      </c>
      <c r="G119" t="b">
        <v>0</v>
      </c>
    </row>
    <row r="120" spans="1:7">
      <c r="A120">
        <f>HYPERLINK("learning.oreilly.com/live-events/copilot-for-microsoft-365/0642572007490/0642572009987", "0642572009987")</f>
        <v>0</v>
      </c>
      <c r="B120" t="s">
        <v>393</v>
      </c>
      <c r="C120" t="s">
        <v>394</v>
      </c>
      <c r="D120" t="s">
        <v>395</v>
      </c>
      <c r="E120" t="s">
        <v>396</v>
      </c>
      <c r="F120" t="s">
        <v>397</v>
      </c>
      <c r="G120" t="b">
        <v>0</v>
      </c>
    </row>
    <row r="121" spans="1:7">
      <c r="A121">
        <f>HYPERLINK("learning.oreilly.com/live-events/microservice-communication-styles-and-patterns/0790145061561/0642572009638", "0642572009638")</f>
        <v>0</v>
      </c>
      <c r="B121" t="s">
        <v>113</v>
      </c>
      <c r="C121" t="s">
        <v>398</v>
      </c>
      <c r="D121" t="s">
        <v>399</v>
      </c>
      <c r="E121" t="s">
        <v>396</v>
      </c>
      <c r="F121" t="s">
        <v>136</v>
      </c>
      <c r="G121" t="b">
        <v>0</v>
      </c>
    </row>
    <row r="122" spans="1:7">
      <c r="A122">
        <f>HYPERLINK("learning.oreilly.com/live-events/leading-with-impact/0636920094346/0642572013668", "0642572013668")</f>
        <v>0</v>
      </c>
      <c r="B122" t="s">
        <v>400</v>
      </c>
      <c r="C122" t="s">
        <v>401</v>
      </c>
      <c r="D122" t="s">
        <v>402</v>
      </c>
      <c r="E122" t="s">
        <v>396</v>
      </c>
      <c r="F122" t="s">
        <v>403</v>
      </c>
      <c r="G122" t="b">
        <v>0</v>
      </c>
    </row>
    <row r="123" spans="1:7">
      <c r="A123">
        <f>HYPERLINK("learning.oreilly.com/live-events/job-search-strategies-how-to-identify-and-land-your-next-job/0636920375982/0642572011315", "0642572011315")</f>
        <v>0</v>
      </c>
      <c r="B123" t="s">
        <v>404</v>
      </c>
      <c r="C123" t="s">
        <v>405</v>
      </c>
      <c r="D123" t="s">
        <v>406</v>
      </c>
      <c r="E123" t="s">
        <v>396</v>
      </c>
      <c r="F123" t="s">
        <v>407</v>
      </c>
      <c r="G123" t="b">
        <v>0</v>
      </c>
    </row>
    <row r="124" spans="1:7">
      <c r="A124">
        <f>HYPERLINK("learning.oreilly.com/live-events/generative-ai-for-python-developers/0642572003147/0642572012787", "0642572012787")</f>
        <v>0</v>
      </c>
      <c r="B124" t="s">
        <v>31</v>
      </c>
      <c r="C124" t="s">
        <v>408</v>
      </c>
      <c r="D124" t="s">
        <v>409</v>
      </c>
      <c r="E124" t="s">
        <v>396</v>
      </c>
      <c r="F124" t="s">
        <v>27</v>
      </c>
      <c r="G124" t="b">
        <v>0</v>
      </c>
    </row>
    <row r="125" spans="1:7">
      <c r="A125">
        <f>HYPERLINK("learning.oreilly.com/live-events/coaching-successful-teams/0642572006193/0642572013069", "0642572013069")</f>
        <v>0</v>
      </c>
      <c r="B125" t="s">
        <v>240</v>
      </c>
      <c r="C125" t="s">
        <v>410</v>
      </c>
      <c r="D125" t="s">
        <v>411</v>
      </c>
      <c r="E125" t="s">
        <v>396</v>
      </c>
      <c r="F125" t="s">
        <v>412</v>
      </c>
      <c r="G125" t="b">
        <v>0</v>
      </c>
    </row>
    <row r="126" spans="1:7">
      <c r="A126">
        <f>HYPERLINK("learning.oreilly.com/live-events/mastering-technical-presentations-by-example/0636920054747/0642572013688", "0642572013688")</f>
        <v>0</v>
      </c>
      <c r="B126" t="s">
        <v>413</v>
      </c>
      <c r="C126" t="s">
        <v>414</v>
      </c>
      <c r="D126" t="s">
        <v>415</v>
      </c>
      <c r="E126" t="s">
        <v>396</v>
      </c>
      <c r="F126" t="s">
        <v>298</v>
      </c>
      <c r="G126" t="b">
        <v>0</v>
      </c>
    </row>
    <row r="127" spans="1:7">
      <c r="A127">
        <f>HYPERLINK("learning.oreilly.com/live-events/product-delivery-beyond-features/0642572007516/0642572013392", "0642572013392")</f>
        <v>0</v>
      </c>
      <c r="B127" t="s">
        <v>416</v>
      </c>
      <c r="C127" t="s">
        <v>417</v>
      </c>
      <c r="D127" t="s">
        <v>418</v>
      </c>
      <c r="E127" t="s">
        <v>396</v>
      </c>
      <c r="F127" t="s">
        <v>419</v>
      </c>
      <c r="G127" t="b">
        <v>0</v>
      </c>
    </row>
    <row r="128" spans="1:7">
      <c r="A128">
        <f>HYPERLINK("learning.oreilly.com/live-events/hands-on-aws-security/0642572003770/0642572010963", "0642572010963")</f>
        <v>0</v>
      </c>
      <c r="B128" t="s">
        <v>420</v>
      </c>
      <c r="C128" t="s">
        <v>421</v>
      </c>
      <c r="D128" t="s">
        <v>422</v>
      </c>
      <c r="E128" t="s">
        <v>396</v>
      </c>
      <c r="F128" t="s">
        <v>38</v>
      </c>
      <c r="G128" t="b">
        <v>0</v>
      </c>
    </row>
    <row r="129" spans="1:7">
      <c r="A129">
        <f>HYPERLINK("learning.oreilly.com/live-events/reactive-spring-and-spring-boot/0636920161608/0642572013493", "0642572013493")</f>
        <v>0</v>
      </c>
      <c r="B129" t="s">
        <v>423</v>
      </c>
      <c r="C129" t="s">
        <v>424</v>
      </c>
      <c r="D129" t="s">
        <v>425</v>
      </c>
      <c r="E129" t="s">
        <v>396</v>
      </c>
      <c r="F129" t="s">
        <v>19</v>
      </c>
      <c r="G129" t="b">
        <v>0</v>
      </c>
    </row>
    <row r="130" spans="1:7">
      <c r="A130">
        <f>HYPERLINK("learning.oreilly.com/live-events/fundamentals-of-devops/0642572003760/0642572013483", "0642572013483")</f>
        <v>0</v>
      </c>
      <c r="B130" t="s">
        <v>426</v>
      </c>
      <c r="C130" t="s">
        <v>427</v>
      </c>
      <c r="D130" t="s">
        <v>428</v>
      </c>
      <c r="E130" t="s">
        <v>396</v>
      </c>
      <c r="F130" t="s">
        <v>429</v>
      </c>
      <c r="G130" t="b">
        <v>0</v>
      </c>
    </row>
    <row r="131" spans="1:7">
      <c r="A131">
        <f>HYPERLINK("learning.oreilly.com/live-events/generative-artificial-intelligence-with-the-openai-api-for-developers/0636920095687/0642572013180", "0642572013180")</f>
        <v>0</v>
      </c>
      <c r="B131" t="s">
        <v>73</v>
      </c>
      <c r="C131" t="s">
        <v>430</v>
      </c>
      <c r="D131" t="s">
        <v>431</v>
      </c>
      <c r="E131" t="s">
        <v>396</v>
      </c>
      <c r="F131" t="s">
        <v>432</v>
      </c>
      <c r="G131" t="b">
        <v>0</v>
      </c>
    </row>
    <row r="132" spans="1:7">
      <c r="A132">
        <f>HYPERLINK("learning.oreilly.com/live-events/go-in-4-hours/0636920069801/0642572013152", "0642572013152")</f>
        <v>0</v>
      </c>
      <c r="B132" t="s">
        <v>433</v>
      </c>
      <c r="C132" t="s">
        <v>434</v>
      </c>
      <c r="D132" t="s">
        <v>435</v>
      </c>
      <c r="E132" t="s">
        <v>436</v>
      </c>
      <c r="F132" t="s">
        <v>250</v>
      </c>
      <c r="G132" t="b">
        <v>0</v>
      </c>
    </row>
    <row r="133" spans="1:7">
      <c r="A133">
        <f>HYPERLINK("learning.oreilly.com/live-events/code-modernization-using-generative-ai/0642572011644/0642572011643", "0642572011643")</f>
        <v>0</v>
      </c>
      <c r="B133" t="s">
        <v>109</v>
      </c>
      <c r="C133" t="s">
        <v>437</v>
      </c>
      <c r="D133" t="s">
        <v>438</v>
      </c>
      <c r="E133" t="s">
        <v>436</v>
      </c>
      <c r="F133" t="s">
        <v>439</v>
      </c>
      <c r="G133" t="b">
        <v>0</v>
      </c>
    </row>
    <row r="134" spans="1:7">
      <c r="A134">
        <f>HYPERLINK("learning.oreilly.com/live-events/malware-hunting-and-analysis/0636920449539/0642572013148", "0642572013148")</f>
        <v>0</v>
      </c>
      <c r="B134" t="s">
        <v>440</v>
      </c>
      <c r="C134" t="s">
        <v>441</v>
      </c>
      <c r="D134" t="s">
        <v>442</v>
      </c>
      <c r="E134" t="s">
        <v>436</v>
      </c>
      <c r="F134" t="s">
        <v>443</v>
      </c>
      <c r="G134" t="b">
        <v>0</v>
      </c>
    </row>
    <row r="135" spans="1:7">
      <c r="A135">
        <f>HYPERLINK("learning.oreilly.com/live-events/generative-ai-for-presentations/0642572010259/0642572010276", "0642572010276")</f>
        <v>0</v>
      </c>
      <c r="B135" t="s">
        <v>413</v>
      </c>
      <c r="C135" t="s">
        <v>444</v>
      </c>
      <c r="D135" t="s">
        <v>445</v>
      </c>
      <c r="E135" t="s">
        <v>436</v>
      </c>
      <c r="F135" t="s">
        <v>446</v>
      </c>
      <c r="G135" t="b">
        <v>0</v>
      </c>
    </row>
    <row r="136" spans="1:7">
      <c r="A136">
        <f>HYPERLINK("learning.oreilly.com/live-events/hands-on-with-aws-s3/0636920066047/0642572013188", "0642572013188")</f>
        <v>0</v>
      </c>
      <c r="B136" t="s">
        <v>191</v>
      </c>
      <c r="C136" t="s">
        <v>447</v>
      </c>
      <c r="D136" t="s">
        <v>448</v>
      </c>
      <c r="E136" t="s">
        <v>436</v>
      </c>
      <c r="F136" t="s">
        <v>449</v>
      </c>
      <c r="G136" t="b">
        <v>0</v>
      </c>
    </row>
    <row r="137" spans="1:7">
      <c r="A137">
        <f>HYPERLINK("learning.oreilly.com/live-events/open-source-large-language-models-in-3-weeks/0636920094649/0642572013250", "0642572013250")</f>
        <v>0</v>
      </c>
      <c r="B137" t="s">
        <v>69</v>
      </c>
      <c r="C137" t="s">
        <v>450</v>
      </c>
      <c r="D137" t="s">
        <v>451</v>
      </c>
      <c r="E137" t="s">
        <v>436</v>
      </c>
      <c r="F137" t="s">
        <v>269</v>
      </c>
      <c r="G137" t="b">
        <v>0</v>
      </c>
    </row>
    <row r="138" spans="1:7">
      <c r="A138">
        <f>HYPERLINK("learning.oreilly.com/live-events/concurrent-programming-core-concepts/0642572008523/0642572013144", "0642572013144")</f>
        <v>0</v>
      </c>
      <c r="B138" t="s">
        <v>452</v>
      </c>
      <c r="C138" t="s">
        <v>453</v>
      </c>
      <c r="D138" t="s">
        <v>454</v>
      </c>
      <c r="E138" t="s">
        <v>436</v>
      </c>
      <c r="F138" t="s">
        <v>331</v>
      </c>
      <c r="G138" t="b">
        <v>0</v>
      </c>
    </row>
    <row r="139" spans="1:7">
      <c r="A139">
        <f>HYPERLINK("learning.oreilly.com/live-events/az-900-azure-fundamentals-crash-course/0636920060199/0642572012791", "0642572012791")</f>
        <v>0</v>
      </c>
      <c r="B139" t="s">
        <v>183</v>
      </c>
      <c r="C139" t="s">
        <v>455</v>
      </c>
      <c r="D139" t="s">
        <v>456</v>
      </c>
      <c r="E139" t="s">
        <v>436</v>
      </c>
      <c r="F139" t="s">
        <v>457</v>
      </c>
      <c r="G139" t="b">
        <v>0</v>
      </c>
    </row>
    <row r="140" spans="1:7">
      <c r="A140">
        <f>HYPERLINK("learning.oreilly.com/live-events/hugging-face-in-4-hours/0790145056533/0642572012958", "0642572012958")</f>
        <v>0</v>
      </c>
      <c r="B140" t="s">
        <v>24</v>
      </c>
      <c r="C140" t="s">
        <v>458</v>
      </c>
      <c r="D140" t="s">
        <v>459</v>
      </c>
      <c r="E140" t="s">
        <v>436</v>
      </c>
      <c r="F140" t="s">
        <v>61</v>
      </c>
      <c r="G140" t="b">
        <v>0</v>
      </c>
    </row>
    <row r="141" spans="1:7">
      <c r="A141">
        <f>HYPERLINK("learning.oreilly.com/live-events/fundamentals-of-statistics-with-python-bootcamp/0642572001469/0642572010009", "0642572010009")</f>
        <v>0</v>
      </c>
      <c r="B141" t="s">
        <v>460</v>
      </c>
      <c r="C141" t="s">
        <v>461</v>
      </c>
      <c r="D141" t="s">
        <v>462</v>
      </c>
      <c r="E141" t="s">
        <v>436</v>
      </c>
      <c r="F141" t="s">
        <v>463</v>
      </c>
      <c r="G141" t="b">
        <v>0</v>
      </c>
    </row>
    <row r="142" spans="1:7">
      <c r="A142">
        <f>HYPERLINK("learning.oreilly.com/live-events/penetration-testing-fundamentals/0636920087498/0642572010967", "0642572010967")</f>
        <v>0</v>
      </c>
      <c r="B142" t="s">
        <v>464</v>
      </c>
      <c r="C142" t="s">
        <v>465</v>
      </c>
      <c r="D142" t="s">
        <v>466</v>
      </c>
      <c r="E142" t="s">
        <v>436</v>
      </c>
      <c r="F142" t="s">
        <v>38</v>
      </c>
      <c r="G142" t="b">
        <v>0</v>
      </c>
    </row>
    <row r="143" spans="1:7">
      <c r="A143">
        <f>HYPERLINK("learning.oreilly.com/live-events/communication-styles-for-distributed-architectures-and-microservices/0636920408406/0642572013693", "0642572013693")</f>
        <v>0</v>
      </c>
      <c r="B143" t="s">
        <v>113</v>
      </c>
      <c r="C143" t="s">
        <v>467</v>
      </c>
      <c r="D143" t="s">
        <v>468</v>
      </c>
      <c r="E143" t="s">
        <v>469</v>
      </c>
      <c r="F143" t="s">
        <v>298</v>
      </c>
      <c r="G143" t="b">
        <v>0</v>
      </c>
    </row>
    <row r="144" spans="1:7">
      <c r="A144">
        <f>HYPERLINK("learning.oreilly.com/live-events/advanced-python-decorators/0642572012866/0642572012865", "0642572012865")</f>
        <v>0</v>
      </c>
      <c r="B144" t="s">
        <v>31</v>
      </c>
      <c r="C144" t="s">
        <v>470</v>
      </c>
      <c r="D144" t="s">
        <v>471</v>
      </c>
      <c r="E144" t="s">
        <v>469</v>
      </c>
      <c r="F144" t="s">
        <v>128</v>
      </c>
      <c r="G144" t="b">
        <v>0</v>
      </c>
    </row>
    <row r="145" spans="1:7">
      <c r="A145">
        <f>HYPERLINK("learning.oreilly.com/live-events/professional-growth-through-personal-development/0636920097611/0642572013339", "0642572013339")</f>
        <v>0</v>
      </c>
      <c r="B145" t="s">
        <v>332</v>
      </c>
      <c r="C145" t="s">
        <v>472</v>
      </c>
      <c r="D145" t="s">
        <v>473</v>
      </c>
      <c r="E145" t="s">
        <v>469</v>
      </c>
      <c r="F145" t="s">
        <v>474</v>
      </c>
      <c r="G145" t="b">
        <v>0</v>
      </c>
    </row>
    <row r="146" spans="1:7">
      <c r="A146">
        <f>HYPERLINK("learning.oreilly.com/live-events/the-elements-of-prompt-engineering/0790145064170/0642572013380", "0642572013380")</f>
        <v>0</v>
      </c>
      <c r="B146" t="s">
        <v>24</v>
      </c>
      <c r="C146" t="s">
        <v>475</v>
      </c>
      <c r="D146" t="s">
        <v>476</v>
      </c>
      <c r="E146" t="s">
        <v>469</v>
      </c>
      <c r="F146" t="s">
        <v>58</v>
      </c>
      <c r="G146" t="b">
        <v>0</v>
      </c>
    </row>
    <row r="147" spans="1:7">
      <c r="A147">
        <f>HYPERLINK("learning.oreilly.com/live-events/zero-trust-security-fundamentals/0636920066250/0642572010517", "0642572010517")</f>
        <v>0</v>
      </c>
      <c r="B147" t="s">
        <v>477</v>
      </c>
      <c r="C147" t="s">
        <v>478</v>
      </c>
      <c r="D147" t="s">
        <v>479</v>
      </c>
      <c r="E147" t="s">
        <v>469</v>
      </c>
      <c r="F147" t="s">
        <v>480</v>
      </c>
      <c r="G147" t="b">
        <v>0</v>
      </c>
    </row>
    <row r="148" spans="1:7">
      <c r="A148">
        <f>HYPERLINK("learning.oreilly.com/live-events/aws-certified-solutions-architect-professional-sap-c02-crash-course/0636920060215/0642572013428", "0642572013428")</f>
        <v>0</v>
      </c>
      <c r="B148" t="s">
        <v>481</v>
      </c>
      <c r="C148" t="s">
        <v>482</v>
      </c>
      <c r="D148" t="s">
        <v>483</v>
      </c>
      <c r="E148" t="s">
        <v>484</v>
      </c>
      <c r="F148" t="s">
        <v>50</v>
      </c>
      <c r="G148" t="b">
        <v>0</v>
      </c>
    </row>
    <row r="149" spans="1:7">
      <c r="A149">
        <f>HYPERLINK("learning.oreilly.com/live-events/microservice-security/0636920070932/0642572009646", "0642572009646")</f>
        <v>0</v>
      </c>
      <c r="B149" t="s">
        <v>113</v>
      </c>
      <c r="C149" t="s">
        <v>485</v>
      </c>
      <c r="D149" t="s">
        <v>486</v>
      </c>
      <c r="E149" t="s">
        <v>484</v>
      </c>
      <c r="F149" t="s">
        <v>136</v>
      </c>
      <c r="G149" t="b">
        <v>0</v>
      </c>
    </row>
    <row r="150" spans="1:7">
      <c r="A150">
        <f>HYPERLINK("learning.oreilly.com/live-events/microsoft-power-bi-intermediate-bootcamp/0642572009119/0642572009118", "0642572009118")</f>
        <v>0</v>
      </c>
      <c r="B150" t="s">
        <v>12</v>
      </c>
      <c r="C150" t="s">
        <v>487</v>
      </c>
      <c r="D150" t="s">
        <v>488</v>
      </c>
      <c r="E150" t="s">
        <v>484</v>
      </c>
      <c r="F150" t="s">
        <v>326</v>
      </c>
      <c r="G150" t="b">
        <v>1</v>
      </c>
    </row>
    <row r="151" spans="1:7">
      <c r="A151">
        <f>HYPERLINK("learning.oreilly.com/live-events/customize-your-own-openai-gpts-and-claude-artifacts/0790145087048/0642572011647", "0642572011647")</f>
        <v>0</v>
      </c>
      <c r="B151" t="s">
        <v>51</v>
      </c>
      <c r="C151" t="s">
        <v>489</v>
      </c>
      <c r="D151" t="s">
        <v>490</v>
      </c>
      <c r="E151" t="s">
        <v>484</v>
      </c>
      <c r="F151" t="s">
        <v>85</v>
      </c>
      <c r="G151" t="b">
        <v>0</v>
      </c>
    </row>
    <row r="152" spans="1:7">
      <c r="A152">
        <f>HYPERLINK("learning.oreilly.com/live-events/ai-ml-tools-for-deep-learning-llms-and-more/0790145056738/0642572012947", "0642572012947")</f>
        <v>0</v>
      </c>
      <c r="B152" t="s">
        <v>491</v>
      </c>
      <c r="C152" t="s">
        <v>492</v>
      </c>
      <c r="D152" t="s">
        <v>493</v>
      </c>
      <c r="E152" t="s">
        <v>484</v>
      </c>
      <c r="F152" t="s">
        <v>494</v>
      </c>
      <c r="G152" t="b">
        <v>0</v>
      </c>
    </row>
    <row r="153" spans="1:7">
      <c r="A153">
        <f>HYPERLINK("learning.oreilly.com/live-events/solid-python-development-techniques/0642572013201/0642572013200", "0642572013200")</f>
        <v>0</v>
      </c>
      <c r="B153" t="s">
        <v>31</v>
      </c>
      <c r="C153" t="s">
        <v>495</v>
      </c>
      <c r="D153" t="s">
        <v>496</v>
      </c>
      <c r="E153" t="s">
        <v>484</v>
      </c>
      <c r="F153" t="s">
        <v>497</v>
      </c>
      <c r="G153" t="b">
        <v>1</v>
      </c>
    </row>
    <row r="154" spans="1:7">
      <c r="A154">
        <f>HYPERLINK("learning.oreilly.com/live-events/tech-leadership-tuesday-with-anjuan-simmons-how-to-do-more-with-less-and-lead-strategically-with-irina-stanescu/0642572014379/0642572014378", "0642572014378")</f>
        <v>0</v>
      </c>
      <c r="B154" t="s">
        <v>498</v>
      </c>
      <c r="C154" t="s">
        <v>499</v>
      </c>
      <c r="D154" t="s">
        <v>500</v>
      </c>
      <c r="E154" t="s">
        <v>484</v>
      </c>
      <c r="F154" t="s">
        <v>501</v>
      </c>
      <c r="G154" t="b">
        <v>0</v>
      </c>
    </row>
    <row r="155" spans="1:7">
      <c r="A155">
        <f>HYPERLINK("learning.oreilly.com/live-events/deploying-gpt-large-language-models-llms/0642572012963/0642572012962", "0642572012962")</f>
        <v>0</v>
      </c>
      <c r="B155" t="s">
        <v>51</v>
      </c>
      <c r="C155" t="s">
        <v>502</v>
      </c>
      <c r="D155" t="s">
        <v>503</v>
      </c>
      <c r="E155" t="s">
        <v>484</v>
      </c>
      <c r="F155" t="s">
        <v>61</v>
      </c>
      <c r="G155" t="b">
        <v>0</v>
      </c>
    </row>
    <row r="156" spans="1:7">
      <c r="A156">
        <f>HYPERLINK("learning.oreilly.com/live-events/problem-solving-fundamentals/0636920070929/0642572012031", "0642572012031")</f>
        <v>0</v>
      </c>
      <c r="B156" t="s">
        <v>504</v>
      </c>
      <c r="C156" t="s">
        <v>505</v>
      </c>
      <c r="D156" t="s">
        <v>506</v>
      </c>
      <c r="E156" t="s">
        <v>484</v>
      </c>
      <c r="F156" t="s">
        <v>220</v>
      </c>
      <c r="G156" t="b">
        <v>0</v>
      </c>
    </row>
    <row r="157" spans="1:7">
      <c r="A157">
        <f>HYPERLINK("learning.oreilly.com/live-events/ai-driven-excel-with-microsoft-copilot-in-90-minutes/0642572010710/0642572010848", "0642572010848")</f>
        <v>0</v>
      </c>
      <c r="B157" t="s">
        <v>264</v>
      </c>
      <c r="C157" t="s">
        <v>507</v>
      </c>
      <c r="D157" t="s">
        <v>508</v>
      </c>
      <c r="E157" t="s">
        <v>484</v>
      </c>
      <c r="F157" t="s">
        <v>509</v>
      </c>
      <c r="G157" t="b">
        <v>1</v>
      </c>
    </row>
    <row r="158" spans="1:7">
      <c r="A158">
        <f>HYPERLINK("learning.oreilly.com/live-events/comptia-security-sy0-701-crash-course/0636920098839/0642572013454", "0642572013454")</f>
        <v>0</v>
      </c>
      <c r="B158" t="s">
        <v>510</v>
      </c>
      <c r="C158" t="s">
        <v>511</v>
      </c>
      <c r="D158" t="s">
        <v>512</v>
      </c>
      <c r="E158" t="s">
        <v>484</v>
      </c>
      <c r="F158" t="s">
        <v>513</v>
      </c>
      <c r="G158" t="b">
        <v>0</v>
      </c>
    </row>
    <row r="159" spans="1:7">
      <c r="A159">
        <f>HYPERLINK("learning.oreilly.com/live-events/windows-internals-fundamentals/0636920095044/0642572013388", "0642572013388")</f>
        <v>0</v>
      </c>
      <c r="B159" t="s">
        <v>514</v>
      </c>
      <c r="C159" t="s">
        <v>515</v>
      </c>
      <c r="D159" t="s">
        <v>516</v>
      </c>
      <c r="E159" t="s">
        <v>484</v>
      </c>
      <c r="F159" t="s">
        <v>517</v>
      </c>
      <c r="G159" t="b">
        <v>0</v>
      </c>
    </row>
    <row r="160" spans="1:7">
      <c r="A160">
        <f>HYPERLINK("learning.oreilly.com/live-events/aws-cloud-practitioner-clf-c02-crash-course/0636920252948/0642572013460", "0642572013460")</f>
        <v>0</v>
      </c>
      <c r="B160" t="s">
        <v>86</v>
      </c>
      <c r="C160" t="s">
        <v>518</v>
      </c>
      <c r="D160" t="s">
        <v>519</v>
      </c>
      <c r="E160" t="s">
        <v>484</v>
      </c>
      <c r="F160" t="s">
        <v>311</v>
      </c>
      <c r="G160" t="b">
        <v>0</v>
      </c>
    </row>
    <row r="161" spans="1:7">
      <c r="A161">
        <f>HYPERLINK("learning.oreilly.com/live-events/fundamentals-of-ansible/0642572000977/0642572014304", "0642572014304")</f>
        <v>0</v>
      </c>
      <c r="B161" t="s">
        <v>520</v>
      </c>
      <c r="C161" t="s">
        <v>521</v>
      </c>
      <c r="D161" t="s">
        <v>522</v>
      </c>
      <c r="E161" t="s">
        <v>523</v>
      </c>
      <c r="F161" t="s">
        <v>524</v>
      </c>
      <c r="G161" t="b">
        <v>0</v>
      </c>
    </row>
    <row r="162" spans="1:7">
      <c r="A162">
        <f>HYPERLINK("learning.oreilly.com/live-events/leadership-bootcamp/0642572008628/0642572009999", "0642572009999")</f>
        <v>0</v>
      </c>
      <c r="B162" t="s">
        <v>400</v>
      </c>
      <c r="C162" t="s">
        <v>525</v>
      </c>
      <c r="D162" t="s">
        <v>526</v>
      </c>
      <c r="E162" t="s">
        <v>523</v>
      </c>
      <c r="F162" t="s">
        <v>397</v>
      </c>
      <c r="G162" t="b">
        <v>0</v>
      </c>
    </row>
    <row r="163" spans="1:7">
      <c r="A163">
        <f>HYPERLINK("learning.oreilly.com/live-events/google-cloud-essentials/0636920082734/0642572013374", "0642572013374")</f>
        <v>0</v>
      </c>
      <c r="B163" t="s">
        <v>527</v>
      </c>
      <c r="C163" t="s">
        <v>528</v>
      </c>
      <c r="D163" t="s">
        <v>529</v>
      </c>
      <c r="E163" t="s">
        <v>523</v>
      </c>
      <c r="F163" t="s">
        <v>530</v>
      </c>
      <c r="G163" t="b">
        <v>1</v>
      </c>
    </row>
    <row r="164" spans="1:7">
      <c r="A164">
        <f>HYPERLINK("learning.oreilly.com/live-events/chatgpt-for-project-management/0790145085649/0642572009104", "0642572009104")</f>
        <v>0</v>
      </c>
      <c r="B164" t="s">
        <v>171</v>
      </c>
      <c r="C164" t="s">
        <v>531</v>
      </c>
      <c r="D164" t="s">
        <v>532</v>
      </c>
      <c r="E164" t="s">
        <v>523</v>
      </c>
      <c r="F164" t="s">
        <v>65</v>
      </c>
      <c r="G164" t="b">
        <v>0</v>
      </c>
    </row>
    <row r="165" spans="1:7">
      <c r="A165">
        <f>HYPERLINK("learning.oreilly.com/live-events/cka-in-6-hours-certified-kubernetes-administrator-crash-course/0790145076879/0642572012427", "0642572012427")</f>
        <v>0</v>
      </c>
      <c r="B165" t="s">
        <v>533</v>
      </c>
      <c r="C165" t="s">
        <v>534</v>
      </c>
      <c r="D165" t="s">
        <v>535</v>
      </c>
      <c r="E165" t="s">
        <v>523</v>
      </c>
      <c r="F165" t="s">
        <v>202</v>
      </c>
      <c r="G165" t="b">
        <v>0</v>
      </c>
    </row>
    <row r="166" spans="1:7">
      <c r="A166">
        <f>HYPERLINK("learning.oreilly.com/live-events/effective-data-extraction-with-python-jupyter-and-pandas/0642572013008/0642572013007", "0642572013007")</f>
        <v>0</v>
      </c>
      <c r="B166" t="s">
        <v>536</v>
      </c>
      <c r="C166" t="s">
        <v>537</v>
      </c>
      <c r="D166" t="s">
        <v>538</v>
      </c>
      <c r="E166" t="s">
        <v>523</v>
      </c>
      <c r="F166" t="s">
        <v>27</v>
      </c>
      <c r="G166" t="b">
        <v>1</v>
      </c>
    </row>
    <row r="167" spans="1:7">
      <c r="A167">
        <f>HYPERLINK("learning.oreilly.com/live-events/python-under-the-hood/0790145063971/0642572013196", "0642572013196")</f>
        <v>0</v>
      </c>
      <c r="B167" t="s">
        <v>31</v>
      </c>
      <c r="C167" t="s">
        <v>539</v>
      </c>
      <c r="D167" t="s">
        <v>540</v>
      </c>
      <c r="E167" t="s">
        <v>523</v>
      </c>
      <c r="F167" t="s">
        <v>68</v>
      </c>
      <c r="G167" t="b">
        <v>0</v>
      </c>
    </row>
    <row r="168" spans="1:7">
      <c r="A168">
        <f>HYPERLINK("learning.oreilly.com/live-events/how-to-be-an-effective-presenter/0636920068381/0642572012775", "0642572012775")</f>
        <v>0</v>
      </c>
      <c r="B168" t="s">
        <v>413</v>
      </c>
      <c r="C168" t="s">
        <v>541</v>
      </c>
      <c r="D168" t="s">
        <v>542</v>
      </c>
      <c r="E168" t="s">
        <v>523</v>
      </c>
      <c r="F168" t="s">
        <v>543</v>
      </c>
      <c r="G168" t="b">
        <v>0</v>
      </c>
    </row>
    <row r="169" spans="1:7">
      <c r="A169">
        <f>HYPERLINK("learning.oreilly.com/live-events/mastering-microsoft-excel-charts/0636920059854/0642572012820", "0642572012820")</f>
        <v>0</v>
      </c>
      <c r="B169" t="s">
        <v>264</v>
      </c>
      <c r="C169" t="s">
        <v>544</v>
      </c>
      <c r="D169" t="s">
        <v>545</v>
      </c>
      <c r="E169" t="s">
        <v>546</v>
      </c>
      <c r="F169" t="s">
        <v>81</v>
      </c>
      <c r="G169" t="b">
        <v>0</v>
      </c>
    </row>
    <row r="170" spans="1:7">
      <c r="A170">
        <f>HYPERLINK("learning.oreilly.com/live-events/typescript-in-4-hours/0636920084758/0642572013203", "0642572013203")</f>
        <v>0</v>
      </c>
      <c r="B170" t="s">
        <v>547</v>
      </c>
      <c r="C170" t="s">
        <v>548</v>
      </c>
      <c r="D170" t="s">
        <v>549</v>
      </c>
      <c r="E170" t="s">
        <v>546</v>
      </c>
      <c r="F170" t="s">
        <v>497</v>
      </c>
      <c r="G170" t="b">
        <v>0</v>
      </c>
    </row>
    <row r="171" spans="1:7">
      <c r="A171">
        <f>HYPERLINK("learning.oreilly.com/live-events/getting-started-with-prometheus/0636920063920/0642572009940", "0642572009940")</f>
        <v>0</v>
      </c>
      <c r="B171" t="s">
        <v>319</v>
      </c>
      <c r="C171" t="s">
        <v>550</v>
      </c>
      <c r="D171" t="s">
        <v>551</v>
      </c>
      <c r="E171" t="s">
        <v>546</v>
      </c>
      <c r="F171" t="s">
        <v>272</v>
      </c>
      <c r="G171" t="b">
        <v>0</v>
      </c>
    </row>
    <row r="172" spans="1:7">
      <c r="A172">
        <f>HYPERLINK("learning.oreilly.com/live-events/introduction-to-docker-and-containers/0636920359579/0642572013474", "0642572013474")</f>
        <v>0</v>
      </c>
      <c r="B172" t="s">
        <v>552</v>
      </c>
      <c r="C172" t="s">
        <v>553</v>
      </c>
      <c r="D172" t="s">
        <v>554</v>
      </c>
      <c r="E172" t="s">
        <v>546</v>
      </c>
      <c r="F172" t="s">
        <v>303</v>
      </c>
      <c r="G172" t="b">
        <v>0</v>
      </c>
    </row>
    <row r="173" spans="1:7">
      <c r="A173">
        <f>HYPERLINK("learning.oreilly.com/live-events/exam-sc-200-microsoft-security-operations-analyst-bootcamp/0636920067412/0642572010511", "0642572010511")</f>
        <v>0</v>
      </c>
      <c r="B173" t="s">
        <v>308</v>
      </c>
      <c r="C173" t="s">
        <v>555</v>
      </c>
      <c r="D173" t="s">
        <v>556</v>
      </c>
      <c r="E173" t="s">
        <v>546</v>
      </c>
      <c r="F173" t="s">
        <v>480</v>
      </c>
      <c r="G173" t="b">
        <v>0</v>
      </c>
    </row>
    <row r="174" spans="1:7">
      <c r="A174">
        <f>HYPERLINK("learning.oreilly.com/live-events/chatgpt-for-software-engineers/0636920090062/0642572012931", "0642572012931")</f>
        <v>0</v>
      </c>
      <c r="B174" t="s">
        <v>51</v>
      </c>
      <c r="C174" t="s">
        <v>52</v>
      </c>
      <c r="D174" t="s">
        <v>53</v>
      </c>
      <c r="E174" t="s">
        <v>557</v>
      </c>
      <c r="F174" t="s">
        <v>54</v>
      </c>
      <c r="G174" t="b">
        <v>0</v>
      </c>
    </row>
    <row r="175" spans="1:7">
      <c r="A175">
        <f>HYPERLINK("learning.oreilly.com/live-events/smarter-sql-for-data-science/0636920079365/0642572012943", "0642572012943")</f>
        <v>0</v>
      </c>
      <c r="B175" t="s">
        <v>558</v>
      </c>
      <c r="C175" t="s">
        <v>559</v>
      </c>
      <c r="D175" t="s">
        <v>560</v>
      </c>
      <c r="E175" t="s">
        <v>557</v>
      </c>
      <c r="F175" t="s">
        <v>128</v>
      </c>
      <c r="G175" t="b">
        <v>1</v>
      </c>
    </row>
    <row r="176" spans="1:7">
      <c r="A176">
        <f>HYPERLINK("learning.oreilly.com/live-events/azure-cost-management-in-90-minutes/0790145085665/0642572013797", "0642572013797")</f>
        <v>0</v>
      </c>
      <c r="B176" t="s">
        <v>167</v>
      </c>
      <c r="C176" t="s">
        <v>561</v>
      </c>
      <c r="D176" t="s">
        <v>562</v>
      </c>
      <c r="E176" t="s">
        <v>557</v>
      </c>
      <c r="F176" t="s">
        <v>187</v>
      </c>
      <c r="G176" t="b">
        <v>0</v>
      </c>
    </row>
    <row r="177" spans="1:7">
      <c r="A177">
        <f>HYPERLINK("learning.oreilly.com/live-events/programming-with-python-beyond-the-basics/0636920338703/0642572013384", "0642572013384")</f>
        <v>0</v>
      </c>
      <c r="B177" t="s">
        <v>31</v>
      </c>
      <c r="C177" t="s">
        <v>563</v>
      </c>
      <c r="D177" t="s">
        <v>564</v>
      </c>
      <c r="E177" t="s">
        <v>557</v>
      </c>
      <c r="F177" t="s">
        <v>68</v>
      </c>
      <c r="G177" t="b">
        <v>0</v>
      </c>
    </row>
    <row r="178" spans="1:7">
      <c r="A178">
        <f>HYPERLINK("learning.oreilly.com/live-events/generative-ai-for-business-analysts-in-60-minutes/0642572002743/0642572009732", "0642572009732")</f>
        <v>0</v>
      </c>
      <c r="B178" t="s">
        <v>73</v>
      </c>
      <c r="C178" t="s">
        <v>74</v>
      </c>
      <c r="D178" t="s">
        <v>75</v>
      </c>
      <c r="E178" t="s">
        <v>557</v>
      </c>
      <c r="F178" t="s">
        <v>76</v>
      </c>
      <c r="G178" t="b">
        <v>0</v>
      </c>
    </row>
    <row r="179" spans="1:7">
      <c r="A179">
        <f>HYPERLINK("learning.oreilly.com/live-events/effective-project-management-skills/0636920067245/0642572013168", "0642572013168")</f>
        <v>0</v>
      </c>
      <c r="B179" t="s">
        <v>171</v>
      </c>
      <c r="C179" t="s">
        <v>565</v>
      </c>
      <c r="D179" t="s">
        <v>566</v>
      </c>
      <c r="E179" t="s">
        <v>557</v>
      </c>
      <c r="F179" t="s">
        <v>567</v>
      </c>
      <c r="G179" t="b">
        <v>0</v>
      </c>
    </row>
    <row r="180" spans="1:7">
      <c r="A180">
        <f>HYPERLINK("learning.oreilly.com/live-events/how-routers-really-work/0636920288329/0642572013353", "0642572013353")</f>
        <v>0</v>
      </c>
      <c r="B180" t="s">
        <v>568</v>
      </c>
      <c r="C180" t="s">
        <v>569</v>
      </c>
      <c r="D180" t="s">
        <v>570</v>
      </c>
      <c r="E180" t="s">
        <v>557</v>
      </c>
      <c r="F180" t="s">
        <v>571</v>
      </c>
      <c r="G180" t="b">
        <v>0</v>
      </c>
    </row>
    <row r="181" spans="1:7">
      <c r="A181">
        <f>HYPERLINK("learning.oreilly.com/live-events/top-5-aws-architecture-and-infrastructure-strategies/0642572000115/0642572013124", "0642572013124")</f>
        <v>0</v>
      </c>
      <c r="B181" t="s">
        <v>191</v>
      </c>
      <c r="C181" t="s">
        <v>572</v>
      </c>
      <c r="D181" t="s">
        <v>573</v>
      </c>
      <c r="E181" t="s">
        <v>574</v>
      </c>
      <c r="F181" t="s">
        <v>50</v>
      </c>
      <c r="G181" t="b">
        <v>0</v>
      </c>
    </row>
    <row r="182" spans="1:7">
      <c r="A182">
        <f>HYPERLINK("learning.oreilly.com/live-events/container-security-fundamentals/0642572001770/0642572012801", "0642572012801")</f>
        <v>0</v>
      </c>
      <c r="B182" t="s">
        <v>575</v>
      </c>
      <c r="C182" t="s">
        <v>576</v>
      </c>
      <c r="D182" t="s">
        <v>577</v>
      </c>
      <c r="E182" t="s">
        <v>574</v>
      </c>
      <c r="F182" t="s">
        <v>524</v>
      </c>
      <c r="G182" t="b">
        <v>0</v>
      </c>
    </row>
    <row r="183" spans="1:7">
      <c r="A183">
        <f>HYPERLINK("learning.oreilly.com/live-events/generative-ai-for-software-architecture-diagrams/0642572001457/0642572013915", "0642572013915")</f>
        <v>0</v>
      </c>
      <c r="B183" t="s">
        <v>39</v>
      </c>
      <c r="C183" t="s">
        <v>578</v>
      </c>
      <c r="D183" t="s">
        <v>579</v>
      </c>
      <c r="E183" t="s">
        <v>574</v>
      </c>
      <c r="F183" t="s">
        <v>580</v>
      </c>
      <c r="G183" t="b">
        <v>1</v>
      </c>
    </row>
    <row r="184" spans="1:7">
      <c r="A184">
        <f>HYPERLINK("learning.oreilly.com/live-events/rhce-in-8-hours-red-hat-certified-engineer-rhce-ex294-crash-course/0790145087501/0642572013330", "0642572013330")</f>
        <v>0</v>
      </c>
      <c r="B184" t="s">
        <v>581</v>
      </c>
      <c r="C184" t="s">
        <v>582</v>
      </c>
      <c r="D184" t="s">
        <v>583</v>
      </c>
      <c r="E184" t="s">
        <v>574</v>
      </c>
      <c r="F184" t="s">
        <v>202</v>
      </c>
      <c r="G184" t="b">
        <v>1</v>
      </c>
    </row>
    <row r="185" spans="1:7">
      <c r="A185">
        <f>HYPERLINK("learning.oreilly.com/live-events/java-performance-tuning/0642572000816/0642572013036", "0642572013036")</f>
        <v>0</v>
      </c>
      <c r="B185" t="s">
        <v>102</v>
      </c>
      <c r="C185" t="s">
        <v>584</v>
      </c>
      <c r="D185" t="s">
        <v>585</v>
      </c>
      <c r="E185" t="s">
        <v>574</v>
      </c>
      <c r="F185" t="s">
        <v>586</v>
      </c>
      <c r="G185" t="b">
        <v>0</v>
      </c>
    </row>
    <row r="186" spans="1:7">
      <c r="A186">
        <f>HYPERLINK("learning.oreilly.com/live-events/advanced-test-driven-development-tdd/0636920239543/0642572013044", "0642572013044")</f>
        <v>0</v>
      </c>
      <c r="B186" t="s">
        <v>587</v>
      </c>
      <c r="C186" t="s">
        <v>588</v>
      </c>
      <c r="E186" t="s">
        <v>574</v>
      </c>
      <c r="F186" t="s">
        <v>30</v>
      </c>
      <c r="G186" t="b">
        <v>0</v>
      </c>
    </row>
    <row r="187" spans="1:7">
      <c r="A187">
        <f>HYPERLINK("learning.oreilly.com/live-events/multi-cloud-comparison-aws-azure-and-google-cloud/0636920414391/0642572011077", "0642572011077")</f>
        <v>0</v>
      </c>
      <c r="B187" t="s">
        <v>589</v>
      </c>
      <c r="C187" t="s">
        <v>590</v>
      </c>
      <c r="D187" t="s">
        <v>591</v>
      </c>
      <c r="E187" t="s">
        <v>574</v>
      </c>
      <c r="F187" t="s">
        <v>89</v>
      </c>
      <c r="G187" t="b">
        <v>0</v>
      </c>
    </row>
    <row r="188" spans="1:7">
      <c r="A188">
        <f>HYPERLINK("learning.oreilly.com/live-events/tcpip-deep-dive-with-wireshark-for-netops-and-secops/0636920078983/0642572012986", "0642572012986")</f>
        <v>0</v>
      </c>
      <c r="B188" t="s">
        <v>592</v>
      </c>
      <c r="C188" t="s">
        <v>593</v>
      </c>
      <c r="D188" t="s">
        <v>594</v>
      </c>
      <c r="E188" t="s">
        <v>574</v>
      </c>
      <c r="F188" t="s">
        <v>595</v>
      </c>
      <c r="G188" t="b">
        <v>0</v>
      </c>
    </row>
    <row r="189" spans="1:7">
      <c r="A189">
        <f>HYPERLINK("learning.oreilly.com/live-events/nist-cybersecurity-framework-20-lead-implementer-crash-superreview-by-allen-keele/0642572002563/0642572013650", "0642572013650")</f>
        <v>0</v>
      </c>
      <c r="B189" t="s">
        <v>596</v>
      </c>
      <c r="C189" t="s">
        <v>597</v>
      </c>
      <c r="D189" t="s">
        <v>598</v>
      </c>
      <c r="E189" t="s">
        <v>574</v>
      </c>
      <c r="F189" t="s">
        <v>599</v>
      </c>
      <c r="G189" t="b">
        <v>0</v>
      </c>
    </row>
    <row r="190" spans="1:7">
      <c r="A190">
        <f>HYPERLINK("learning.oreilly.com/live-events/jumpstart-your-ai-career/0636920096182/0642572013478", "0642572013478")</f>
        <v>0</v>
      </c>
      <c r="B190" t="s">
        <v>273</v>
      </c>
      <c r="C190" t="s">
        <v>600</v>
      </c>
      <c r="D190" t="s">
        <v>601</v>
      </c>
      <c r="E190" t="s">
        <v>574</v>
      </c>
      <c r="F190" t="s">
        <v>602</v>
      </c>
      <c r="G190" t="b">
        <v>0</v>
      </c>
    </row>
    <row r="191" spans="1:7">
      <c r="A191">
        <f>HYPERLINK("learning.oreilly.com/live-events/ai-powered-coding/0642572007551/0642572013706", "0642572013706")</f>
        <v>0</v>
      </c>
      <c r="B191" t="s">
        <v>603</v>
      </c>
      <c r="C191" t="s">
        <v>604</v>
      </c>
      <c r="D191" t="s">
        <v>605</v>
      </c>
      <c r="E191" t="s">
        <v>606</v>
      </c>
      <c r="F191" t="s">
        <v>607</v>
      </c>
      <c r="G191" t="b">
        <v>0</v>
      </c>
    </row>
    <row r="192" spans="1:7">
      <c r="A192">
        <f>HYPERLINK("learning.oreilly.com/live-events/advanced-microsoft-power-bi/0636920077729/0642572012797", "0642572012797")</f>
        <v>0</v>
      </c>
      <c r="B192" t="s">
        <v>12</v>
      </c>
      <c r="C192" t="s">
        <v>608</v>
      </c>
      <c r="D192" t="s">
        <v>609</v>
      </c>
      <c r="E192" t="s">
        <v>606</v>
      </c>
      <c r="F192" t="s">
        <v>15</v>
      </c>
      <c r="G192" t="b">
        <v>0</v>
      </c>
    </row>
    <row r="193" spans="1:7">
      <c r="A193">
        <f>HYPERLINK("learning.oreilly.com/live-events/ai-assisted-test-driven-development/0642572011956/0642572011955", "0642572011955")</f>
        <v>0</v>
      </c>
      <c r="B193" t="s">
        <v>587</v>
      </c>
      <c r="C193" t="s">
        <v>610</v>
      </c>
      <c r="D193" t="s">
        <v>611</v>
      </c>
      <c r="E193" t="s">
        <v>606</v>
      </c>
      <c r="F193" t="s">
        <v>439</v>
      </c>
      <c r="G193" t="b">
        <v>0</v>
      </c>
    </row>
    <row r="194" spans="1:7">
      <c r="A194">
        <f>HYPERLINK("learning.oreilly.com/live-events/data-and-analytics-fundamentals/0642572012993/0642572012992", "0642572012992")</f>
        <v>0</v>
      </c>
      <c r="B194" t="s">
        <v>284</v>
      </c>
      <c r="C194" t="s">
        <v>612</v>
      </c>
      <c r="D194" t="s">
        <v>613</v>
      </c>
      <c r="E194" t="s">
        <v>606</v>
      </c>
      <c r="F194" t="s">
        <v>614</v>
      </c>
      <c r="G194" t="b">
        <v>1</v>
      </c>
    </row>
    <row r="195" spans="1:7">
      <c r="A195">
        <f>HYPERLINK("learning.oreilly.com/live-events/cissp-certification-crash-course-2024-edition/0642572000111/0642572012882", "0642572012882")</f>
        <v>0</v>
      </c>
      <c r="B195" t="s">
        <v>35</v>
      </c>
      <c r="C195" t="s">
        <v>615</v>
      </c>
      <c r="D195" t="s">
        <v>616</v>
      </c>
      <c r="E195" t="s">
        <v>606</v>
      </c>
      <c r="F195" t="s">
        <v>513</v>
      </c>
      <c r="G195" t="b">
        <v>0</v>
      </c>
    </row>
    <row r="196" spans="1:7">
      <c r="A196">
        <f>HYPERLINK("learning.oreilly.com/live-events/how-to-get-people-to-do-stuff/0636920085748/0642572013056", "0642572013056")</f>
        <v>0</v>
      </c>
      <c r="B196" t="s">
        <v>617</v>
      </c>
      <c r="C196" t="s">
        <v>618</v>
      </c>
      <c r="D196" t="s">
        <v>619</v>
      </c>
      <c r="E196" t="s">
        <v>606</v>
      </c>
      <c r="F196" t="s">
        <v>620</v>
      </c>
      <c r="G196" t="b">
        <v>0</v>
      </c>
    </row>
    <row r="197" spans="1:7">
      <c r="A197">
        <f>HYPERLINK("learning.oreilly.com/live-events/object-oriented-python-bootcamp/0790145084090/0642572013156", "0642572013156")</f>
        <v>0</v>
      </c>
      <c r="B197" t="s">
        <v>31</v>
      </c>
      <c r="C197" t="s">
        <v>621</v>
      </c>
      <c r="D197" t="s">
        <v>622</v>
      </c>
      <c r="E197" t="s">
        <v>606</v>
      </c>
      <c r="F197" t="s">
        <v>347</v>
      </c>
      <c r="G197" t="b">
        <v>0</v>
      </c>
    </row>
    <row r="198" spans="1:7">
      <c r="A198">
        <f>HYPERLINK("learning.oreilly.com/live-events/python-powered-excel/0636920404217/0642572013281", "0642572013281")</f>
        <v>0</v>
      </c>
      <c r="B198" t="s">
        <v>31</v>
      </c>
      <c r="C198" t="s">
        <v>623</v>
      </c>
      <c r="D198" t="s">
        <v>624</v>
      </c>
      <c r="E198" t="s">
        <v>606</v>
      </c>
      <c r="F198" t="s">
        <v>625</v>
      </c>
      <c r="G198" t="b">
        <v>0</v>
      </c>
    </row>
    <row r="199" spans="1:7">
      <c r="A199">
        <f>HYPERLINK("learning.oreilly.com/live-events/build-your-own-cybersecurity-lab-and-cyber-range/0636920322597/0642572013470", "0642572013470")</f>
        <v>0</v>
      </c>
      <c r="B199" t="s">
        <v>626</v>
      </c>
      <c r="C199" t="s">
        <v>627</v>
      </c>
      <c r="D199" t="s">
        <v>628</v>
      </c>
      <c r="E199" t="s">
        <v>606</v>
      </c>
      <c r="F199" t="s">
        <v>101</v>
      </c>
      <c r="G199" t="b">
        <v>0</v>
      </c>
    </row>
    <row r="200" spans="1:7">
      <c r="A200">
        <f>HYPERLINK("learning.oreilly.com/live-events/secrets-of-positive-team-leadership/0636920095969/0642572013128", "0642572013128")</f>
        <v>0</v>
      </c>
      <c r="B200" t="s">
        <v>240</v>
      </c>
      <c r="C200" t="s">
        <v>629</v>
      </c>
      <c r="D200" t="s">
        <v>630</v>
      </c>
      <c r="E200" t="s">
        <v>631</v>
      </c>
      <c r="F200" t="s">
        <v>23</v>
      </c>
      <c r="G200" t="b">
        <v>0</v>
      </c>
    </row>
    <row r="201" spans="1:7">
      <c r="A201">
        <f>HYPERLINK("learning.oreilly.com/live-events/cloud-security-essentials/0790145066849/0642572013063", "0642572013063")</f>
        <v>0</v>
      </c>
      <c r="B201" t="s">
        <v>147</v>
      </c>
      <c r="C201" t="s">
        <v>632</v>
      </c>
      <c r="D201" t="s">
        <v>633</v>
      </c>
      <c r="E201" t="s">
        <v>631</v>
      </c>
      <c r="F201" t="s">
        <v>599</v>
      </c>
      <c r="G201" t="b">
        <v>0</v>
      </c>
    </row>
    <row r="202" spans="1:7">
      <c r="A202">
        <f>HYPERLINK("learning.oreilly.com/live-events/up-and-running-with-power-query-power-pivot-and-dax-in-90-minutes/0642572011679/0642572011678", "0642572011678")</f>
        <v>0</v>
      </c>
      <c r="B202" t="s">
        <v>634</v>
      </c>
      <c r="C202" t="s">
        <v>635</v>
      </c>
      <c r="D202" t="s">
        <v>636</v>
      </c>
      <c r="E202" t="s">
        <v>631</v>
      </c>
      <c r="F202" t="s">
        <v>509</v>
      </c>
      <c r="G202" t="b">
        <v>0</v>
      </c>
    </row>
    <row r="203" spans="1:7">
      <c r="A203">
        <f>HYPERLINK("learning.oreilly.com/live-events/managing-conflict-at-work/0642572003272/0642572013136", "0642572013136")</f>
        <v>0</v>
      </c>
      <c r="B203" t="s">
        <v>240</v>
      </c>
      <c r="C203" t="s">
        <v>637</v>
      </c>
      <c r="D203" t="s">
        <v>638</v>
      </c>
      <c r="E203" t="s">
        <v>631</v>
      </c>
      <c r="F203" t="s">
        <v>639</v>
      </c>
      <c r="G203" t="b">
        <v>0</v>
      </c>
    </row>
    <row r="204" spans="1:7">
      <c r="A204">
        <f>HYPERLINK("learning.oreilly.com/live-events/mastering-problem-analysis-with-microsoft-excel/0636920059847/0642572012844", "0642572012844")</f>
        <v>0</v>
      </c>
      <c r="B204" t="s">
        <v>264</v>
      </c>
      <c r="C204" t="s">
        <v>640</v>
      </c>
      <c r="D204" t="s">
        <v>641</v>
      </c>
      <c r="E204" t="s">
        <v>642</v>
      </c>
      <c r="F204" t="s">
        <v>81</v>
      </c>
      <c r="G204" t="b">
        <v>0</v>
      </c>
    </row>
    <row r="205" spans="1:7">
      <c r="A205">
        <f>HYPERLINK("learning.oreilly.com/live-events/ethical-hacking-pen-testing-red-teaming-and-bug-hunting-deep-dive/0636920083839/0642572013162", "0642572013162")</f>
        <v>0</v>
      </c>
      <c r="B205" t="s">
        <v>464</v>
      </c>
      <c r="C205" t="s">
        <v>643</v>
      </c>
      <c r="D205" t="s">
        <v>644</v>
      </c>
      <c r="E205" t="s">
        <v>642</v>
      </c>
      <c r="F205" t="s">
        <v>101</v>
      </c>
      <c r="G205" t="b">
        <v>0</v>
      </c>
    </row>
    <row r="206" spans="1:7">
      <c r="A206">
        <f>HYPERLINK("learning.oreilly.com/live-events/containers-in-4-hours/0636920239529/0642572013192", "0642572013192")</f>
        <v>0</v>
      </c>
      <c r="B206" t="s">
        <v>575</v>
      </c>
      <c r="C206" t="s">
        <v>645</v>
      </c>
      <c r="D206" t="s">
        <v>646</v>
      </c>
      <c r="E206" t="s">
        <v>642</v>
      </c>
      <c r="F206" t="s">
        <v>202</v>
      </c>
      <c r="G206" t="b">
        <v>0</v>
      </c>
    </row>
    <row r="207" spans="1:7">
      <c r="A207">
        <f>HYPERLINK("learning.oreilly.com/live-events/cissp-certification-exam-strategies-2024-edition/0642572004936/0642572013076", "0642572013076")</f>
        <v>0</v>
      </c>
      <c r="B207" t="s">
        <v>35</v>
      </c>
      <c r="C207" t="s">
        <v>647</v>
      </c>
      <c r="D207" t="s">
        <v>648</v>
      </c>
      <c r="E207" t="s">
        <v>642</v>
      </c>
      <c r="F207" t="s">
        <v>513</v>
      </c>
      <c r="G207" t="b">
        <v>0</v>
      </c>
    </row>
    <row r="208" spans="1:7">
      <c r="A208">
        <f>HYPERLINK("learning.oreilly.com/live-events/getting-started-with-langchain/0636920098586/0642572011651", "0642572011651")</f>
        <v>0</v>
      </c>
      <c r="B208" t="s">
        <v>82</v>
      </c>
      <c r="C208" t="s">
        <v>649</v>
      </c>
      <c r="D208" t="s">
        <v>650</v>
      </c>
      <c r="E208" t="s">
        <v>642</v>
      </c>
      <c r="F208" t="s">
        <v>85</v>
      </c>
      <c r="G208" t="b">
        <v>0</v>
      </c>
    </row>
    <row r="209" spans="1:7">
      <c r="A209">
        <f>HYPERLINK("learning.oreilly.com/live-events/a-hands-on-workshop-on-data-visualization-fundamentals/0636920073479/0642572013420", "0642572013420")</f>
        <v>0</v>
      </c>
      <c r="B209" t="s">
        <v>651</v>
      </c>
      <c r="C209" t="s">
        <v>652</v>
      </c>
      <c r="D209" t="s">
        <v>653</v>
      </c>
      <c r="E209" t="s">
        <v>642</v>
      </c>
      <c r="F209" t="s">
        <v>654</v>
      </c>
      <c r="G209" t="b">
        <v>0</v>
      </c>
    </row>
    <row r="210" spans="1:7">
      <c r="A210">
        <f>HYPERLINK("learning.oreilly.com/live-events/exam-dp-203-microsoft-azure-data-engineer-associate-crash-course/0636920054124/0642572013326", "0642572013326")</f>
        <v>0</v>
      </c>
      <c r="B210" t="s">
        <v>167</v>
      </c>
      <c r="C210" t="s">
        <v>655</v>
      </c>
      <c r="D210" t="s">
        <v>656</v>
      </c>
      <c r="E210" t="s">
        <v>657</v>
      </c>
      <c r="F210" t="s">
        <v>187</v>
      </c>
      <c r="G210" t="b">
        <v>1</v>
      </c>
    </row>
    <row r="211" spans="1:7">
      <c r="A211">
        <f>HYPERLINK("learning.oreilly.com/live-events/smarter-pandas-for-data-science/0636920081618/0642572013184", "0642572013184")</f>
        <v>0</v>
      </c>
      <c r="B211" t="s">
        <v>658</v>
      </c>
      <c r="C211" t="s">
        <v>659</v>
      </c>
      <c r="D211" t="s">
        <v>560</v>
      </c>
      <c r="E211" t="s">
        <v>657</v>
      </c>
      <c r="F211" t="s">
        <v>660</v>
      </c>
      <c r="G211" t="b">
        <v>0</v>
      </c>
    </row>
    <row r="212" spans="1:7">
      <c r="A212">
        <f>HYPERLINK("learning.oreilly.com/live-events/data-lake-basics/0642572008354/0642572013176", "0642572013176")</f>
        <v>0</v>
      </c>
      <c r="B212" t="s">
        <v>661</v>
      </c>
      <c r="C212" t="s">
        <v>662</v>
      </c>
      <c r="D212" t="s">
        <v>663</v>
      </c>
      <c r="E212" t="s">
        <v>657</v>
      </c>
      <c r="F212" t="s">
        <v>664</v>
      </c>
      <c r="G212" t="b">
        <v>1</v>
      </c>
    </row>
    <row r="213" spans="1:7">
      <c r="A213">
        <f>HYPERLINK("learning.oreilly.com/live-events/use-confluence-like-a-pro/0642572012952/0642572012951", "0642572012951")</f>
        <v>0</v>
      </c>
      <c r="B213" t="s">
        <v>665</v>
      </c>
      <c r="C213" t="s">
        <v>666</v>
      </c>
      <c r="D213" t="s">
        <v>667</v>
      </c>
      <c r="E213" t="s">
        <v>657</v>
      </c>
      <c r="F213" t="s">
        <v>668</v>
      </c>
      <c r="G213" t="b">
        <v>1</v>
      </c>
    </row>
    <row r="214" spans="1:7">
      <c r="A214">
        <f>HYPERLINK("learning.oreilly.com/live-events/fundamentals-of-leadership/0790145042001/0642572010005", "0642572010005")</f>
        <v>0</v>
      </c>
      <c r="B214" t="s">
        <v>400</v>
      </c>
      <c r="C214" t="s">
        <v>669</v>
      </c>
      <c r="D214" t="s">
        <v>670</v>
      </c>
      <c r="E214" t="s">
        <v>671</v>
      </c>
      <c r="F214" t="s">
        <v>397</v>
      </c>
      <c r="G214" t="b">
        <v>0</v>
      </c>
    </row>
    <row r="215" spans="1:7">
      <c r="A215">
        <f>HYPERLINK("learning.oreilly.com/live-events/llm-safety-and-security/0636920099547/0642572009979", "0642572009979")</f>
        <v>0</v>
      </c>
      <c r="B215" t="s">
        <v>672</v>
      </c>
      <c r="C215" t="s">
        <v>673</v>
      </c>
      <c r="D215" t="s">
        <v>674</v>
      </c>
      <c r="E215" t="s">
        <v>671</v>
      </c>
      <c r="F215" t="s">
        <v>142</v>
      </c>
      <c r="G215" t="b">
        <v>0</v>
      </c>
    </row>
    <row r="216" spans="1:7">
      <c r="A216">
        <f>HYPERLINK("learning.oreilly.com/live-events/microservices-bootcamp/0642572005573/0642572009596", "0642572009596")</f>
        <v>0</v>
      </c>
      <c r="B216" t="s">
        <v>113</v>
      </c>
      <c r="C216" t="s">
        <v>675</v>
      </c>
      <c r="D216" t="s">
        <v>676</v>
      </c>
      <c r="E216" t="s">
        <v>671</v>
      </c>
      <c r="F216" t="s">
        <v>136</v>
      </c>
      <c r="G216" t="b">
        <v>0</v>
      </c>
    </row>
    <row r="217" spans="1:7">
      <c r="A217">
        <f>HYPERLINK("learning.oreilly.com/live-events/spring-ai/0790145045396/0642572010096", "0642572010096")</f>
        <v>0</v>
      </c>
      <c r="B217" t="s">
        <v>677</v>
      </c>
      <c r="C217" t="s">
        <v>678</v>
      </c>
      <c r="D217" t="s">
        <v>679</v>
      </c>
      <c r="E217" t="s">
        <v>671</v>
      </c>
      <c r="F217" t="s">
        <v>19</v>
      </c>
      <c r="G217" t="b">
        <v>0</v>
      </c>
    </row>
    <row r="218" spans="1:7">
      <c r="A218">
        <f>HYPERLINK("learning.oreilly.com/live-events/reading-and-maintaining-code-with-generative-ai/0642572012412/0642572012411", "0642572012411")</f>
        <v>0</v>
      </c>
      <c r="B218" t="s">
        <v>109</v>
      </c>
      <c r="C218" t="s">
        <v>680</v>
      </c>
      <c r="D218" t="s">
        <v>681</v>
      </c>
      <c r="E218" t="s">
        <v>671</v>
      </c>
      <c r="F218" t="s">
        <v>439</v>
      </c>
      <c r="G218" t="b">
        <v>0</v>
      </c>
    </row>
    <row r="219" spans="1:7">
      <c r="A219">
        <f>HYPERLINK("learning.oreilly.com/live-events/certified-kubernetes-administrator-cka-exam-prep/0636920459743/0642572011005", "0642572011005")</f>
        <v>0</v>
      </c>
      <c r="B219" t="s">
        <v>533</v>
      </c>
      <c r="C219" t="s">
        <v>682</v>
      </c>
      <c r="D219" t="s">
        <v>683</v>
      </c>
      <c r="E219" t="s">
        <v>671</v>
      </c>
      <c r="F219" t="s">
        <v>150</v>
      </c>
      <c r="G219" t="b">
        <v>0</v>
      </c>
    </row>
    <row r="220" spans="1:7">
      <c r="A220">
        <f>HYPERLINK("learning.oreilly.com/live-events/generative-ai-essentials-with-chatgpt-copilot-and-gemini/0642572002004/0642572013822", "0642572013822")</f>
        <v>0</v>
      </c>
      <c r="B220" t="s">
        <v>109</v>
      </c>
      <c r="C220" t="s">
        <v>684</v>
      </c>
      <c r="D220" t="s">
        <v>685</v>
      </c>
      <c r="E220" t="s">
        <v>671</v>
      </c>
      <c r="F220" t="s">
        <v>443</v>
      </c>
      <c r="G220" t="b">
        <v>0</v>
      </c>
    </row>
    <row r="221" spans="1:7">
      <c r="A221">
        <f>HYPERLINK("learning.oreilly.com/live-events/generative-ai-for-finance-in-60-minutes/0636920097023/0642572009528", "0642572009528")</f>
        <v>0</v>
      </c>
      <c r="B221" t="s">
        <v>73</v>
      </c>
      <c r="C221" t="s">
        <v>686</v>
      </c>
      <c r="D221" t="s">
        <v>687</v>
      </c>
      <c r="E221" t="s">
        <v>671</v>
      </c>
      <c r="F221" t="s">
        <v>688</v>
      </c>
      <c r="G221" t="b">
        <v>0</v>
      </c>
    </row>
    <row r="222" spans="1:7">
      <c r="A222">
        <f>HYPERLINK("learning.oreilly.com/live-events/c-software-design/0636920078585/0642572012551", "0642572012551")</f>
        <v>0</v>
      </c>
      <c r="B222" t="s">
        <v>373</v>
      </c>
      <c r="C222" t="s">
        <v>689</v>
      </c>
      <c r="D222" t="s">
        <v>690</v>
      </c>
      <c r="E222" t="s">
        <v>671</v>
      </c>
      <c r="F222" t="s">
        <v>691</v>
      </c>
      <c r="G222" t="b">
        <v>0</v>
      </c>
    </row>
    <row r="223" spans="1:7">
      <c r="A223">
        <f>HYPERLINK("learning.oreilly.com/live-events/ai-tools-for-managers-and-coaches/0642572013855/0642572013854", "0642572013854")</f>
        <v>0</v>
      </c>
      <c r="B223" t="s">
        <v>692</v>
      </c>
      <c r="C223" t="s">
        <v>693</v>
      </c>
      <c r="D223" t="s">
        <v>694</v>
      </c>
      <c r="E223" t="s">
        <v>671</v>
      </c>
      <c r="F223" t="s">
        <v>695</v>
      </c>
      <c r="G223" t="b">
        <v>0</v>
      </c>
    </row>
    <row r="224" spans="1:7">
      <c r="A224">
        <f>HYPERLINK("learning.oreilly.com/live-events/ai-and-ml-algorithms-for-non-mathematicians-and-data-science-beginners/0636920099583/0642572013923", "0642572013923")</f>
        <v>0</v>
      </c>
      <c r="B224" t="s">
        <v>276</v>
      </c>
      <c r="C224" t="s">
        <v>696</v>
      </c>
      <c r="D224" t="s">
        <v>697</v>
      </c>
      <c r="E224" t="s">
        <v>671</v>
      </c>
      <c r="F224" t="s">
        <v>494</v>
      </c>
      <c r="G224" t="b">
        <v>0</v>
      </c>
    </row>
    <row r="225" spans="1:7">
      <c r="A225">
        <f>HYPERLINK("learning.oreilly.com/live-events/go-the-right-way/0790145042893/0642572014173", "0642572014173")</f>
        <v>0</v>
      </c>
      <c r="B225" t="s">
        <v>433</v>
      </c>
      <c r="C225" t="s">
        <v>698</v>
      </c>
      <c r="D225" t="s">
        <v>699</v>
      </c>
      <c r="E225" t="s">
        <v>671</v>
      </c>
      <c r="F225" t="s">
        <v>331</v>
      </c>
      <c r="G225" t="b">
        <v>0</v>
      </c>
    </row>
    <row r="226" spans="1:7">
      <c r="A226">
        <f>HYPERLINK("learning.oreilly.com/live-events/system-design-interview-boot-camp/0636920090983/0642572011429", "0642572011429")</f>
        <v>0</v>
      </c>
      <c r="B226" t="s">
        <v>39</v>
      </c>
      <c r="C226" t="s">
        <v>700</v>
      </c>
      <c r="D226" t="s">
        <v>701</v>
      </c>
      <c r="E226" t="s">
        <v>702</v>
      </c>
      <c r="F226" t="s">
        <v>190</v>
      </c>
      <c r="G226" t="b">
        <v>0</v>
      </c>
    </row>
    <row r="227" spans="1:7">
      <c r="A227">
        <f>HYPERLINK("learning.oreilly.com/live-events/architecture-decision-making-by-example/0636920080767/0642572011848", "0642572011848")</f>
        <v>0</v>
      </c>
      <c r="B227" t="s">
        <v>39</v>
      </c>
      <c r="C227" t="s">
        <v>703</v>
      </c>
      <c r="D227" t="s">
        <v>704</v>
      </c>
      <c r="E227" t="s">
        <v>702</v>
      </c>
      <c r="F227" t="s">
        <v>705</v>
      </c>
      <c r="G227" t="b">
        <v>1</v>
      </c>
    </row>
    <row r="228" spans="1:7">
      <c r="A228">
        <f>HYPERLINK("learning.oreilly.com/live-events/power-bi-bootcamp/0636920075690/0642572010903", "0642572010903")</f>
        <v>0</v>
      </c>
      <c r="B228" t="s">
        <v>12</v>
      </c>
      <c r="C228" t="s">
        <v>706</v>
      </c>
      <c r="E228" t="s">
        <v>702</v>
      </c>
      <c r="F228" t="s">
        <v>326</v>
      </c>
      <c r="G228" t="b">
        <v>1</v>
      </c>
    </row>
    <row r="229" spans="1:7">
      <c r="A229">
        <f>HYPERLINK("learning.oreilly.com/live-events/terraform-in-the-cloud/0636920401407/0642572012635", "0642572012635")</f>
        <v>0</v>
      </c>
      <c r="B229" t="s">
        <v>129</v>
      </c>
      <c r="C229" t="s">
        <v>707</v>
      </c>
      <c r="D229" t="s">
        <v>708</v>
      </c>
      <c r="E229" t="s">
        <v>702</v>
      </c>
      <c r="F229" t="s">
        <v>524</v>
      </c>
      <c r="G229" t="b">
        <v>1</v>
      </c>
    </row>
    <row r="230" spans="1:7">
      <c r="A230">
        <f>HYPERLINK("learning.oreilly.com/live-events/using-generative-ai-to-boost-your-personal-productivity/0636920099736/0642572009048", "0642572009048")</f>
        <v>0</v>
      </c>
      <c r="B230" t="s">
        <v>197</v>
      </c>
      <c r="C230" t="s">
        <v>198</v>
      </c>
      <c r="D230" t="s">
        <v>199</v>
      </c>
      <c r="E230" t="s">
        <v>702</v>
      </c>
      <c r="F230" t="s">
        <v>65</v>
      </c>
      <c r="G230" t="b">
        <v>0</v>
      </c>
    </row>
    <row r="231" spans="1:7">
      <c r="A231">
        <f>HYPERLINK("learning.oreilly.com/live-events/analyzing-architecture-risk/0636920054370/0642572011961", "0642572011961")</f>
        <v>0</v>
      </c>
      <c r="B231" t="s">
        <v>39</v>
      </c>
      <c r="C231" t="s">
        <v>40</v>
      </c>
      <c r="D231" t="s">
        <v>41</v>
      </c>
      <c r="E231" t="s">
        <v>702</v>
      </c>
      <c r="F231" t="s">
        <v>42</v>
      </c>
      <c r="G231" t="b">
        <v>0</v>
      </c>
    </row>
    <row r="232" spans="1:7">
      <c r="A232">
        <f>HYPERLINK("learning.oreilly.com/live-events/python-data-science-full-throttle-with-paul-deitel-introductory-artificial-intelligence-ai-big-data-and-cloud-case-studies/0636920289197/0642572011977", "0642572011977")</f>
        <v>0</v>
      </c>
      <c r="B232" t="s">
        <v>284</v>
      </c>
      <c r="C232" t="s">
        <v>709</v>
      </c>
      <c r="D232" t="s">
        <v>710</v>
      </c>
      <c r="E232" t="s">
        <v>702</v>
      </c>
      <c r="F232" t="s">
        <v>233</v>
      </c>
      <c r="G232" t="b">
        <v>0</v>
      </c>
    </row>
    <row r="233" spans="1:7">
      <c r="A233">
        <f>HYPERLINK("learning.oreilly.com/live-events/how-to-give-great-presentations/0636920054691/0642572011688", "0642572011688")</f>
        <v>0</v>
      </c>
      <c r="B233" t="s">
        <v>413</v>
      </c>
      <c r="C233" t="s">
        <v>711</v>
      </c>
      <c r="D233" t="s">
        <v>712</v>
      </c>
      <c r="E233" t="s">
        <v>702</v>
      </c>
      <c r="F233" t="s">
        <v>446</v>
      </c>
      <c r="G233" t="b">
        <v>0</v>
      </c>
    </row>
    <row r="234" spans="1:7">
      <c r="A234">
        <f>HYPERLINK("learning.oreilly.com/live-events/ai-superstream-retrieval-augmented-generation-rag-in-production/0642572012684/0642572012683", "0642572012683")</f>
        <v>0</v>
      </c>
      <c r="B234" t="s">
        <v>713</v>
      </c>
      <c r="C234" t="s">
        <v>714</v>
      </c>
      <c r="D234" t="s">
        <v>715</v>
      </c>
      <c r="E234" t="s">
        <v>702</v>
      </c>
      <c r="F234" t="s">
        <v>716</v>
      </c>
      <c r="G234" t="b">
        <v>1</v>
      </c>
    </row>
    <row r="235" spans="1:7">
      <c r="A235">
        <f>HYPERLINK("learning.oreilly.com/live-events/mitre-attck-fundamentals/0636920075704/0642572014057", "0642572014057")</f>
        <v>0</v>
      </c>
      <c r="B235" t="s">
        <v>717</v>
      </c>
      <c r="C235" t="s">
        <v>718</v>
      </c>
      <c r="D235" t="s">
        <v>719</v>
      </c>
      <c r="E235" t="s">
        <v>702</v>
      </c>
      <c r="F235" t="s">
        <v>38</v>
      </c>
      <c r="G235" t="b">
        <v>0</v>
      </c>
    </row>
    <row r="236" spans="1:7">
      <c r="A236">
        <f>HYPERLINK("learning.oreilly.com/live-events/generative-ai-for-scrum-teams/0790145067209/0642572009752", "0642572009752")</f>
        <v>0</v>
      </c>
      <c r="B236" t="s">
        <v>720</v>
      </c>
      <c r="C236" t="s">
        <v>721</v>
      </c>
      <c r="D236" t="s">
        <v>722</v>
      </c>
      <c r="E236" t="s">
        <v>702</v>
      </c>
      <c r="F236" t="s">
        <v>723</v>
      </c>
      <c r="G236" t="b">
        <v>0</v>
      </c>
    </row>
    <row r="237" spans="1:7">
      <c r="A237">
        <f>HYPERLINK("learning.oreilly.com/live-events/kafka-fundamentals/0636920077756/0642572010736", "0642572010736")</f>
        <v>0</v>
      </c>
      <c r="B237" t="s">
        <v>724</v>
      </c>
      <c r="C237" t="s">
        <v>725</v>
      </c>
      <c r="D237" t="s">
        <v>726</v>
      </c>
      <c r="E237" t="s">
        <v>702</v>
      </c>
      <c r="F237" t="s">
        <v>727</v>
      </c>
      <c r="G237" t="b">
        <v>0</v>
      </c>
    </row>
    <row r="238" spans="1:7">
      <c r="A238">
        <f>HYPERLINK("learning.oreilly.com/live-events/manage-your-minutes/0642572013802/0642572013801", "0642572013801")</f>
        <v>0</v>
      </c>
      <c r="B238" t="s">
        <v>197</v>
      </c>
      <c r="C238" t="s">
        <v>728</v>
      </c>
      <c r="D238" t="s">
        <v>729</v>
      </c>
      <c r="E238" t="s">
        <v>730</v>
      </c>
      <c r="F238" t="s">
        <v>731</v>
      </c>
      <c r="G238" t="b">
        <v>0</v>
      </c>
    </row>
    <row r="239" spans="1:7">
      <c r="A239">
        <f>HYPERLINK("learning.oreilly.com/live-events/bash-shell-scripting-in-4-hours/0636920245810/0642572014201", "0642572014201")</f>
        <v>0</v>
      </c>
      <c r="B239" t="s">
        <v>732</v>
      </c>
      <c r="C239" t="s">
        <v>733</v>
      </c>
      <c r="D239" t="s">
        <v>734</v>
      </c>
      <c r="E239" t="s">
        <v>730</v>
      </c>
      <c r="F239" t="s">
        <v>202</v>
      </c>
      <c r="G239" t="b">
        <v>0</v>
      </c>
    </row>
    <row r="240" spans="1:7">
      <c r="A240">
        <f>HYPERLINK("learning.oreilly.com/live-events/excel-skills-for-finance/0790145043946/0642572012828", "0642572012828")</f>
        <v>0</v>
      </c>
      <c r="B240" t="s">
        <v>735</v>
      </c>
      <c r="C240" t="s">
        <v>736</v>
      </c>
      <c r="D240" t="s">
        <v>737</v>
      </c>
      <c r="E240" t="s">
        <v>730</v>
      </c>
      <c r="F240" t="s">
        <v>81</v>
      </c>
      <c r="G240" t="b">
        <v>0</v>
      </c>
    </row>
    <row r="241" spans="1:7">
      <c r="A241">
        <f>HYPERLINK("learning.oreilly.com/live-events/boost-your-excel-productivity-with-python/0642572013805/0642572013804", "0642572013804")</f>
        <v>0</v>
      </c>
      <c r="B241" t="s">
        <v>31</v>
      </c>
      <c r="C241" t="s">
        <v>738</v>
      </c>
      <c r="D241" t="s">
        <v>739</v>
      </c>
      <c r="E241" t="s">
        <v>730</v>
      </c>
      <c r="F241" t="s">
        <v>27</v>
      </c>
      <c r="G241" t="b">
        <v>0</v>
      </c>
    </row>
    <row r="242" spans="1:7">
      <c r="A242">
        <f>HYPERLINK("learning.oreilly.com/live-events/leveraging-ai-for-effective-project-management/0642572000362/0642572010481", "0642572010481")</f>
        <v>0</v>
      </c>
      <c r="B242" t="s">
        <v>171</v>
      </c>
      <c r="C242" t="s">
        <v>740</v>
      </c>
      <c r="D242" t="s">
        <v>741</v>
      </c>
      <c r="E242" t="s">
        <v>730</v>
      </c>
      <c r="F242" t="s">
        <v>742</v>
      </c>
      <c r="G242" t="b">
        <v>0</v>
      </c>
    </row>
    <row r="243" spans="1:7">
      <c r="A243">
        <f>HYPERLINK("learning.oreilly.com/live-events/chatgpt-for-data-analytics/0636920094217/0642572009712", "0642572009712")</f>
        <v>0</v>
      </c>
      <c r="B243" t="s">
        <v>51</v>
      </c>
      <c r="C243" t="s">
        <v>743</v>
      </c>
      <c r="D243" t="s">
        <v>744</v>
      </c>
      <c r="E243" t="s">
        <v>730</v>
      </c>
      <c r="F243" t="s">
        <v>745</v>
      </c>
      <c r="G243" t="b">
        <v>0</v>
      </c>
    </row>
    <row r="244" spans="1:7">
      <c r="A244">
        <f>HYPERLINK("learning.oreilly.com/live-events/python-environments-and-best-practices/0636920444237/0642572014209", "0642572014209")</f>
        <v>0</v>
      </c>
      <c r="B244" t="s">
        <v>31</v>
      </c>
      <c r="C244" t="s">
        <v>746</v>
      </c>
      <c r="D244" t="s">
        <v>747</v>
      </c>
      <c r="E244" t="s">
        <v>730</v>
      </c>
      <c r="F244" t="s">
        <v>68</v>
      </c>
      <c r="G244" t="b">
        <v>0</v>
      </c>
    </row>
    <row r="245" spans="1:7">
      <c r="A245">
        <f>HYPERLINK("learning.oreilly.com/live-events/learn-kubernetes-ai-with-k8sgpt/0642572012001/0642572012000", "0642572012000")</f>
        <v>0</v>
      </c>
      <c r="B245" t="s">
        <v>533</v>
      </c>
      <c r="C245" t="s">
        <v>748</v>
      </c>
      <c r="D245" t="s">
        <v>749</v>
      </c>
      <c r="E245" t="s">
        <v>730</v>
      </c>
      <c r="F245" t="s">
        <v>750</v>
      </c>
      <c r="G245" t="b">
        <v>0</v>
      </c>
    </row>
    <row r="246" spans="1:7">
      <c r="A246">
        <f>HYPERLINK("learning.oreilly.com/live-events/aws-certified-cloud-practitioner-bootcamp/0636920085066/0642572014005", "0642572014005")</f>
        <v>0</v>
      </c>
      <c r="B246" t="s">
        <v>86</v>
      </c>
      <c r="C246" t="s">
        <v>751</v>
      </c>
      <c r="D246" t="s">
        <v>752</v>
      </c>
      <c r="E246" t="s">
        <v>730</v>
      </c>
      <c r="F246" t="s">
        <v>753</v>
      </c>
      <c r="G246" t="b">
        <v>0</v>
      </c>
    </row>
    <row r="247" spans="1:7">
      <c r="A247">
        <f>HYPERLINK("learning.oreilly.com/live-events/from-software-engineer-to-ai-data-scientist/0642572007671/0642572014217", "0642572014217")</f>
        <v>0</v>
      </c>
      <c r="B247" t="s">
        <v>284</v>
      </c>
      <c r="C247" t="s">
        <v>754</v>
      </c>
      <c r="D247" t="s">
        <v>755</v>
      </c>
      <c r="E247" t="s">
        <v>730</v>
      </c>
      <c r="F247" t="s">
        <v>315</v>
      </c>
      <c r="G247" t="b">
        <v>0</v>
      </c>
    </row>
    <row r="248" spans="1:7">
      <c r="A248">
        <f>HYPERLINK("learning.oreilly.com/live-events/machine-learning-with-pytorch-for-developers/0642572014779/0642572014778", "0642572014778")</f>
        <v>0</v>
      </c>
      <c r="B248" t="s">
        <v>756</v>
      </c>
      <c r="C248" t="s">
        <v>757</v>
      </c>
      <c r="D248" t="s">
        <v>758</v>
      </c>
      <c r="E248" t="s">
        <v>730</v>
      </c>
      <c r="F248" t="s">
        <v>432</v>
      </c>
      <c r="G248" t="b">
        <v>1</v>
      </c>
    </row>
    <row r="249" spans="1:7">
      <c r="A249">
        <f>HYPERLINK("learning.oreilly.com/live-events/hands-on-software-design/0636920059654/0642572014103", "0642572014103")</f>
        <v>0</v>
      </c>
      <c r="B249" t="s">
        <v>759</v>
      </c>
      <c r="C249" t="s">
        <v>760</v>
      </c>
      <c r="D249" t="s">
        <v>761</v>
      </c>
      <c r="E249" t="s">
        <v>762</v>
      </c>
      <c r="F249" t="s">
        <v>439</v>
      </c>
      <c r="G249" t="b">
        <v>0</v>
      </c>
    </row>
    <row r="250" spans="1:7">
      <c r="A250">
        <f>HYPERLINK("learning.oreilly.com/live-events/software-architecture-by-example/0636920261797/0642572010199", "0642572010199")</f>
        <v>0</v>
      </c>
      <c r="B250" t="s">
        <v>39</v>
      </c>
      <c r="C250" t="s">
        <v>763</v>
      </c>
      <c r="D250" t="s">
        <v>764</v>
      </c>
      <c r="E250" t="s">
        <v>762</v>
      </c>
      <c r="F250" t="s">
        <v>46</v>
      </c>
      <c r="G250" t="b">
        <v>0</v>
      </c>
    </row>
    <row r="251" spans="1:7">
      <c r="A251">
        <f>HYPERLINK("learning.oreilly.com/live-events/genai-toolbox/0642572001846/0642572013810", "0642572013810")</f>
        <v>0</v>
      </c>
      <c r="B251" t="s">
        <v>24</v>
      </c>
      <c r="C251" t="s">
        <v>25</v>
      </c>
      <c r="D251" t="s">
        <v>26</v>
      </c>
      <c r="E251" t="s">
        <v>762</v>
      </c>
      <c r="F251" t="s">
        <v>27</v>
      </c>
      <c r="G251" t="b">
        <v>0</v>
      </c>
    </row>
    <row r="252" spans="1:7">
      <c r="A252">
        <f>HYPERLINK("learning.oreilly.com/live-events/microsoft-azure-security-technologies-az-500-bootcamp/0636920080783/0642572013778", "0642572013778")</f>
        <v>0</v>
      </c>
      <c r="B252" t="s">
        <v>765</v>
      </c>
      <c r="C252" t="s">
        <v>766</v>
      </c>
      <c r="D252" t="s">
        <v>767</v>
      </c>
      <c r="E252" t="s">
        <v>762</v>
      </c>
      <c r="F252" t="s">
        <v>187</v>
      </c>
      <c r="G252" t="b">
        <v>0</v>
      </c>
    </row>
    <row r="253" spans="1:7">
      <c r="A253">
        <f>HYPERLINK("learning.oreilly.com/live-events/kubernetes-networking-in-4-hours/0642572000164/0642572013814", "0642572013814")</f>
        <v>0</v>
      </c>
      <c r="B253" t="s">
        <v>533</v>
      </c>
      <c r="C253" t="s">
        <v>768</v>
      </c>
      <c r="D253" t="s">
        <v>769</v>
      </c>
      <c r="E253" t="s">
        <v>762</v>
      </c>
      <c r="F253" t="s">
        <v>250</v>
      </c>
      <c r="G253" t="b">
        <v>0</v>
      </c>
    </row>
    <row r="254" spans="1:7">
      <c r="A254">
        <f>HYPERLINK("learning.oreilly.com/live-events/advanced-sql-queries-in-90-minuteswith-interactivity/0636920091749/0642572013701", "0642572013701")</f>
        <v>0</v>
      </c>
      <c r="B254" t="s">
        <v>287</v>
      </c>
      <c r="C254" t="s">
        <v>770</v>
      </c>
      <c r="D254" t="s">
        <v>771</v>
      </c>
      <c r="E254" t="s">
        <v>762</v>
      </c>
      <c r="F254" t="s">
        <v>290</v>
      </c>
      <c r="G254" t="b">
        <v>0</v>
      </c>
    </row>
    <row r="255" spans="1:7">
      <c r="A255">
        <f>HYPERLINK("learning.oreilly.com/live-events/c-design-patterns/0642572013451/0642572013450", "0642572013450")</f>
        <v>0</v>
      </c>
      <c r="B255" t="s">
        <v>772</v>
      </c>
      <c r="C255" t="s">
        <v>772</v>
      </c>
      <c r="D255" t="s">
        <v>773</v>
      </c>
      <c r="E255" t="s">
        <v>762</v>
      </c>
      <c r="F255" t="s">
        <v>691</v>
      </c>
      <c r="G255" t="b">
        <v>0</v>
      </c>
    </row>
    <row r="256" spans="1:7">
      <c r="A256">
        <f>HYPERLINK("learning.oreilly.com/live-events/building-agents-with-openais-gpt-assistants-api/0642572010712/0642572010732", "0642572010732")</f>
        <v>0</v>
      </c>
      <c r="B256" t="s">
        <v>51</v>
      </c>
      <c r="C256" t="s">
        <v>774</v>
      </c>
      <c r="D256" t="s">
        <v>775</v>
      </c>
      <c r="E256" t="s">
        <v>762</v>
      </c>
      <c r="F256" t="s">
        <v>85</v>
      </c>
      <c r="G256" t="b">
        <v>0</v>
      </c>
    </row>
    <row r="257" spans="1:7">
      <c r="A257">
        <f>HYPERLINK("learning.oreilly.com/live-events/evaluating-large-language-models-llms/0642572013878/0642572013877", "0642572013877")</f>
        <v>0</v>
      </c>
      <c r="B257" t="s">
        <v>69</v>
      </c>
      <c r="C257" t="s">
        <v>776</v>
      </c>
      <c r="D257" t="s">
        <v>777</v>
      </c>
      <c r="E257" t="s">
        <v>762</v>
      </c>
      <c r="F257" t="s">
        <v>61</v>
      </c>
      <c r="G257" t="b">
        <v>0</v>
      </c>
    </row>
    <row r="258" spans="1:7">
      <c r="A258">
        <f>HYPERLINK("learning.oreilly.com/live-events/build-your-own-ai-lab/0642572007495/0642572013857", "0642572013857")</f>
        <v>0</v>
      </c>
      <c r="B258" t="s">
        <v>778</v>
      </c>
      <c r="C258" t="s">
        <v>779</v>
      </c>
      <c r="D258" t="s">
        <v>780</v>
      </c>
      <c r="E258" t="s">
        <v>762</v>
      </c>
      <c r="F258" t="s">
        <v>101</v>
      </c>
      <c r="G258" t="b">
        <v>0</v>
      </c>
    </row>
    <row r="259" spans="1:7">
      <c r="A259">
        <f>HYPERLINK("learning.oreilly.com/live-events/how-to-get-teams-to-do-stuff/0642572014101/0642572014100", "0642572014100")</f>
        <v>0</v>
      </c>
      <c r="B259" t="s">
        <v>781</v>
      </c>
      <c r="C259" t="s">
        <v>782</v>
      </c>
      <c r="D259" t="s">
        <v>783</v>
      </c>
      <c r="E259" t="s">
        <v>762</v>
      </c>
      <c r="F259" t="s">
        <v>620</v>
      </c>
      <c r="G259" t="b">
        <v>0</v>
      </c>
    </row>
    <row r="260" spans="1:7">
      <c r="A260">
        <f>HYPERLINK("learning.oreilly.com/live-events/system-design-fundamentals-righting-software/0636920364030/0642572014427", "0642572014427")</f>
        <v>0</v>
      </c>
      <c r="B260" t="s">
        <v>39</v>
      </c>
      <c r="C260" t="s">
        <v>784</v>
      </c>
      <c r="D260" t="s">
        <v>785</v>
      </c>
      <c r="E260" t="s">
        <v>762</v>
      </c>
      <c r="F260" t="s">
        <v>786</v>
      </c>
      <c r="G260" t="b">
        <v>0</v>
      </c>
    </row>
    <row r="261" spans="1:7">
      <c r="A261">
        <f>HYPERLINK("learning.oreilly.com/live-events/github-actions-in-4-hours/0636920078758/0642572014169", "0642572014169")</f>
        <v>0</v>
      </c>
      <c r="B261" t="s">
        <v>787</v>
      </c>
      <c r="C261" t="s">
        <v>788</v>
      </c>
      <c r="D261" t="s">
        <v>789</v>
      </c>
      <c r="E261" t="s">
        <v>790</v>
      </c>
      <c r="F261" t="s">
        <v>791</v>
      </c>
      <c r="G261" t="b">
        <v>0</v>
      </c>
    </row>
    <row r="262" spans="1:7">
      <c r="A262">
        <f>HYPERLINK("learning.oreilly.com/live-events/hands-on-aws-in-3-weeks/0636920057763/0642572013904", "0642572013904")</f>
        <v>0</v>
      </c>
      <c r="B262" t="s">
        <v>792</v>
      </c>
      <c r="C262" t="s">
        <v>793</v>
      </c>
      <c r="D262" t="s">
        <v>794</v>
      </c>
      <c r="E262" t="s">
        <v>790</v>
      </c>
      <c r="F262" t="s">
        <v>50</v>
      </c>
      <c r="G262" t="b">
        <v>0</v>
      </c>
    </row>
    <row r="263" spans="1:7">
      <c r="A263">
        <f>HYPERLINK("learning.oreilly.com/live-events/communicating-software-architecture/0636920078578/0642572012238", "0642572012238")</f>
        <v>0</v>
      </c>
      <c r="B263" t="s">
        <v>39</v>
      </c>
      <c r="C263" t="s">
        <v>795</v>
      </c>
      <c r="D263" t="s">
        <v>796</v>
      </c>
      <c r="E263" t="s">
        <v>790</v>
      </c>
      <c r="F263" t="s">
        <v>580</v>
      </c>
      <c r="G263" t="b">
        <v>0</v>
      </c>
    </row>
    <row r="264" spans="1:7">
      <c r="A264">
        <f>HYPERLINK("learning.oreilly.com/live-events/self-learning-teams-in-six-steps/0642572013838/0642572013837", "0642572013837")</f>
        <v>0</v>
      </c>
      <c r="B264" t="s">
        <v>340</v>
      </c>
      <c r="C264" t="s">
        <v>797</v>
      </c>
      <c r="D264" t="s">
        <v>798</v>
      </c>
      <c r="E264" t="s">
        <v>790</v>
      </c>
      <c r="F264" t="s">
        <v>799</v>
      </c>
      <c r="G264" t="b">
        <v>0</v>
      </c>
    </row>
    <row r="265" spans="1:7">
      <c r="A265">
        <f>HYPERLINK("learning.oreilly.com/live-events/smarter-statistics-for-data-science/0636920081037/0642572014205", "0642572014205")</f>
        <v>0</v>
      </c>
      <c r="B265" t="s">
        <v>284</v>
      </c>
      <c r="C265" t="s">
        <v>800</v>
      </c>
      <c r="D265" t="s">
        <v>560</v>
      </c>
      <c r="E265" t="s">
        <v>790</v>
      </c>
      <c r="F265" t="s">
        <v>801</v>
      </c>
      <c r="G265" t="b">
        <v>0</v>
      </c>
    </row>
    <row r="266" spans="1:7">
      <c r="A266">
        <f>HYPERLINK("learning.oreilly.com/live-events/hands-on-with-aws-ec2-and-ebs/0636920068551/0642572014229", "0642572014229")</f>
        <v>0</v>
      </c>
      <c r="B266" t="s">
        <v>802</v>
      </c>
      <c r="C266" t="s">
        <v>803</v>
      </c>
      <c r="D266" t="s">
        <v>804</v>
      </c>
      <c r="E266" t="s">
        <v>790</v>
      </c>
      <c r="F266" t="s">
        <v>449</v>
      </c>
      <c r="G266" t="b">
        <v>0</v>
      </c>
    </row>
    <row r="267" spans="1:7">
      <c r="A267">
        <f>HYPERLINK("learning.oreilly.com/live-events/get-started-with-azure/0642572004146/0642572014312", "0642572014312")</f>
        <v>0</v>
      </c>
      <c r="B267" t="s">
        <v>167</v>
      </c>
      <c r="C267" t="s">
        <v>805</v>
      </c>
      <c r="D267" t="s">
        <v>806</v>
      </c>
      <c r="E267" t="s">
        <v>790</v>
      </c>
      <c r="F267" t="s">
        <v>807</v>
      </c>
      <c r="G267" t="b">
        <v>0</v>
      </c>
    </row>
    <row r="268" spans="1:7">
      <c r="A268">
        <f>HYPERLINK("learning.oreilly.com/live-events/architecture-foundations-styles-and-patterns/0636920327219/0642572014335", "0642572014335")</f>
        <v>0</v>
      </c>
      <c r="B268" t="s">
        <v>39</v>
      </c>
      <c r="C268" t="s">
        <v>808</v>
      </c>
      <c r="D268" t="s">
        <v>809</v>
      </c>
      <c r="E268" t="s">
        <v>810</v>
      </c>
      <c r="F268" t="s">
        <v>811</v>
      </c>
      <c r="G268" t="b">
        <v>0</v>
      </c>
    </row>
    <row r="269" spans="1:7">
      <c r="A269">
        <f>HYPERLINK("learning.oreilly.com/live-events/microsoft-power-bi-data-analyst-bootcamp-pl-300/0642572002864/0642572013956", "0642572013956")</f>
        <v>0</v>
      </c>
      <c r="B269" t="s">
        <v>12</v>
      </c>
      <c r="C269" t="s">
        <v>812</v>
      </c>
      <c r="D269" t="s">
        <v>813</v>
      </c>
      <c r="E269" t="s">
        <v>810</v>
      </c>
      <c r="F269" t="s">
        <v>226</v>
      </c>
      <c r="G269" t="b">
        <v>1</v>
      </c>
    </row>
    <row r="270" spans="1:7">
      <c r="A270">
        <f>HYPERLINK("learning.oreilly.com/live-events/writing-effective-prompts-for-chatgpt/0636920090058/0642572009670", "0642572009670")</f>
        <v>0</v>
      </c>
      <c r="B270" t="s">
        <v>24</v>
      </c>
      <c r="C270" t="s">
        <v>137</v>
      </c>
      <c r="D270" t="s">
        <v>138</v>
      </c>
      <c r="E270" t="s">
        <v>810</v>
      </c>
      <c r="F270" t="s">
        <v>139</v>
      </c>
      <c r="G270" t="b">
        <v>0</v>
      </c>
    </row>
    <row r="271" spans="1:7">
      <c r="A271">
        <f>HYPERLINK("learning.oreilly.com/live-events/data-structures-in-java/0636920254768/0642572014107", "0642572014107")</f>
        <v>0</v>
      </c>
      <c r="B271" t="s">
        <v>102</v>
      </c>
      <c r="C271" t="s">
        <v>814</v>
      </c>
      <c r="D271" t="s">
        <v>815</v>
      </c>
      <c r="E271" t="s">
        <v>810</v>
      </c>
      <c r="F271" t="s">
        <v>816</v>
      </c>
      <c r="G271" t="b">
        <v>0</v>
      </c>
    </row>
    <row r="272" spans="1:7">
      <c r="A272">
        <f>HYPERLINK("learning.oreilly.com/live-events/coding-interview-bootcamp/0636920089572/0642572012354", "0642572012354")</f>
        <v>0</v>
      </c>
      <c r="B272" t="s">
        <v>276</v>
      </c>
      <c r="C272" t="s">
        <v>817</v>
      </c>
      <c r="D272" t="s">
        <v>818</v>
      </c>
      <c r="E272" t="s">
        <v>810</v>
      </c>
      <c r="F272" t="s">
        <v>190</v>
      </c>
      <c r="G272" t="b">
        <v>0</v>
      </c>
    </row>
    <row r="273" spans="1:7">
      <c r="A273">
        <f>HYPERLINK("learning.oreilly.com/live-events/nextjs-in-4-hours/0642572003661/0642572014138", "0642572014138")</f>
        <v>0</v>
      </c>
      <c r="B273" t="s">
        <v>819</v>
      </c>
      <c r="C273" t="s">
        <v>820</v>
      </c>
      <c r="D273" t="s">
        <v>821</v>
      </c>
      <c r="E273" t="s">
        <v>810</v>
      </c>
      <c r="F273" t="s">
        <v>497</v>
      </c>
      <c r="G273" t="b">
        <v>0</v>
      </c>
    </row>
    <row r="274" spans="1:7">
      <c r="A274">
        <f>HYPERLINK("learning.oreilly.com/live-events/developing-a-growth-mindset/0642572002316/0642572013952", "0642572013952")</f>
        <v>0</v>
      </c>
      <c r="B274" t="s">
        <v>332</v>
      </c>
      <c r="C274" t="s">
        <v>822</v>
      </c>
      <c r="D274" t="s">
        <v>823</v>
      </c>
      <c r="E274" t="s">
        <v>810</v>
      </c>
      <c r="F274" t="s">
        <v>23</v>
      </c>
      <c r="G274" t="b">
        <v>0</v>
      </c>
    </row>
    <row r="275" spans="1:7">
      <c r="A275">
        <f>HYPERLINK("learning.oreilly.com/live-events/building-reliable-rag-applications-from-poc-to-production/0642572012347/0642572012346", "0642572012346")</f>
        <v>0</v>
      </c>
      <c r="B275" t="s">
        <v>713</v>
      </c>
      <c r="C275" t="s">
        <v>824</v>
      </c>
      <c r="D275" t="s">
        <v>825</v>
      </c>
      <c r="E275" t="s">
        <v>810</v>
      </c>
      <c r="F275" t="s">
        <v>826</v>
      </c>
      <c r="G275" t="b">
        <v>1</v>
      </c>
    </row>
    <row r="276" spans="1:7">
      <c r="A276">
        <f>HYPERLINK("learning.oreilly.com/live-events/clean-code/0636920194545/0642572013932", "0642572013932")</f>
        <v>0</v>
      </c>
      <c r="B276" t="s">
        <v>827</v>
      </c>
      <c r="C276" t="s">
        <v>827</v>
      </c>
      <c r="E276" t="s">
        <v>810</v>
      </c>
      <c r="F276" t="s">
        <v>30</v>
      </c>
      <c r="G276" t="b">
        <v>0</v>
      </c>
    </row>
    <row r="277" spans="1:7">
      <c r="A277">
        <f>HYPERLINK("learning.oreilly.com/live-events/kubernetes-microservices-testing-techniqueswith-interactivity/0636920055599/0642572014031", "0642572014031")</f>
        <v>0</v>
      </c>
      <c r="B277" t="s">
        <v>533</v>
      </c>
      <c r="C277" t="s">
        <v>828</v>
      </c>
      <c r="D277" t="s">
        <v>829</v>
      </c>
      <c r="E277" t="s">
        <v>810</v>
      </c>
      <c r="F277" t="s">
        <v>830</v>
      </c>
      <c r="G277" t="b">
        <v>0</v>
      </c>
    </row>
    <row r="278" spans="1:7">
      <c r="A278">
        <f>HYPERLINK("learning.oreilly.com/live-events/databricks-data-engineer-associate-certification-prep-in-2-weeks/0636920093415/0642572014061", "0642572014061")</f>
        <v>0</v>
      </c>
      <c r="B278" t="s">
        <v>213</v>
      </c>
      <c r="C278" t="s">
        <v>831</v>
      </c>
      <c r="E278" t="s">
        <v>810</v>
      </c>
      <c r="F278" t="s">
        <v>832</v>
      </c>
      <c r="G278" t="b">
        <v>0</v>
      </c>
    </row>
    <row r="279" spans="1:7">
      <c r="A279">
        <f>HYPERLINK("learning.oreilly.com/live-events/cissp-bootcamp/0636920483205/0642572010919", "0642572010919")</f>
        <v>0</v>
      </c>
      <c r="B279" t="s">
        <v>35</v>
      </c>
      <c r="C279" t="s">
        <v>833</v>
      </c>
      <c r="D279" t="s">
        <v>350</v>
      </c>
      <c r="E279" t="s">
        <v>810</v>
      </c>
      <c r="F279" t="s">
        <v>38</v>
      </c>
      <c r="G279" t="b">
        <v>0</v>
      </c>
    </row>
    <row r="280" spans="1:7">
      <c r="A280">
        <f>HYPERLINK("learning.oreilly.com/live-events/cto-hour-with-peter-bell-beyond-the-sprintorganizing-engineering-for-agility-and-innovation/0642572014410/0642572014409", "0642572014409")</f>
        <v>0</v>
      </c>
      <c r="B280" t="s">
        <v>834</v>
      </c>
      <c r="C280" t="s">
        <v>835</v>
      </c>
      <c r="D280" t="s">
        <v>836</v>
      </c>
      <c r="E280" t="s">
        <v>810</v>
      </c>
      <c r="F280" t="s">
        <v>837</v>
      </c>
      <c r="G280" t="b">
        <v>0</v>
      </c>
    </row>
    <row r="281" spans="1:7">
      <c r="A281">
        <f>HYPERLINK("learning.oreilly.com/live-events/customers-first/0642572006318/0642572014281", "0642572014281")</f>
        <v>0</v>
      </c>
      <c r="B281" t="s">
        <v>838</v>
      </c>
      <c r="C281" t="s">
        <v>839</v>
      </c>
      <c r="D281" t="s">
        <v>840</v>
      </c>
      <c r="E281" t="s">
        <v>810</v>
      </c>
      <c r="F281" t="s">
        <v>335</v>
      </c>
      <c r="G281" t="b">
        <v>0</v>
      </c>
    </row>
    <row r="282" spans="1:7">
      <c r="A282">
        <f>HYPERLINK("learning.oreilly.com/live-events/kubernetes-in-4-hours/0636920056367/0642572012433", "0642572012433")</f>
        <v>0</v>
      </c>
      <c r="B282" t="s">
        <v>533</v>
      </c>
      <c r="C282" t="s">
        <v>841</v>
      </c>
      <c r="D282" t="s">
        <v>842</v>
      </c>
      <c r="E282" t="s">
        <v>843</v>
      </c>
      <c r="F282" t="s">
        <v>202</v>
      </c>
      <c r="G282" t="b">
        <v>0</v>
      </c>
    </row>
    <row r="283" spans="1:7">
      <c r="A283">
        <f>HYPERLINK("learning.oreilly.com/live-events/react-in-4-hours/0636920436553/0642572013844", "0642572013844")</f>
        <v>0</v>
      </c>
      <c r="B283" t="s">
        <v>151</v>
      </c>
      <c r="C283" t="s">
        <v>844</v>
      </c>
      <c r="D283" t="s">
        <v>845</v>
      </c>
      <c r="E283" t="s">
        <v>843</v>
      </c>
      <c r="F283" t="s">
        <v>497</v>
      </c>
      <c r="G283" t="b">
        <v>0</v>
      </c>
    </row>
    <row r="284" spans="1:7">
      <c r="A284">
        <f>HYPERLINK("learning.oreilly.com/live-events/chatgpt-to-improve-your-writing/0636920097362/0642572009087", "0642572009087")</f>
        <v>0</v>
      </c>
      <c r="B284" t="s">
        <v>51</v>
      </c>
      <c r="C284" t="s">
        <v>369</v>
      </c>
      <c r="D284" t="s">
        <v>370</v>
      </c>
      <c r="E284" t="s">
        <v>843</v>
      </c>
      <c r="F284" t="s">
        <v>65</v>
      </c>
      <c r="G284" t="b">
        <v>0</v>
      </c>
    </row>
    <row r="285" spans="1:7">
      <c r="A285">
        <f>HYPERLINK("learning.oreilly.com/live-events/negotiation-fundamentals/0636920148470/0642572011319", "0642572011319")</f>
        <v>0</v>
      </c>
      <c r="B285" t="s">
        <v>846</v>
      </c>
      <c r="C285" t="s">
        <v>847</v>
      </c>
      <c r="D285" t="s">
        <v>848</v>
      </c>
      <c r="E285" t="s">
        <v>843</v>
      </c>
      <c r="F285" t="s">
        <v>407</v>
      </c>
      <c r="G285" t="b">
        <v>0</v>
      </c>
    </row>
    <row r="286" spans="1:7">
      <c r="A286">
        <f>HYPERLINK("learning.oreilly.com/live-events/cybersecurity-frameworks/0636920057759/0642572013672", "0642572013672")</f>
        <v>0</v>
      </c>
      <c r="B286" t="s">
        <v>98</v>
      </c>
      <c r="C286" t="s">
        <v>849</v>
      </c>
      <c r="D286" t="s">
        <v>850</v>
      </c>
      <c r="E286" t="s">
        <v>843</v>
      </c>
      <c r="F286" t="s">
        <v>851</v>
      </c>
      <c r="G286" t="b">
        <v>0</v>
      </c>
    </row>
    <row r="287" spans="1:7">
      <c r="A287">
        <f>HYPERLINK("learning.oreilly.com/live-events/create-chatgpt-ai-agents-in-4-hours/0642572013808/0642572013807", "0642572013807")</f>
        <v>0</v>
      </c>
      <c r="B287" t="s">
        <v>51</v>
      </c>
      <c r="C287" t="s">
        <v>852</v>
      </c>
      <c r="D287" t="s">
        <v>853</v>
      </c>
      <c r="E287" t="s">
        <v>843</v>
      </c>
      <c r="F287" t="s">
        <v>854</v>
      </c>
      <c r="G287" t="b">
        <v>0</v>
      </c>
    </row>
    <row r="288" spans="1:7">
      <c r="A288">
        <f>HYPERLINK("learning.oreilly.com/live-events/microsoft-azure-ai-fundamentals-ai-900-crash-course/0636920091406/0642572013785", "0642572013785")</f>
        <v>0</v>
      </c>
      <c r="B288" t="s">
        <v>256</v>
      </c>
      <c r="C288" t="s">
        <v>855</v>
      </c>
      <c r="D288" t="s">
        <v>856</v>
      </c>
      <c r="E288" t="s">
        <v>843</v>
      </c>
      <c r="F288" t="s">
        <v>187</v>
      </c>
      <c r="G288" t="b">
        <v>0</v>
      </c>
    </row>
    <row r="289" spans="1:7">
      <c r="A289">
        <f>HYPERLINK("learning.oreilly.com/live-events/amazon-web-services-architect-associate-certification-aws-core-architecture-concepts/0636920096276/0642572013892", "0642572013892")</f>
        <v>0</v>
      </c>
      <c r="B289" t="s">
        <v>191</v>
      </c>
      <c r="C289" t="s">
        <v>857</v>
      </c>
      <c r="D289" t="s">
        <v>858</v>
      </c>
      <c r="E289" t="s">
        <v>843</v>
      </c>
      <c r="F289" t="s">
        <v>89</v>
      </c>
      <c r="G289" t="b">
        <v>0</v>
      </c>
    </row>
    <row r="290" spans="1:7">
      <c r="A290">
        <f>HYPERLINK("learning.oreilly.com/live-events/ai-governance/0642572013425/0642572013424", "0642572013424")</f>
        <v>0</v>
      </c>
      <c r="B290" t="s">
        <v>859</v>
      </c>
      <c r="C290" t="s">
        <v>692</v>
      </c>
      <c r="D290" t="s">
        <v>860</v>
      </c>
      <c r="E290" t="s">
        <v>843</v>
      </c>
      <c r="F290" t="s">
        <v>861</v>
      </c>
      <c r="G290" t="b">
        <v>1</v>
      </c>
    </row>
    <row r="291" spans="1:7">
      <c r="A291">
        <f>HYPERLINK("learning.oreilly.com/live-events/networking-for-career-success/0790145068442/0642572014115", "0642572014115")</f>
        <v>0</v>
      </c>
      <c r="B291" t="s">
        <v>617</v>
      </c>
      <c r="C291" t="s">
        <v>862</v>
      </c>
      <c r="D291" t="s">
        <v>863</v>
      </c>
      <c r="E291" t="s">
        <v>843</v>
      </c>
      <c r="F291" t="s">
        <v>731</v>
      </c>
      <c r="G291" t="b">
        <v>1</v>
      </c>
    </row>
    <row r="292" spans="1:7">
      <c r="A292">
        <f>HYPERLINK("learning.oreilly.com/live-events/deep-learning-for-modern-ai/0642572005084/0642572013944", "0642572013944")</f>
        <v>0</v>
      </c>
      <c r="B292" t="s">
        <v>491</v>
      </c>
      <c r="C292" t="s">
        <v>864</v>
      </c>
      <c r="D292" t="s">
        <v>865</v>
      </c>
      <c r="E292" t="s">
        <v>843</v>
      </c>
      <c r="F292" t="s">
        <v>61</v>
      </c>
      <c r="G292" t="b">
        <v>0</v>
      </c>
    </row>
    <row r="293" spans="1:7">
      <c r="A293">
        <f>HYPERLINK("learning.oreilly.com/live-events/exam-az-204-microsoft-azure-developer-crash-course/0642572000907/0642572014308", "0642572014308")</f>
        <v>0</v>
      </c>
      <c r="B293" t="s">
        <v>866</v>
      </c>
      <c r="C293" t="s">
        <v>867</v>
      </c>
      <c r="D293" t="s">
        <v>868</v>
      </c>
      <c r="E293" t="s">
        <v>843</v>
      </c>
      <c r="F293" t="s">
        <v>807</v>
      </c>
      <c r="G293" t="b">
        <v>0</v>
      </c>
    </row>
    <row r="294" spans="1:7">
      <c r="A294">
        <f>HYPERLINK("learning.oreilly.com/live-events/agile-for-everybody/0636920067636/0642572013762", "0642572013762")</f>
        <v>0</v>
      </c>
      <c r="B294" t="s">
        <v>340</v>
      </c>
      <c r="C294" t="s">
        <v>869</v>
      </c>
      <c r="D294" t="s">
        <v>870</v>
      </c>
      <c r="E294" t="s">
        <v>871</v>
      </c>
      <c r="F294" t="s">
        <v>872</v>
      </c>
      <c r="G294" t="b">
        <v>0</v>
      </c>
    </row>
    <row r="295" spans="1:7">
      <c r="A295">
        <f>HYPERLINK("learning.oreilly.com/live-events/modern-cybersecurity-fundamentals/0636920121701/0642572013861", "0642572013861")</f>
        <v>0</v>
      </c>
      <c r="B295" t="s">
        <v>98</v>
      </c>
      <c r="C295" t="s">
        <v>99</v>
      </c>
      <c r="D295" t="s">
        <v>100</v>
      </c>
      <c r="E295" t="s">
        <v>871</v>
      </c>
      <c r="F295" t="s">
        <v>101</v>
      </c>
      <c r="G295" t="b">
        <v>0</v>
      </c>
    </row>
    <row r="296" spans="1:7">
      <c r="A296">
        <f>HYPERLINK("learning.oreilly.com/live-events/linux-fundamentals-bootcamp/0636920325130/0642572012437", "0642572012437")</f>
        <v>0</v>
      </c>
      <c r="B296" t="s">
        <v>7</v>
      </c>
      <c r="C296" t="s">
        <v>873</v>
      </c>
      <c r="D296" t="s">
        <v>874</v>
      </c>
      <c r="E296" t="s">
        <v>871</v>
      </c>
      <c r="F296" t="s">
        <v>202</v>
      </c>
      <c r="G296" t="b">
        <v>0</v>
      </c>
    </row>
    <row r="297" spans="1:7">
      <c r="A297">
        <f>HYPERLINK("learning.oreilly.com/live-events/generative-ai-for-excel/0642572001381/0642572009824", "0642572009824")</f>
        <v>0</v>
      </c>
      <c r="B297" t="s">
        <v>875</v>
      </c>
      <c r="C297" t="s">
        <v>876</v>
      </c>
      <c r="D297" t="s">
        <v>877</v>
      </c>
      <c r="E297" t="s">
        <v>871</v>
      </c>
      <c r="F297" t="s">
        <v>81</v>
      </c>
      <c r="G297" t="b">
        <v>0</v>
      </c>
    </row>
    <row r="298" spans="1:7">
      <c r="A298">
        <f>HYPERLINK("learning.oreilly.com/live-events/introduction-to-strategic-thinking-skills/0636920177579/0642572010635", "0642572010635")</f>
        <v>0</v>
      </c>
      <c r="B298" t="s">
        <v>878</v>
      </c>
      <c r="C298" t="s">
        <v>879</v>
      </c>
      <c r="D298" t="s">
        <v>880</v>
      </c>
      <c r="E298" t="s">
        <v>871</v>
      </c>
      <c r="F298" t="s">
        <v>881</v>
      </c>
      <c r="G298" t="b">
        <v>0</v>
      </c>
    </row>
    <row r="299" spans="1:7">
      <c r="A299">
        <f>HYPERLINK("learning.oreilly.com/live-events/python-full-throttle-with-paul-deitel-a-one-day-fast-paced-code-intensive-python-presentation/0636920274667/0642572011148", "0642572011148")</f>
        <v>0</v>
      </c>
      <c r="B299" t="s">
        <v>31</v>
      </c>
      <c r="C299" t="s">
        <v>232</v>
      </c>
      <c r="E299" t="s">
        <v>871</v>
      </c>
      <c r="F299" t="s">
        <v>233</v>
      </c>
      <c r="G299" t="b">
        <v>0</v>
      </c>
    </row>
    <row r="300" spans="1:7">
      <c r="A300">
        <f>HYPERLINK("learning.oreilly.com/live-events/getting-started-with-llama-3/0636920098588/0642572014022", "0642572014022")</f>
        <v>0</v>
      </c>
      <c r="B300" t="s">
        <v>69</v>
      </c>
      <c r="C300" t="s">
        <v>882</v>
      </c>
      <c r="D300" t="s">
        <v>883</v>
      </c>
      <c r="E300" t="s">
        <v>871</v>
      </c>
      <c r="F300" t="s">
        <v>85</v>
      </c>
      <c r="G300" t="b">
        <v>0</v>
      </c>
    </row>
    <row r="301" spans="1:7">
      <c r="A301">
        <f>HYPERLINK("learning.oreilly.com/live-events/python-data-structures-and-comprehensions/0636920082741/0642572014213", "0642572014213")</f>
        <v>0</v>
      </c>
      <c r="B301" t="s">
        <v>31</v>
      </c>
      <c r="C301" t="s">
        <v>66</v>
      </c>
      <c r="D301" t="s">
        <v>67</v>
      </c>
      <c r="E301" t="s">
        <v>871</v>
      </c>
      <c r="F301" t="s">
        <v>68</v>
      </c>
      <c r="G301" t="b">
        <v>0</v>
      </c>
    </row>
    <row r="302" spans="1:7">
      <c r="A302">
        <f>HYPERLINK("learning.oreilly.com/live-events/agile-analysis-and-planning/0636920061988/0642572014247", "0642572014247")</f>
        <v>0</v>
      </c>
      <c r="B302" t="s">
        <v>340</v>
      </c>
      <c r="C302" t="s">
        <v>884</v>
      </c>
      <c r="D302" t="s">
        <v>885</v>
      </c>
      <c r="E302" t="s">
        <v>871</v>
      </c>
      <c r="F302" t="s">
        <v>886</v>
      </c>
      <c r="G302" t="b">
        <v>0</v>
      </c>
    </row>
    <row r="303" spans="1:7">
      <c r="A303">
        <f>HYPERLINK("learning.oreilly.com/live-events/comptia-security-certification-sy0-701-bootcamp/0790145080680/0642572010931", "0642572010931")</f>
        <v>0</v>
      </c>
      <c r="B303" t="s">
        <v>510</v>
      </c>
      <c r="C303" t="s">
        <v>887</v>
      </c>
      <c r="D303" t="s">
        <v>888</v>
      </c>
      <c r="E303" t="s">
        <v>871</v>
      </c>
      <c r="F303" t="s">
        <v>38</v>
      </c>
      <c r="G303" t="b">
        <v>0</v>
      </c>
    </row>
    <row r="304" spans="1:7">
      <c r="A304">
        <f>HYPERLINK("learning.oreilly.com/live-events/getting-smart-about-goals/0636920291053/0642572014027", "0642572014027")</f>
        <v>0</v>
      </c>
      <c r="B304" t="s">
        <v>889</v>
      </c>
      <c r="C304" t="s">
        <v>890</v>
      </c>
      <c r="D304" t="s">
        <v>891</v>
      </c>
      <c r="E304" t="s">
        <v>871</v>
      </c>
      <c r="F304" t="s">
        <v>892</v>
      </c>
      <c r="G304" t="b">
        <v>0</v>
      </c>
    </row>
    <row r="305" spans="1:7">
      <c r="A305">
        <f>HYPERLINK("learning.oreilly.com/live-events/git-next-steps/0636920457459/0642572012639", "0642572012639")</f>
        <v>0</v>
      </c>
      <c r="B305" t="s">
        <v>893</v>
      </c>
      <c r="C305" t="s">
        <v>894</v>
      </c>
      <c r="D305" t="s">
        <v>895</v>
      </c>
      <c r="E305" t="s">
        <v>896</v>
      </c>
      <c r="F305" t="s">
        <v>524</v>
      </c>
      <c r="G305" t="b">
        <v>0</v>
      </c>
    </row>
    <row r="306" spans="1:7">
      <c r="A306">
        <f>HYPERLINK("learning.oreilly.com/live-events/automated-machine-learning-and-deep-learning-with-python/0636920064090/0642572013767", "0642572013767")</f>
        <v>0</v>
      </c>
      <c r="B306" t="s">
        <v>116</v>
      </c>
      <c r="C306" t="s">
        <v>897</v>
      </c>
      <c r="D306" t="s">
        <v>898</v>
      </c>
      <c r="E306" t="s">
        <v>896</v>
      </c>
      <c r="F306" t="s">
        <v>899</v>
      </c>
      <c r="G306" t="b">
        <v>0</v>
      </c>
    </row>
    <row r="307" spans="1:7">
      <c r="A307">
        <f>HYPERLINK("learning.oreilly.com/live-events/using-llms-for-software-engineering/0790145068817/0642572011134", "0642572011134")</f>
        <v>0</v>
      </c>
      <c r="B307" t="s">
        <v>900</v>
      </c>
      <c r="C307" t="s">
        <v>901</v>
      </c>
      <c r="D307" t="s">
        <v>902</v>
      </c>
      <c r="E307" t="s">
        <v>896</v>
      </c>
      <c r="F307" t="s">
        <v>903</v>
      </c>
      <c r="G307" t="b">
        <v>0</v>
      </c>
    </row>
    <row r="308" spans="1:7">
      <c r="A308">
        <f>HYPERLINK("learning.oreilly.com/live-events/generative-ai-apis/0642572011171/0642572014354", "0642572014354")</f>
        <v>0</v>
      </c>
      <c r="B308" t="s">
        <v>904</v>
      </c>
      <c r="C308" t="s">
        <v>905</v>
      </c>
      <c r="D308" t="s">
        <v>906</v>
      </c>
      <c r="E308" t="s">
        <v>896</v>
      </c>
      <c r="F308" t="s">
        <v>27</v>
      </c>
      <c r="G308" t="b">
        <v>0</v>
      </c>
    </row>
    <row r="309" spans="1:7">
      <c r="A309">
        <f>HYPERLINK("learning.oreilly.com/live-events/javascript-bootcamp/0790145084898/0642572014368", "0642572014368")</f>
        <v>0</v>
      </c>
      <c r="B309" t="s">
        <v>907</v>
      </c>
      <c r="C309" t="s">
        <v>908</v>
      </c>
      <c r="D309" t="s">
        <v>909</v>
      </c>
      <c r="E309" t="s">
        <v>896</v>
      </c>
      <c r="F309" t="s">
        <v>910</v>
      </c>
      <c r="G309" t="b">
        <v>0</v>
      </c>
    </row>
    <row r="310" spans="1:7">
      <c r="A310">
        <f>HYPERLINK("learning.oreilly.com/live-events/generative-ai-for-business-analysts-in-60-minutes/0642572002743/0642572009736", "0642572009736")</f>
        <v>0</v>
      </c>
      <c r="B310" t="s">
        <v>73</v>
      </c>
      <c r="C310" t="s">
        <v>74</v>
      </c>
      <c r="D310" t="s">
        <v>75</v>
      </c>
      <c r="E310" t="s">
        <v>896</v>
      </c>
      <c r="F310" t="s">
        <v>76</v>
      </c>
      <c r="G310" t="b">
        <v>0</v>
      </c>
    </row>
    <row r="311" spans="1:7">
      <c r="A311">
        <f>HYPERLINK("learning.oreilly.com/live-events/ai-powered-web-applications/0642572014610/0642572014609", "0642572014609")</f>
        <v>0</v>
      </c>
      <c r="B311" t="s">
        <v>151</v>
      </c>
      <c r="C311" t="s">
        <v>911</v>
      </c>
      <c r="D311" t="s">
        <v>912</v>
      </c>
      <c r="E311" t="s">
        <v>896</v>
      </c>
      <c r="F311" t="s">
        <v>913</v>
      </c>
      <c r="G311" t="b">
        <v>1</v>
      </c>
    </row>
    <row r="312" spans="1:7">
      <c r="A312">
        <f>HYPERLINK("learning.oreilly.com/live-events/generative-ai-for-leaders-and-managers/0642572010775/0642572010781", "0642572010781")</f>
        <v>0</v>
      </c>
      <c r="B312" t="s">
        <v>273</v>
      </c>
      <c r="C312" t="s">
        <v>914</v>
      </c>
      <c r="D312" t="s">
        <v>915</v>
      </c>
      <c r="E312" t="s">
        <v>896</v>
      </c>
      <c r="F312" t="s">
        <v>243</v>
      </c>
      <c r="G312" t="b">
        <v>0</v>
      </c>
    </row>
    <row r="313" spans="1:7">
      <c r="A313">
        <f>HYPERLINK("learning.oreilly.com/live-events/building-microservices-with-containers-kubernetes-and-istio/0636920408468/0642572014189", "0642572014189")</f>
        <v>0</v>
      </c>
      <c r="B313" t="s">
        <v>113</v>
      </c>
      <c r="C313" t="s">
        <v>916</v>
      </c>
      <c r="D313" t="s">
        <v>917</v>
      </c>
      <c r="E313" t="s">
        <v>918</v>
      </c>
      <c r="F313" t="s">
        <v>202</v>
      </c>
      <c r="G313" t="b">
        <v>0</v>
      </c>
    </row>
    <row r="314" spans="1:7">
      <c r="A314">
        <f>HYPERLINK("learning.oreilly.com/live-events/terraform-getting-started/0636920060088/0642572010441", "0642572010441")</f>
        <v>0</v>
      </c>
      <c r="B314" t="s">
        <v>129</v>
      </c>
      <c r="C314" t="s">
        <v>919</v>
      </c>
      <c r="D314" t="s">
        <v>920</v>
      </c>
      <c r="E314" t="s">
        <v>918</v>
      </c>
      <c r="F314" t="s">
        <v>261</v>
      </c>
      <c r="G314" t="b">
        <v>0</v>
      </c>
    </row>
    <row r="315" spans="1:7">
      <c r="A315">
        <f>HYPERLINK("learning.oreilly.com/live-events/building-enterprise-apps-with-react/0636920064014/0642572014142", "0642572014142")</f>
        <v>0</v>
      </c>
      <c r="B315" t="s">
        <v>151</v>
      </c>
      <c r="C315" t="s">
        <v>921</v>
      </c>
      <c r="D315" t="s">
        <v>922</v>
      </c>
      <c r="E315" t="s">
        <v>923</v>
      </c>
      <c r="F315" t="s">
        <v>497</v>
      </c>
      <c r="G315" t="b">
        <v>0</v>
      </c>
    </row>
    <row r="316" spans="1:7">
      <c r="A316">
        <f>HYPERLINK("learning.oreilly.com/live-events/comparing-software-architectures/0636920055602/0642572012242", "0642572012242")</f>
        <v>0</v>
      </c>
      <c r="B316" t="s">
        <v>39</v>
      </c>
      <c r="C316" t="s">
        <v>924</v>
      </c>
      <c r="D316" t="s">
        <v>925</v>
      </c>
      <c r="E316" t="s">
        <v>923</v>
      </c>
      <c r="F316" t="s">
        <v>580</v>
      </c>
      <c r="G316" t="b">
        <v>0</v>
      </c>
    </row>
    <row r="317" spans="1:7">
      <c r="A317">
        <f>HYPERLINK("learning.oreilly.com/live-events/spring-and-spring-boot-in-3-weeks/0636920055088/0642572014071", "0642572014071")</f>
        <v>0</v>
      </c>
      <c r="B317" t="s">
        <v>677</v>
      </c>
      <c r="C317" t="s">
        <v>926</v>
      </c>
      <c r="D317" t="s">
        <v>927</v>
      </c>
      <c r="E317" t="s">
        <v>923</v>
      </c>
      <c r="F317" t="s">
        <v>19</v>
      </c>
      <c r="G317" t="b">
        <v>0</v>
      </c>
    </row>
    <row r="318" spans="1:7">
      <c r="A318">
        <f>HYPERLINK("learning.oreilly.com/live-events/generative-ai-for-everyone/0636920097025/0642572009299", "0642572009299")</f>
        <v>0</v>
      </c>
      <c r="B318" t="s">
        <v>291</v>
      </c>
      <c r="C318" t="s">
        <v>292</v>
      </c>
      <c r="D318" t="s">
        <v>293</v>
      </c>
      <c r="E318" t="s">
        <v>923</v>
      </c>
      <c r="F318" t="s">
        <v>295</v>
      </c>
      <c r="G318" t="b">
        <v>0</v>
      </c>
    </row>
    <row r="319" spans="1:7">
      <c r="A319">
        <f>HYPERLINK("learning.oreilly.com/live-events/identity-and-access-management-fundamentals/0636920051144/0642572013676", "0642572013676")</f>
        <v>0</v>
      </c>
      <c r="B319" t="s">
        <v>928</v>
      </c>
      <c r="C319" t="s">
        <v>929</v>
      </c>
      <c r="D319" t="s">
        <v>930</v>
      </c>
      <c r="E319" t="s">
        <v>923</v>
      </c>
      <c r="F319" t="s">
        <v>851</v>
      </c>
      <c r="G319" t="b">
        <v>0</v>
      </c>
    </row>
    <row r="320" spans="1:7">
      <c r="A320">
        <f>HYPERLINK("learning.oreilly.com/live-events/kubernetes-fundamentals-in-2-weekswith-interactivity/0642572005386/0642572013993", "0642572013993")</f>
        <v>0</v>
      </c>
      <c r="B320" t="s">
        <v>533</v>
      </c>
      <c r="C320" t="s">
        <v>931</v>
      </c>
      <c r="D320" t="s">
        <v>932</v>
      </c>
      <c r="E320" t="s">
        <v>923</v>
      </c>
      <c r="F320" t="s">
        <v>830</v>
      </c>
      <c r="G320" t="b">
        <v>0</v>
      </c>
    </row>
    <row r="321" spans="1:7">
      <c r="A321">
        <f>HYPERLINK("learning.oreilly.com/live-events/event-driven-architecture-and-data-boot-camp/0642572012410/0642572012409", "0642572012409")</f>
        <v>0</v>
      </c>
      <c r="B321" t="s">
        <v>194</v>
      </c>
      <c r="C321" t="s">
        <v>933</v>
      </c>
      <c r="D321" t="s">
        <v>934</v>
      </c>
      <c r="E321" t="s">
        <v>923</v>
      </c>
      <c r="F321" t="s">
        <v>935</v>
      </c>
      <c r="G321" t="b">
        <v>0</v>
      </c>
    </row>
    <row r="322" spans="1:7">
      <c r="A322">
        <f>HYPERLINK("learning.oreilly.com/live-events/fundamentals-of-learning-learn-faster-and-better-using-neuroscience/0636920064594/0642572014257", "0642572014257")</f>
        <v>0</v>
      </c>
      <c r="B322" t="s">
        <v>936</v>
      </c>
      <c r="C322" t="s">
        <v>937</v>
      </c>
      <c r="D322" t="s">
        <v>938</v>
      </c>
      <c r="E322" t="s">
        <v>923</v>
      </c>
      <c r="F322" t="s">
        <v>939</v>
      </c>
      <c r="G322" t="b">
        <v>0</v>
      </c>
    </row>
    <row r="323" spans="1:7">
      <c r="A323">
        <f>HYPERLINK("learning.oreilly.com/live-events/threat-hunting-with-wireshark-for-secops/0636920087438/0642572014285", "0642572014285")</f>
        <v>0</v>
      </c>
      <c r="B323" t="s">
        <v>940</v>
      </c>
      <c r="C323" t="s">
        <v>941</v>
      </c>
      <c r="D323" t="s">
        <v>942</v>
      </c>
      <c r="E323" t="s">
        <v>923</v>
      </c>
      <c r="F323" t="s">
        <v>595</v>
      </c>
      <c r="G323" t="b">
        <v>0</v>
      </c>
    </row>
    <row r="324" spans="1:7">
      <c r="A324">
        <f>HYPERLINK("learning.oreilly.com/live-events/python-machine-learning-with-scikit-learn/0642572008419/0642572014146", "0642572014146")</f>
        <v>0</v>
      </c>
      <c r="B324" t="s">
        <v>943</v>
      </c>
      <c r="C324" t="s">
        <v>944</v>
      </c>
      <c r="D324" t="s">
        <v>945</v>
      </c>
      <c r="E324" t="s">
        <v>946</v>
      </c>
      <c r="F324" t="s">
        <v>497</v>
      </c>
      <c r="G324" t="b">
        <v>0</v>
      </c>
    </row>
    <row r="325" spans="1:7">
      <c r="A325">
        <f>HYPERLINK("learning.oreilly.com/live-events/rag-and-ai-applications-for-cybersecurity-and-networking-professionals/0642572008474/0642572014233", "0642572014233")</f>
        <v>0</v>
      </c>
      <c r="B325" t="s">
        <v>947</v>
      </c>
      <c r="C325" t="s">
        <v>948</v>
      </c>
      <c r="D325" t="s">
        <v>949</v>
      </c>
      <c r="E325" t="s">
        <v>946</v>
      </c>
      <c r="F325" t="s">
        <v>101</v>
      </c>
      <c r="G325" t="b">
        <v>0</v>
      </c>
    </row>
    <row r="326" spans="1:7">
      <c r="A326">
        <f>HYPERLINK("learning.oreilly.com/live-events/fundamentals-of-ansible/0642572000977/0642572012631", "0642572012631")</f>
        <v>0</v>
      </c>
      <c r="B326" t="s">
        <v>520</v>
      </c>
      <c r="C326" t="s">
        <v>521</v>
      </c>
      <c r="D326" t="s">
        <v>522</v>
      </c>
      <c r="E326" t="s">
        <v>946</v>
      </c>
      <c r="F326" t="s">
        <v>524</v>
      </c>
      <c r="G326" t="b">
        <v>0</v>
      </c>
    </row>
    <row r="327" spans="1:7">
      <c r="A327">
        <f>HYPERLINK("learning.oreilly.com/live-events/chatgpt-for-software-engineers/0636920090062/0642572012935", "0642572012935")</f>
        <v>0</v>
      </c>
      <c r="B327" t="s">
        <v>51</v>
      </c>
      <c r="C327" t="s">
        <v>52</v>
      </c>
      <c r="D327" t="s">
        <v>53</v>
      </c>
      <c r="E327" t="s">
        <v>946</v>
      </c>
      <c r="F327" t="s">
        <v>54</v>
      </c>
      <c r="G327" t="b">
        <v>0</v>
      </c>
    </row>
    <row r="328" spans="1:7">
      <c r="A328">
        <f>HYPERLINK("learning.oreilly.com/live-events/leadership-communication-skills-for-managers/0636920054671/0642572011692", "0642572011692")</f>
        <v>0</v>
      </c>
      <c r="B328" t="s">
        <v>217</v>
      </c>
      <c r="C328" t="s">
        <v>950</v>
      </c>
      <c r="D328" t="s">
        <v>951</v>
      </c>
      <c r="E328" t="s">
        <v>946</v>
      </c>
      <c r="F328" t="s">
        <v>446</v>
      </c>
      <c r="G328" t="b">
        <v>0</v>
      </c>
    </row>
    <row r="329" spans="1:7">
      <c r="A329">
        <f>HYPERLINK("learning.oreilly.com/live-events/write-python-code-with-chatgpt-and-claude/0642572013449/0642572013448", "0642572013448")</f>
        <v>0</v>
      </c>
      <c r="B329" t="s">
        <v>31</v>
      </c>
      <c r="C329" t="s">
        <v>952</v>
      </c>
      <c r="D329" t="s">
        <v>953</v>
      </c>
      <c r="E329" t="s">
        <v>946</v>
      </c>
      <c r="F329" t="s">
        <v>954</v>
      </c>
      <c r="G329" t="b">
        <v>0</v>
      </c>
    </row>
    <row r="330" spans="1:7">
      <c r="A330">
        <f>HYPERLINK("learning.oreilly.com/live-events/bias-and-fairness-in-data-and-ai/0642572013881/0642572013880", "0642572013880")</f>
        <v>0</v>
      </c>
      <c r="B330" t="s">
        <v>154</v>
      </c>
      <c r="C330" t="s">
        <v>955</v>
      </c>
      <c r="D330" t="s">
        <v>956</v>
      </c>
      <c r="E330" t="s">
        <v>946</v>
      </c>
      <c r="F330" t="s">
        <v>957</v>
      </c>
      <c r="G330" t="b">
        <v>0</v>
      </c>
    </row>
    <row r="331" spans="1:7">
      <c r="A331">
        <f>HYPERLINK("learning.oreilly.com/live-events/how-llms-work/0790145066962/0642572010489", "0642572010489")</f>
        <v>0</v>
      </c>
      <c r="B331" t="s">
        <v>69</v>
      </c>
      <c r="C331" t="s">
        <v>958</v>
      </c>
      <c r="D331" t="s">
        <v>959</v>
      </c>
      <c r="E331" t="s">
        <v>946</v>
      </c>
      <c r="F331" t="s">
        <v>960</v>
      </c>
      <c r="G331" t="b">
        <v>0</v>
      </c>
    </row>
    <row r="332" spans="1:7">
      <c r="A332">
        <f>HYPERLINK("learning.oreilly.com/live-events/modern-java-testing-with-junit-5-and-assertj/0642572014302/0642572014301", "0642572014301")</f>
        <v>0</v>
      </c>
      <c r="B332" t="s">
        <v>961</v>
      </c>
      <c r="C332" t="s">
        <v>962</v>
      </c>
      <c r="D332" t="s">
        <v>963</v>
      </c>
      <c r="E332" t="s">
        <v>964</v>
      </c>
      <c r="F332" t="s">
        <v>19</v>
      </c>
      <c r="G332" t="b">
        <v>0</v>
      </c>
    </row>
    <row r="333" spans="1:7">
      <c r="A333">
        <f>HYPERLINK("learning.oreilly.com/live-events/chatgpt-for-project-management/0790145085649/0642572009109", "0642572009109")</f>
        <v>0</v>
      </c>
      <c r="B333" t="s">
        <v>171</v>
      </c>
      <c r="C333" t="s">
        <v>531</v>
      </c>
      <c r="D333" t="s">
        <v>532</v>
      </c>
      <c r="E333" t="s">
        <v>964</v>
      </c>
      <c r="F333" t="s">
        <v>65</v>
      </c>
      <c r="G333" t="b">
        <v>0</v>
      </c>
    </row>
    <row r="334" spans="1:7">
      <c r="A334">
        <f>HYPERLINK("learning.oreilly.com/live-events/iterative-architecture-by-example/0790145082232/0642572015138", "0642572015138")</f>
        <v>0</v>
      </c>
      <c r="B334" t="s">
        <v>39</v>
      </c>
      <c r="C334" t="s">
        <v>965</v>
      </c>
      <c r="D334" t="s">
        <v>966</v>
      </c>
      <c r="E334" t="s">
        <v>967</v>
      </c>
      <c r="F334" t="s">
        <v>46</v>
      </c>
      <c r="G334" t="b">
        <v>0</v>
      </c>
    </row>
    <row r="335" spans="1:7">
      <c r="A335">
        <f>HYPERLINK("learning.oreilly.com/live-events/building-simple-web-apps-with-ai-tools/0642572013427/0642572013426", "0642572013426")</f>
        <v>0</v>
      </c>
      <c r="B335" t="s">
        <v>109</v>
      </c>
      <c r="C335" t="s">
        <v>968</v>
      </c>
      <c r="D335" t="s">
        <v>969</v>
      </c>
      <c r="E335" t="s">
        <v>967</v>
      </c>
      <c r="F335" t="s">
        <v>85</v>
      </c>
      <c r="G335" t="b">
        <v>0</v>
      </c>
    </row>
    <row r="336" spans="1:7">
      <c r="A336">
        <f>HYPERLINK("learning.oreilly.com/live-events/artificial-intelligence/0636920054812/0642572011880", "0642572011880")</f>
        <v>0</v>
      </c>
      <c r="B336" t="s">
        <v>116</v>
      </c>
      <c r="C336" t="s">
        <v>117</v>
      </c>
      <c r="D336" t="s">
        <v>118</v>
      </c>
      <c r="E336" t="s">
        <v>967</v>
      </c>
      <c r="F336" t="s">
        <v>119</v>
      </c>
      <c r="G336" t="b">
        <v>0</v>
      </c>
    </row>
    <row r="337" spans="1:7">
      <c r="A337">
        <f>HYPERLINK("learning.oreilly.com/live-events/genai-and-llms-for-product-managers/0636920099564/0642572009539", "0642572009539")</f>
        <v>0</v>
      </c>
      <c r="B337" t="s">
        <v>970</v>
      </c>
      <c r="C337" t="s">
        <v>971</v>
      </c>
      <c r="D337" t="s">
        <v>972</v>
      </c>
      <c r="E337" t="s">
        <v>967</v>
      </c>
      <c r="F337" t="s">
        <v>973</v>
      </c>
      <c r="G337" t="b">
        <v>0</v>
      </c>
    </row>
    <row r="338" spans="1:7">
      <c r="A338">
        <f>HYPERLINK("learning.oreilly.com/live-events/prompting-bootcamp/0636920097098/0642572010296", "0642572010296")</f>
        <v>0</v>
      </c>
      <c r="B338" t="s">
        <v>24</v>
      </c>
      <c r="C338" t="s">
        <v>974</v>
      </c>
      <c r="D338" t="s">
        <v>975</v>
      </c>
      <c r="E338" t="s">
        <v>976</v>
      </c>
      <c r="F338" t="s">
        <v>977</v>
      </c>
      <c r="G338" t="b">
        <v>0</v>
      </c>
    </row>
    <row r="339" spans="1:7">
      <c r="A339">
        <f>HYPERLINK("learning.oreilly.com/live-events/perfecting-your-chatgpt-prompts/0642572007492/0642572010473", "0642572010473")</f>
        <v>0</v>
      </c>
      <c r="B339" t="s">
        <v>51</v>
      </c>
      <c r="C339" t="s">
        <v>978</v>
      </c>
      <c r="D339" t="s">
        <v>979</v>
      </c>
      <c r="E339" t="s">
        <v>980</v>
      </c>
      <c r="F339" t="s">
        <v>27</v>
      </c>
      <c r="G339" t="b">
        <v>0</v>
      </c>
    </row>
    <row r="340" spans="1:7">
      <c r="A340">
        <f>HYPERLINK("learning.oreilly.com/live-events/using-generative-ai-to-land-your-next-job/0790145067802/0642572009510", "0642572009510")</f>
        <v>0</v>
      </c>
      <c r="B340" t="s">
        <v>154</v>
      </c>
      <c r="C340" t="s">
        <v>155</v>
      </c>
      <c r="D340" t="s">
        <v>156</v>
      </c>
      <c r="E340" t="s">
        <v>981</v>
      </c>
      <c r="F340" t="s">
        <v>157</v>
      </c>
      <c r="G340" t="b">
        <v>0</v>
      </c>
    </row>
    <row r="341" spans="1:7">
      <c r="A341">
        <f>HYPERLINK("learning.oreilly.com/live-events/python-in-5-weeks-python-programming-for-beginnerswith-interactivity/0636920054111/0642572011276", "0642572011276")</f>
        <v>0</v>
      </c>
      <c r="B341" t="s">
        <v>31</v>
      </c>
      <c r="C341" t="s">
        <v>345</v>
      </c>
      <c r="D341" t="s">
        <v>346</v>
      </c>
      <c r="E341" t="s">
        <v>981</v>
      </c>
      <c r="F341" t="s">
        <v>347</v>
      </c>
      <c r="G341" t="b">
        <v>0</v>
      </c>
    </row>
    <row r="342" spans="1:7">
      <c r="A342">
        <f>HYPERLINK("learning.oreilly.com/live-events/using-generative-ai-to-boost-your-personal-productivity/0636920099736/0642572009052", "0642572009052")</f>
        <v>0</v>
      </c>
      <c r="B342" t="s">
        <v>197</v>
      </c>
      <c r="C342" t="s">
        <v>198</v>
      </c>
      <c r="D342" t="s">
        <v>199</v>
      </c>
      <c r="E342" t="s">
        <v>982</v>
      </c>
      <c r="F342" t="s">
        <v>65</v>
      </c>
      <c r="G342" t="b">
        <v>0</v>
      </c>
    </row>
    <row r="343" spans="1:7">
      <c r="A343">
        <f>HYPERLINK("learning.oreilly.com/live-events/introduction-to-technical-product-management/0636920385462/0642572015004", "0642572015004")</f>
        <v>0</v>
      </c>
      <c r="B343" t="s">
        <v>416</v>
      </c>
      <c r="C343" t="s">
        <v>983</v>
      </c>
      <c r="D343" t="s">
        <v>984</v>
      </c>
      <c r="E343" t="s">
        <v>982</v>
      </c>
      <c r="F343" t="s">
        <v>985</v>
      </c>
      <c r="G343" t="b">
        <v>0</v>
      </c>
    </row>
    <row r="344" spans="1:7">
      <c r="A344">
        <f>HYPERLINK("learning.oreilly.com/live-events/prompt-engineering-for-generating-ai-art-and-text/0636920084340/0642572009579", "0642572009579")</f>
        <v>0</v>
      </c>
      <c r="B344" t="s">
        <v>24</v>
      </c>
      <c r="C344" t="s">
        <v>227</v>
      </c>
      <c r="D344" t="s">
        <v>228</v>
      </c>
      <c r="E344" t="s">
        <v>986</v>
      </c>
      <c r="F344" t="s">
        <v>229</v>
      </c>
      <c r="G344" t="b">
        <v>0</v>
      </c>
    </row>
    <row r="345" spans="1:7">
      <c r="A345">
        <f>HYPERLINK("learning.oreilly.com/live-events/generative-ai-for-project-management/0636920097360/0642572014638", "0642572014638")</f>
        <v>0</v>
      </c>
      <c r="B345" t="s">
        <v>987</v>
      </c>
      <c r="C345" t="s">
        <v>988</v>
      </c>
      <c r="D345" t="s">
        <v>989</v>
      </c>
      <c r="E345" t="s">
        <v>990</v>
      </c>
      <c r="F345" t="s">
        <v>208</v>
      </c>
      <c r="G345" t="b">
        <v>0</v>
      </c>
    </row>
    <row r="346" spans="1:7">
      <c r="A346">
        <f>HYPERLINK("learning.oreilly.com/live-events/choosing-the-right-llm/0642572002832/0642572010497", "0642572010497")</f>
        <v>0</v>
      </c>
      <c r="B346" t="s">
        <v>312</v>
      </c>
      <c r="C346" t="s">
        <v>313</v>
      </c>
      <c r="D346" t="s">
        <v>314</v>
      </c>
      <c r="E346" t="s">
        <v>990</v>
      </c>
      <c r="F346" t="s">
        <v>315</v>
      </c>
      <c r="G346" t="b">
        <v>0</v>
      </c>
    </row>
    <row r="347" spans="1:7">
      <c r="A347">
        <f>HYPERLINK("learning.oreilly.com/live-events/copilot-for-microsoft-365/0642572007490/0642572009991", "0642572009991")</f>
        <v>0</v>
      </c>
      <c r="B347" t="s">
        <v>393</v>
      </c>
      <c r="C347" t="s">
        <v>394</v>
      </c>
      <c r="D347" t="s">
        <v>395</v>
      </c>
      <c r="E347" t="s">
        <v>991</v>
      </c>
      <c r="F347" t="s">
        <v>397</v>
      </c>
      <c r="G347" t="b">
        <v>0</v>
      </c>
    </row>
    <row r="348" spans="1:7">
      <c r="A348">
        <f>HYPERLINK("learning.oreilly.com/live-events/product-design-with-genai/0642572003764/0642572009690", "0642572009690")</f>
        <v>0</v>
      </c>
      <c r="B348" t="s">
        <v>359</v>
      </c>
      <c r="C348" t="s">
        <v>360</v>
      </c>
      <c r="D348" t="s">
        <v>361</v>
      </c>
      <c r="E348" t="s">
        <v>991</v>
      </c>
      <c r="F348" t="s">
        <v>363</v>
      </c>
      <c r="G348" t="b">
        <v>0</v>
      </c>
    </row>
    <row r="349" spans="1:7">
      <c r="A349">
        <f>HYPERLINK("learning.oreilly.com/live-events/sql-next-steps-optimization/0636920378389/0642572015359", "0642572015359")</f>
        <v>0</v>
      </c>
      <c r="B349" t="s">
        <v>287</v>
      </c>
      <c r="C349" t="s">
        <v>992</v>
      </c>
      <c r="D349" t="s">
        <v>993</v>
      </c>
      <c r="E349" t="s">
        <v>991</v>
      </c>
      <c r="F349" t="s">
        <v>994</v>
      </c>
      <c r="G349" t="b">
        <v>0</v>
      </c>
    </row>
    <row r="350" spans="1:7">
      <c r="A350">
        <f>HYPERLINK("learning.oreilly.com/live-events/generative-ai-for-everyone/0636920097025/0642572009303", "0642572009303")</f>
        <v>0</v>
      </c>
      <c r="B350" t="s">
        <v>291</v>
      </c>
      <c r="C350" t="s">
        <v>292</v>
      </c>
      <c r="D350" t="s">
        <v>293</v>
      </c>
      <c r="E350" t="s">
        <v>995</v>
      </c>
      <c r="F350" t="s">
        <v>295</v>
      </c>
      <c r="G350" t="b">
        <v>0</v>
      </c>
    </row>
    <row r="351" spans="1:7">
      <c r="A351">
        <f>HYPERLINK("learning.oreilly.com/live-events/chatgpt-to-improve-your-writing/0636920097362/0642572009092", "0642572009092")</f>
        <v>0</v>
      </c>
      <c r="B351" t="s">
        <v>51</v>
      </c>
      <c r="C351" t="s">
        <v>369</v>
      </c>
      <c r="D351" t="s">
        <v>370</v>
      </c>
      <c r="E351" t="s">
        <v>995</v>
      </c>
      <c r="F351" t="s">
        <v>65</v>
      </c>
      <c r="G351" t="b">
        <v>0</v>
      </c>
    </row>
    <row r="352" spans="1:7">
      <c r="A352">
        <f>HYPERLINK("learning.oreilly.com/live-events/generative-ai-for-business-analysts-in-60-minutes/0642572002743/0642572009740", "0642572009740")</f>
        <v>0</v>
      </c>
      <c r="B352" t="s">
        <v>73</v>
      </c>
      <c r="C352" t="s">
        <v>74</v>
      </c>
      <c r="D352" t="s">
        <v>75</v>
      </c>
      <c r="E352" t="s">
        <v>995</v>
      </c>
      <c r="F352" t="s">
        <v>76</v>
      </c>
      <c r="G352" t="b">
        <v>0</v>
      </c>
    </row>
    <row r="353" spans="1:7">
      <c r="A353">
        <f>HYPERLINK("learning.oreilly.com/live-events/writing-effective-prompts-for-chatgpt/0636920090058/0642572009674", "0642572009674")</f>
        <v>0</v>
      </c>
      <c r="B353" t="s">
        <v>24</v>
      </c>
      <c r="C353" t="s">
        <v>137</v>
      </c>
      <c r="D353" t="s">
        <v>138</v>
      </c>
      <c r="E353" t="s">
        <v>996</v>
      </c>
      <c r="F353" t="s">
        <v>139</v>
      </c>
      <c r="G353" t="b">
        <v>0</v>
      </c>
    </row>
    <row r="354" spans="1:7">
      <c r="A354">
        <f>HYPERLINK("learning.oreilly.com/live-events/cursor-for-software-engineers/0642572012981/0642572014700", "0642572014700")</f>
        <v>0</v>
      </c>
      <c r="B354" t="s">
        <v>997</v>
      </c>
      <c r="C354" t="s">
        <v>998</v>
      </c>
      <c r="D354" t="s">
        <v>999</v>
      </c>
      <c r="E354" t="s">
        <v>996</v>
      </c>
      <c r="F354" t="s">
        <v>54</v>
      </c>
      <c r="G354" t="b">
        <v>0</v>
      </c>
    </row>
    <row r="355" spans="1:7">
      <c r="A355">
        <f>HYPERLINK("learning.oreilly.com/live-events/infrastructure-ops-superstream-ai-infrastructure/0642572013986/0642572013985", "0642572013985")</f>
        <v>0</v>
      </c>
      <c r="B355" t="s">
        <v>109</v>
      </c>
      <c r="C355" t="s">
        <v>1000</v>
      </c>
      <c r="E355" t="s">
        <v>1001</v>
      </c>
      <c r="F355" t="s">
        <v>136</v>
      </c>
      <c r="G355" t="b">
        <v>0</v>
      </c>
    </row>
    <row r="356" spans="1:7">
      <c r="A356">
        <f>HYPERLINK("learning.oreilly.com/live-events/chatgpt-for-project-management/0790145085649/0642572009114", "0642572009114")</f>
        <v>0</v>
      </c>
      <c r="B356" t="s">
        <v>171</v>
      </c>
      <c r="C356" t="s">
        <v>531</v>
      </c>
      <c r="D356" t="s">
        <v>532</v>
      </c>
      <c r="E356" t="s">
        <v>1002</v>
      </c>
      <c r="F356" t="s">
        <v>65</v>
      </c>
      <c r="G356" t="b">
        <v>0</v>
      </c>
    </row>
    <row r="357" spans="1:7">
      <c r="A357">
        <f>HYPERLINK("learning.oreilly.com/live-events/generative-ai-for-presentations/0642572010259/0642572010280", "0642572010280")</f>
        <v>0</v>
      </c>
      <c r="B357" t="s">
        <v>413</v>
      </c>
      <c r="C357" t="s">
        <v>444</v>
      </c>
      <c r="D357" t="s">
        <v>445</v>
      </c>
      <c r="E357" t="s">
        <v>1003</v>
      </c>
      <c r="F357" t="s">
        <v>446</v>
      </c>
      <c r="G357" t="b">
        <v>0</v>
      </c>
    </row>
    <row r="358" spans="1:7">
      <c r="A358">
        <f>HYPERLINK("learning.oreilly.com/live-events/prompting-bootcamp/0636920097098/0642572010302", "0642572010302")</f>
        <v>0</v>
      </c>
      <c r="B358" t="s">
        <v>24</v>
      </c>
      <c r="C358" t="s">
        <v>974</v>
      </c>
      <c r="D358" t="s">
        <v>975</v>
      </c>
      <c r="E358" t="s">
        <v>1004</v>
      </c>
      <c r="F358" t="s">
        <v>977</v>
      </c>
      <c r="G358" t="b">
        <v>0</v>
      </c>
    </row>
    <row r="359" spans="1:7">
      <c r="A359">
        <f>HYPERLINK("learning.oreilly.com/live-events/software-architecture-superstream-communicating-software-architecture/0642572014524/0642572014523", "0642572014523")</f>
        <v>0</v>
      </c>
      <c r="B359" t="s">
        <v>39</v>
      </c>
      <c r="C359" t="s">
        <v>1005</v>
      </c>
      <c r="D359" t="s">
        <v>1006</v>
      </c>
      <c r="E359" t="s">
        <v>1004</v>
      </c>
      <c r="F359" t="s">
        <v>298</v>
      </c>
      <c r="G359" t="b">
        <v>0</v>
      </c>
    </row>
    <row r="360" spans="1:7">
      <c r="A360">
        <f>HYPERLINK("learning.oreilly.com/live-events/genai-superstream-generative-ai-for-data-analysis/0642572015364/0642572015363", "0642572015363")</f>
        <v>0</v>
      </c>
      <c r="B360" t="s">
        <v>109</v>
      </c>
      <c r="C360" t="s">
        <v>1007</v>
      </c>
      <c r="E360" t="s">
        <v>1008</v>
      </c>
      <c r="F360" t="s">
        <v>1009</v>
      </c>
      <c r="G360" t="b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2025-01-27T14:49:07Z</dcterms:created>
  <dcterms:modified xsi:type="dcterms:W3CDTF">2025-01-27T14:49:07Z</dcterms:modified>
</cp:coreProperties>
</file>