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hidePivotFieldList="1" defaultThemeVersion="124226"/>
  <bookViews>
    <workbookView xWindow="240" yWindow="105" windowWidth="14805" windowHeight="8010"/>
  </bookViews>
  <sheets>
    <sheet name="DatosAgrupados" sheetId="5" r:id="rId1"/>
    <sheet name="DetalleCompras" sheetId="1" r:id="rId2"/>
    <sheet name="DetalleVentas" sheetId="2" r:id="rId3"/>
    <sheet name="Catalogos" sheetId="3" r:id="rId4"/>
    <sheet name="Resumen" sheetId="4" r:id="rId5"/>
  </sheets>
  <definedNames>
    <definedName name="_xlnm._FilterDatabase" localSheetId="1" hidden="1">DetalleCompras!$H$2:$H$203</definedName>
    <definedName name="listadoAño">OFFSET(TablaCompras[año],,)</definedName>
    <definedName name="MesDos">Resumen!$G$88</definedName>
    <definedName name="prueba">OFFSET(DatosAgrupados!XEZ1048573,,0,DatosAgrupados!C1048575)</definedName>
    <definedName name="xx">prueba</definedName>
  </definedNames>
  <calcPr calcId="145621"/>
  <pivotCaches>
    <pivotCache cacheId="37" r:id="rId6"/>
  </pivotCaches>
</workbook>
</file>

<file path=xl/calcChain.xml><?xml version="1.0" encoding="utf-8"?>
<calcChain xmlns="http://schemas.openxmlformats.org/spreadsheetml/2006/main">
  <c r="H5" i="5" l="1"/>
  <c r="J8" i="5" s="1"/>
  <c r="H8" i="5"/>
  <c r="H2" i="2"/>
  <c r="H3" i="2"/>
  <c r="C90" i="4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00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I2002" i="2"/>
  <c r="F69" i="4"/>
  <c r="H7" i="5" l="1"/>
  <c r="H9" i="5" s="1"/>
  <c r="F90" i="4"/>
  <c r="G69" i="4"/>
  <c r="D70" i="4"/>
  <c r="F70" i="4" l="1"/>
  <c r="D71" i="4"/>
  <c r="G28" i="3"/>
  <c r="G27" i="3"/>
  <c r="G26" i="3"/>
  <c r="G25" i="3"/>
  <c r="G24" i="3"/>
  <c r="G23" i="3"/>
  <c r="G22" i="3"/>
  <c r="G21" i="3"/>
  <c r="G20" i="3"/>
  <c r="G19" i="3"/>
  <c r="G18" i="3"/>
  <c r="G17" i="3"/>
  <c r="G70" i="4" l="1"/>
  <c r="F71" i="4"/>
  <c r="C55" i="4"/>
  <c r="K29" i="4"/>
  <c r="K28" i="4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G71" i="4" l="1"/>
  <c r="D30" i="4"/>
  <c r="D29" i="4"/>
  <c r="D31" i="4"/>
  <c r="D28" i="4"/>
  <c r="D32" i="4"/>
  <c r="D33" i="4"/>
  <c r="E203" i="1"/>
  <c r="G203" i="1"/>
  <c r="H203" i="1"/>
  <c r="E202" i="1" l="1"/>
  <c r="G202" i="1"/>
  <c r="H2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22" i="4"/>
  <c r="K6" i="4" l="1"/>
  <c r="K7" i="4"/>
  <c r="K9" i="4"/>
  <c r="K8" i="4"/>
  <c r="K11" i="4"/>
  <c r="K10" i="4"/>
  <c r="C117" i="4"/>
  <c r="F117" i="4"/>
  <c r="J19" i="3"/>
  <c r="J24" i="3"/>
  <c r="J55" i="4"/>
  <c r="J21" i="3"/>
  <c r="J25" i="3"/>
  <c r="J17" i="3"/>
  <c r="J18" i="3"/>
  <c r="J22" i="3"/>
  <c r="J26" i="3"/>
  <c r="J23" i="3"/>
  <c r="J27" i="3"/>
  <c r="J20" i="3"/>
  <c r="J28" i="3"/>
  <c r="I69" i="4"/>
  <c r="I70" i="4"/>
  <c r="I71" i="4"/>
  <c r="C22" i="4"/>
  <c r="K53" i="4" l="1"/>
  <c r="J53" i="4" s="1"/>
  <c r="D53" i="4"/>
  <c r="C53" i="4" s="1"/>
</calcChain>
</file>

<file path=xl/sharedStrings.xml><?xml version="1.0" encoding="utf-8"?>
<sst xmlns="http://schemas.openxmlformats.org/spreadsheetml/2006/main" count="149" uniqueCount="84">
  <si>
    <t>fecha</t>
  </si>
  <si>
    <t>proveedor</t>
  </si>
  <si>
    <t>total</t>
  </si>
  <si>
    <t>CodigoBarras</t>
  </si>
  <si>
    <t>Cantidad</t>
  </si>
  <si>
    <t>Precio</t>
  </si>
  <si>
    <t>Costo</t>
  </si>
  <si>
    <t>mes</t>
  </si>
  <si>
    <t>año</t>
  </si>
  <si>
    <t>nombre</t>
  </si>
  <si>
    <t>proveedor 1</t>
  </si>
  <si>
    <t>proveedor 2</t>
  </si>
  <si>
    <t>proveedor 3</t>
  </si>
  <si>
    <t>proveedor 4</t>
  </si>
  <si>
    <t>proveedor 5</t>
  </si>
  <si>
    <t>proveedor 6</t>
  </si>
  <si>
    <t>direccion</t>
  </si>
  <si>
    <t>direccion1</t>
  </si>
  <si>
    <t>direccion2</t>
  </si>
  <si>
    <t>direccion3</t>
  </si>
  <si>
    <t>direccion4</t>
  </si>
  <si>
    <t>direccion5</t>
  </si>
  <si>
    <t>direccion6</t>
  </si>
  <si>
    <t>Proveedores</t>
  </si>
  <si>
    <t>Nombre</t>
  </si>
  <si>
    <t>Producto1</t>
  </si>
  <si>
    <t>Producto2</t>
  </si>
  <si>
    <t>Producto3</t>
  </si>
  <si>
    <t>Producto4</t>
  </si>
  <si>
    <t>Producto5</t>
  </si>
  <si>
    <t>Producto6</t>
  </si>
  <si>
    <t>Producto7</t>
  </si>
  <si>
    <t>Producto8</t>
  </si>
  <si>
    <t>Producto9</t>
  </si>
  <si>
    <t>Producto10</t>
  </si>
  <si>
    <t>Producto11</t>
  </si>
  <si>
    <t>Productos</t>
  </si>
  <si>
    <t>Canales</t>
  </si>
  <si>
    <t>Mayoreo</t>
  </si>
  <si>
    <t>Menudeo</t>
  </si>
  <si>
    <t>canal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</si>
  <si>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</si>
  <si>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</si>
  <si>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</si>
  <si>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</si>
  <si>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</si>
  <si>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</si>
  <si>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</si>
  <si>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</si>
  <si>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</si>
  <si>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</si>
  <si>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</si>
  <si>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</si>
  <si>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Compras</t>
  </si>
  <si>
    <t>Ventas</t>
  </si>
  <si>
    <t>Totales Generales</t>
  </si>
  <si>
    <t>Proveedor</t>
  </si>
  <si>
    <t>Numero</t>
  </si>
  <si>
    <t>Suma de total</t>
  </si>
  <si>
    <t>Total de Compras</t>
  </si>
  <si>
    <t>Total de Compras por Proveedor</t>
  </si>
  <si>
    <t>Total de Ventas por Proveedor</t>
  </si>
  <si>
    <t>Total Ventas por Canal</t>
  </si>
  <si>
    <t>Total de Ventas</t>
  </si>
  <si>
    <t>Canal</t>
  </si>
  <si>
    <t>años</t>
  </si>
  <si>
    <t>Año</t>
  </si>
  <si>
    <t>Mes</t>
  </si>
  <si>
    <t>Años</t>
  </si>
  <si>
    <t>Meses</t>
  </si>
  <si>
    <t>Ventas Mensuales por año X</t>
  </si>
  <si>
    <t>Ventas Mensuales vs Venta Mayor por Mes</t>
  </si>
  <si>
    <t>Venta</t>
  </si>
  <si>
    <t>Compras Mensuales por año X</t>
  </si>
  <si>
    <t>Compras Mensuales vs Compra Mayor por Mes</t>
  </si>
  <si>
    <t>Recorrer Mes</t>
  </si>
  <si>
    <t>Recorrer Año</t>
  </si>
  <si>
    <t>MESES2</t>
  </si>
  <si>
    <t>No Mes</t>
  </si>
  <si>
    <t>Ventas Mensuales vs Compras Mensuales (Trimestral)</t>
  </si>
  <si>
    <t>Comparativo Mensual de Ventas</t>
  </si>
  <si>
    <t>Seleccione Año</t>
  </si>
  <si>
    <t>Seleccione Mes</t>
  </si>
  <si>
    <t>Comparativo Mensual de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</si>
</sst>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9" applyNumberFormat="0" applyFill="0" applyAlignment="0" applyProtection="0"/>
  </cellStyleXfs>
  <cellXfs count="92">
    <xf numFmtId="0" fontId="0" fillId="0" borderId="0" xfId="0"/>
    <xf numFmtId="49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/>
    <xf numFmtId="44" fontId="0" fillId="2" borderId="0" xfId="1" applyFont="1" applyFill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44" fontId="0" fillId="2" borderId="0" xfId="1" applyFon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0" borderId="0" xfId="0" applyBorder="1"/>
    <xf numFmtId="0" fontId="0" fillId="0" borderId="4" xfId="0" applyBorder="1"/>
    <xf numFmtId="49" fontId="0" fillId="2" borderId="1" xfId="0" applyNumberFormat="1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2" fillId="2" borderId="14" xfId="0" applyFont="1" applyFill="1" applyBorder="1"/>
    <xf numFmtId="0" fontId="2" fillId="2" borderId="3" xfId="0" applyFont="1" applyFill="1" applyBorder="1"/>
    <xf numFmtId="0" fontId="2" fillId="2" borderId="11" xfId="0" applyFont="1" applyFill="1" applyBorder="1" applyAlignment="1">
      <alignment horizontal="left" inden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164" fontId="0" fillId="2" borderId="18" xfId="0" applyNumberFormat="1" applyFill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0" fontId="2" fillId="2" borderId="11" xfId="0" applyFont="1" applyFill="1" applyBorder="1" applyAlignment="1">
      <alignment horizontal="center"/>
    </xf>
    <xf numFmtId="44" fontId="0" fillId="2" borderId="10" xfId="1" applyFont="1" applyFill="1" applyBorder="1"/>
    <xf numFmtId="49" fontId="0" fillId="2" borderId="4" xfId="0" applyNumberFormat="1" applyFill="1" applyBorder="1"/>
    <xf numFmtId="0" fontId="2" fillId="2" borderId="21" xfId="0" applyFont="1" applyFill="1" applyBorder="1" applyAlignment="1">
      <alignment horizontal="left" indent="1"/>
    </xf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4" xfId="0" applyNumberFormat="1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2" fillId="2" borderId="0" xfId="0" applyFont="1" applyFill="1" applyBorder="1" applyAlignment="1">
      <alignment horizontal="center"/>
    </xf>
    <xf numFmtId="0" fontId="2" fillId="2" borderId="21" xfId="0" applyFont="1" applyFill="1" applyBorder="1"/>
    <xf numFmtId="44" fontId="0" fillId="2" borderId="22" xfId="1" applyFont="1" applyFill="1" applyBorder="1"/>
    <xf numFmtId="44" fontId="0" fillId="2" borderId="24" xfId="1" applyFont="1" applyFill="1" applyBorder="1"/>
    <xf numFmtId="44" fontId="0" fillId="2" borderId="0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5" xfId="0" applyFill="1" applyBorder="1" applyAlignment="1"/>
    <xf numFmtId="44" fontId="0" fillId="2" borderId="4" xfId="1" applyFont="1" applyFill="1" applyBorder="1"/>
    <xf numFmtId="44" fontId="0" fillId="2" borderId="5" xfId="1" applyFont="1" applyFill="1" applyBorder="1" applyAlignment="1"/>
    <xf numFmtId="44" fontId="0" fillId="2" borderId="5" xfId="1" applyFont="1" applyFill="1" applyBorder="1" applyAlignment="1">
      <alignment horizontal="center"/>
    </xf>
    <xf numFmtId="44" fontId="0" fillId="2" borderId="5" xfId="1" applyFont="1" applyFill="1" applyBorder="1" applyAlignment="1">
      <alignment vertical="center"/>
    </xf>
    <xf numFmtId="44" fontId="0" fillId="2" borderId="4" xfId="1" applyFont="1" applyFill="1" applyBorder="1" applyAlignment="1">
      <alignment vertical="center"/>
    </xf>
    <xf numFmtId="0" fontId="0" fillId="2" borderId="10" xfId="0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4" borderId="9" xfId="2" applyNumberFormat="1" applyFill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4" borderId="25" xfId="2" applyNumberFormat="1" applyFill="1" applyBorder="1" applyAlignment="1">
      <alignment horizontal="center" vertical="center"/>
    </xf>
    <xf numFmtId="164" fontId="2" fillId="4" borderId="26" xfId="2" applyNumberFormat="1" applyFill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44" fontId="0" fillId="2" borderId="0" xfId="1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0" borderId="0" xfId="0" pivotButton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0" fillId="0" borderId="0" xfId="0" applyFill="1" applyBorder="1"/>
    <xf numFmtId="0" fontId="4" fillId="2" borderId="27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2" fillId="2" borderId="0" xfId="0" applyFont="1" applyFill="1" applyBorder="1"/>
    <xf numFmtId="164" fontId="0" fillId="2" borderId="0" xfId="0" applyNumberFormat="1" applyFill="1" applyBorder="1"/>
    <xf numFmtId="164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NumberFormat="1"/>
  </cellXfs>
  <cellStyles count="3">
    <cellStyle name="Moneda" xfId="1" builtinId="4"/>
    <cellStyle name="Normal" xfId="0" builtinId="0"/>
    <cellStyle name="Total" xfId="2" builtinId="25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  <alignment horizontal="righ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7426464794334"/>
          <c:y val="4.6116384984587207E-2"/>
          <c:w val="0.68905012177108493"/>
          <c:h val="0.749794032755251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Resumen!$C$21</c:f>
              <c:strCache>
                <c:ptCount val="1"/>
                <c:pt idx="0">
                  <c:v>Compras</c:v>
                </c:pt>
              </c:strCache>
            </c:strRef>
          </c:tx>
          <c:spPr>
            <a:gradFill flip="none" rotWithShape="1"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8100000" scaled="1"/>
              <a:tileRect/>
            </a:gradFill>
          </c:spPr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Resumen!$B$3</c:f>
              <c:strCache>
                <c:ptCount val="1"/>
                <c:pt idx="0">
                  <c:v>Totales Generales</c:v>
                </c:pt>
              </c:strCache>
            </c:strRef>
          </c:cat>
          <c:val>
            <c:numRef>
              <c:f>Resumen!$C$22</c:f>
              <c:numCache>
                <c:formatCode>_("$"* #,##0.00_);_("$"* \(#,##0.00\);_("$"* "-"??_);_(@_)</c:formatCode>
                <c:ptCount val="1"/>
                <c:pt idx="0">
                  <c:v>1649348.3292091778</c:v>
                </c:pt>
              </c:numCache>
            </c:numRef>
          </c:val>
        </c:ser>
        <c:ser>
          <c:idx val="1"/>
          <c:order val="1"/>
          <c:tx>
            <c:strRef>
              <c:f>Resumen!$D$21</c:f>
              <c:strCache>
                <c:ptCount val="1"/>
                <c:pt idx="0">
                  <c:v>Ventas</c:v>
                </c:pt>
              </c:strCache>
            </c:strRef>
          </c:tx>
          <c:spPr>
            <a:gradFill flip="none" rotWithShape="1">
              <a:gsLst>
                <a:gs pos="0">
                  <a:srgbClr val="D6B19C"/>
                </a:gs>
                <a:gs pos="30000">
                  <a:srgbClr val="D49E6C"/>
                </a:gs>
                <a:gs pos="70000">
                  <a:srgbClr val="A65528"/>
                </a:gs>
                <a:gs pos="100000">
                  <a:srgbClr val="663012"/>
                </a:gs>
              </a:gsLst>
              <a:lin ang="2700000" scaled="1"/>
              <a:tileRect/>
            </a:gradFill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Resumen!$B$3</c:f>
              <c:strCache>
                <c:ptCount val="1"/>
                <c:pt idx="0">
                  <c:v>Totales Generales</c:v>
                </c:pt>
              </c:strCache>
            </c:strRef>
          </c:cat>
          <c:val>
            <c:numRef>
              <c:f>Resumen!$D$22</c:f>
              <c:numCache>
                <c:formatCode>_("$"* #,##0.00_);_("$"* \(#,##0.00\);_("$"* "-"??_);_(@_)</c:formatCode>
                <c:ptCount val="1"/>
                <c:pt idx="0">
                  <c:v>1694544.3082108723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4557952"/>
        <c:axId val="135324416"/>
      </c:barChart>
      <c:catAx>
        <c:axId val="104557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324416"/>
        <c:crosses val="autoZero"/>
        <c:auto val="1"/>
        <c:lblAlgn val="ctr"/>
        <c:lblOffset val="100"/>
        <c:noMultiLvlLbl val="0"/>
      </c:catAx>
      <c:valAx>
        <c:axId val="135324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04557952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  <a:effectLst>
      <a:glow rad="101600">
        <a:schemeClr val="bg2">
          <a:lumMod val="50000"/>
          <a:alpha val="6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Resumen!$J$5</c:f>
              <c:strCache>
                <c:ptCount val="1"/>
                <c:pt idx="0">
                  <c:v>Proveedor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chemeClr val="tx1"/>
                    </a:solidFill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Resumen!$J$6:$J$11</c:f>
              <c:numCache>
                <c:formatCode>General</c:formatCode>
                <c:ptCount val="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</c:numCache>
            </c:numRef>
          </c:cat>
          <c:val>
            <c:numRef>
              <c:f>Resumen!$K$6:$K$11</c:f>
              <c:numCache>
                <c:formatCode>"$"#,##0.00</c:formatCode>
                <c:ptCount val="6"/>
                <c:pt idx="0">
                  <c:v>323171.32154054684</c:v>
                </c:pt>
                <c:pt idx="1">
                  <c:v>343674.2393654827</c:v>
                </c:pt>
                <c:pt idx="2">
                  <c:v>279372.16935406043</c:v>
                </c:pt>
                <c:pt idx="3">
                  <c:v>315392.21633796173</c:v>
                </c:pt>
                <c:pt idx="4">
                  <c:v>320183.34380206891</c:v>
                </c:pt>
                <c:pt idx="5">
                  <c:v>67555.038809057485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Resumen!$C$27</c:f>
              <c:strCache>
                <c:ptCount val="1"/>
                <c:pt idx="0">
                  <c:v>Proveedor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chemeClr val="tx1"/>
                    </a:solidFill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Resumen!$J$6:$J$11</c:f>
              <c:numCache>
                <c:formatCode>General</c:formatCode>
                <c:ptCount val="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</c:numCache>
            </c:numRef>
          </c:cat>
          <c:val>
            <c:numRef>
              <c:f>Resumen!$D$28:$D$33</c:f>
              <c:numCache>
                <c:formatCode>"$"#,##0.00</c:formatCode>
                <c:ptCount val="6"/>
                <c:pt idx="0">
                  <c:v>313943.35128376953</c:v>
                </c:pt>
                <c:pt idx="1">
                  <c:v>296650.37122959795</c:v>
                </c:pt>
                <c:pt idx="2">
                  <c:v>331289.50725540781</c:v>
                </c:pt>
                <c:pt idx="3">
                  <c:v>365944.30188338127</c:v>
                </c:pt>
                <c:pt idx="4">
                  <c:v>278513.67622461455</c:v>
                </c:pt>
                <c:pt idx="5">
                  <c:v>108203.10033409698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Resumen!$J$27</c:f>
              <c:strCache>
                <c:ptCount val="1"/>
                <c:pt idx="0">
                  <c:v>Canal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chemeClr val="tx1"/>
                    </a:solidFill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Resumen!$J$28:$J$29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Resumen!$K$28:$K$29</c:f>
              <c:numCache>
                <c:formatCode>_("$"* #,##0.00_);_("$"* \(#,##0.00\);_("$"* "-"??_);_(@_)</c:formatCode>
                <c:ptCount val="2"/>
                <c:pt idx="0">
                  <c:v>1459655.8110439028</c:v>
                </c:pt>
                <c:pt idx="1">
                  <c:v>234888.49716696845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Resumen!$G$68</c:f>
              <c:strCache>
                <c:ptCount val="1"/>
                <c:pt idx="0">
                  <c:v>Ventas</c:v>
                </c:pt>
              </c:strCache>
            </c:strRef>
          </c:tx>
          <c:dLbls>
            <c:numFmt formatCode="&quot;$&quot;#,##0.00" sourceLinked="0"/>
            <c:txPr>
              <a:bodyPr/>
              <a:lstStyle/>
              <a:p>
                <a:pPr>
                  <a:defRPr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Resumen!$F$69:$F$71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Resumen!$G$69:$G$71</c:f>
              <c:numCache>
                <c:formatCode>General</c:formatCode>
                <c:ptCount val="3"/>
                <c:pt idx="0">
                  <c:v>146275.12654626253</c:v>
                </c:pt>
                <c:pt idx="1">
                  <c:v>165712.10252507485</c:v>
                </c:pt>
                <c:pt idx="2">
                  <c:v>153207.18561996624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Resumen!$I$68</c:f>
              <c:strCache>
                <c:ptCount val="1"/>
                <c:pt idx="0">
                  <c:v>Compras</c:v>
                </c:pt>
              </c:strCache>
            </c:strRef>
          </c:tx>
          <c:dLbls>
            <c:numFmt formatCode="&quot;$&quot;#,##0.00" sourceLinked="0"/>
            <c:txPr>
              <a:bodyPr/>
              <a:lstStyle/>
              <a:p>
                <a:pPr>
                  <a:defRPr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Resumen!$F$69:$F$71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Resumen!$I$69:$I$71</c:f>
              <c:numCache>
                <c:formatCode>General</c:formatCode>
                <c:ptCount val="3"/>
                <c:pt idx="0">
                  <c:v>149822.63219509638</c:v>
                </c:pt>
                <c:pt idx="1">
                  <c:v>109327.9803126355</c:v>
                </c:pt>
                <c:pt idx="2">
                  <c:v>77587.852376804323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526976"/>
        <c:axId val="104575360"/>
      </c:lineChart>
      <c:catAx>
        <c:axId val="1045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575360"/>
        <c:crosses val="autoZero"/>
        <c:auto val="1"/>
        <c:lblAlgn val="ctr"/>
        <c:lblOffset val="100"/>
        <c:noMultiLvlLbl val="0"/>
      </c:catAx>
      <c:valAx>
        <c:axId val="104575360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526976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756974297131778"/>
          <c:y val="4.712620208626498E-2"/>
          <c:w val="0.83561344021186545"/>
          <c:h val="0.798706530445133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Resumen!$D$88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invertIfNegative val="0"/>
          <c:dLbls>
            <c:numFmt formatCode="&quot;$&quot;#,##0.00" sourceLinked="0"/>
            <c:txPr>
              <a:bodyPr/>
              <a:lstStyle/>
              <a:p>
                <a:pPr>
                  <a:defRPr sz="12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Resumen!$C$90</c:f>
              <c:numCache>
                <c:formatCode>General</c:formatCode>
                <c:ptCount val="1"/>
                <c:pt idx="0">
                  <c:v>146275.12654626253</c:v>
                </c:pt>
              </c:numCache>
            </c:numRef>
          </c:val>
        </c:ser>
        <c:ser>
          <c:idx val="1"/>
          <c:order val="1"/>
          <c:tx>
            <c:strRef>
              <c:f>Resumen!$G$88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tile tx="0" ty="0" sx="100000" sy="100000" flip="none" algn="tl"/>
              </a:blipFill>
            </c:spPr>
          </c:dPt>
          <c:dLbls>
            <c:numFmt formatCode="&quot;$&quot;#,##0.00" sourceLinked="0"/>
            <c:txPr>
              <a:bodyPr anchor="t" anchorCtr="0"/>
              <a:lstStyle/>
              <a:p>
                <a:pPr>
                  <a:defRPr sz="12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Resumen!$F$90</c:f>
              <c:numCache>
                <c:formatCode>General</c:formatCode>
                <c:ptCount val="1"/>
                <c:pt idx="0">
                  <c:v>165712.10252507485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35249280"/>
        <c:axId val="135273088"/>
        <c:axId val="0"/>
      </c:bar3DChart>
      <c:catAx>
        <c:axId val="135249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273088"/>
        <c:crosses val="autoZero"/>
        <c:auto val="1"/>
        <c:lblAlgn val="ctr"/>
        <c:lblOffset val="100"/>
        <c:noMultiLvlLbl val="0"/>
      </c:catAx>
      <c:valAx>
        <c:axId val="135273088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crossAx val="135249280"/>
        <c:crosses val="autoZero"/>
        <c:crossBetween val="between"/>
      </c:valAx>
    </c:plotArea>
    <c:legend>
      <c:legendPos val="b"/>
      <c:layout/>
      <c:overlay val="0"/>
      <c:spPr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c:spPr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756974297131778"/>
          <c:y val="4.712620208626498E-2"/>
          <c:w val="0.83561344021186545"/>
          <c:h val="0.798706530445133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Resumen!$D$115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invertIfNegative val="0"/>
          <c:dLbls>
            <c:numFmt formatCode="&quot;$&quot;#,##0.00" sourceLinked="0"/>
            <c:txPr>
              <a:bodyPr/>
              <a:lstStyle/>
              <a:p>
                <a:pPr>
                  <a:defRPr sz="12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Compras</c:v>
              </c:pt>
            </c:strLit>
          </c:cat>
          <c:val>
            <c:numRef>
              <c:f>Resumen!$C$117</c:f>
              <c:numCache>
                <c:formatCode>General</c:formatCode>
                <c:ptCount val="1"/>
                <c:pt idx="0">
                  <c:v>149822.63219509638</c:v>
                </c:pt>
              </c:numCache>
            </c:numRef>
          </c:val>
        </c:ser>
        <c:ser>
          <c:idx val="1"/>
          <c:order val="1"/>
          <c:tx>
            <c:strRef>
              <c:f>Resumen!$G$115</c:f>
              <c:strCache>
                <c:ptCount val="1"/>
                <c:pt idx="0">
                  <c:v>NOVIEMBRE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tile tx="0" ty="0" sx="100000" sy="100000" flip="none" algn="tl"/>
              </a:blipFill>
            </c:spPr>
          </c:dPt>
          <c:dLbls>
            <c:numFmt formatCode="&quot;$&quot;#,##0.00" sourceLinked="0"/>
            <c:txPr>
              <a:bodyPr anchor="t" anchorCtr="0"/>
              <a:lstStyle/>
              <a:p>
                <a:pPr>
                  <a:defRPr sz="12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Compras</c:v>
              </c:pt>
            </c:strLit>
          </c:cat>
          <c:val>
            <c:numRef>
              <c:f>Resumen!$F$117</c:f>
              <c:numCache>
                <c:formatCode>General</c:formatCode>
                <c:ptCount val="1"/>
                <c:pt idx="0">
                  <c:v>96706.545549112387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45768832"/>
        <c:axId val="149942272"/>
        <c:axId val="0"/>
      </c:bar3DChart>
      <c:catAx>
        <c:axId val="145768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942272"/>
        <c:crosses val="autoZero"/>
        <c:auto val="1"/>
        <c:lblAlgn val="ctr"/>
        <c:lblOffset val="100"/>
        <c:noMultiLvlLbl val="0"/>
      </c:catAx>
      <c:valAx>
        <c:axId val="149942272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crossAx val="145768832"/>
        <c:crosses val="autoZero"/>
        <c:crossBetween val="between"/>
      </c:valAx>
    </c:plotArea>
    <c:legend>
      <c:legendPos val="b"/>
      <c:layout/>
      <c:overlay val="0"/>
      <c:spPr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c:spPr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</xdr:row>
      <xdr:rowOff>0</xdr:rowOff>
    </xdr:from>
    <xdr:to>
      <xdr:col>6</xdr:col>
      <xdr:colOff>314325</xdr:colOff>
      <xdr:row>19</xdr:row>
      <xdr:rowOff>180975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11</xdr:col>
      <xdr:colOff>409575</xdr:colOff>
      <xdr:row>22</xdr:row>
      <xdr:rowOff>171450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371474</xdr:colOff>
      <xdr:row>33</xdr:row>
      <xdr:rowOff>0</xdr:rowOff>
    </xdr:from>
    <xdr:to>
      <xdr:col>6</xdr:col>
      <xdr:colOff>409574</xdr:colOff>
      <xdr:row>43</xdr:row>
      <xdr:rowOff>190499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11</xdr:col>
      <xdr:colOff>409575</xdr:colOff>
      <xdr:row>44</xdr:row>
      <xdr:rowOff>104775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9525</xdr:rowOff>
        </xdr:from>
        <xdr:to>
          <xdr:col>5</xdr:col>
          <xdr:colOff>933450</xdr:colOff>
          <xdr:row>79</xdr:row>
          <xdr:rowOff>180975</xdr:rowOff>
        </xdr:to>
        <xdr:sp macro="" textlink="">
          <xdr:nvSpPr>
            <xdr:cNvPr id="1028" name="ScrollBar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9525</xdr:rowOff>
        </xdr:from>
        <xdr:to>
          <xdr:col>5</xdr:col>
          <xdr:colOff>923925</xdr:colOff>
          <xdr:row>81</xdr:row>
          <xdr:rowOff>180975</xdr:rowOff>
        </xdr:to>
        <xdr:sp macro="" textlink="">
          <xdr:nvSpPr>
            <xdr:cNvPr id="1030" name="ScrollBar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19050</xdr:colOff>
      <xdr:row>59</xdr:row>
      <xdr:rowOff>19050</xdr:rowOff>
    </xdr:from>
    <xdr:to>
      <xdr:col>12</xdr:col>
      <xdr:colOff>704850</xdr:colOff>
      <xdr:row>78</xdr:row>
      <xdr:rowOff>85724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57149</xdr:colOff>
      <xdr:row>89</xdr:row>
      <xdr:rowOff>38099</xdr:rowOff>
    </xdr:from>
    <xdr:to>
      <xdr:col>7</xdr:col>
      <xdr:colOff>371474</xdr:colOff>
      <xdr:row>109</xdr:row>
      <xdr:rowOff>28575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116</xdr:row>
      <xdr:rowOff>0</xdr:rowOff>
    </xdr:from>
    <xdr:to>
      <xdr:col>7</xdr:col>
      <xdr:colOff>361950</xdr:colOff>
      <xdr:row>135</xdr:row>
      <xdr:rowOff>180976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608.538259374996" createdVersion="4" refreshedVersion="4" minRefreshableVersion="3" recordCount="2001">
  <cacheSource type="worksheet">
    <worksheetSource name="TablaVentas"/>
  </cacheSource>
  <cacheFields count="9">
    <cacheField name="fecha" numFmtId="14">
      <sharedItems containsSemiMixedTypes="0" containsNonDate="0" containsDate="1" containsString="0" minDate="2016-01-01T00:00:00" maxDate="2017-01-02T00:00:00"/>
    </cacheField>
    <cacheField name="CodigoBarras" numFmtId="0">
      <sharedItems containsSemiMixedTypes="0" containsString="0" containsNumber="1" containsInteger="1" minValue="75100033940" maxValue="75100033950" count="11">
        <n v="75100033942"/>
        <n v="75100033944"/>
        <n v="75100033946"/>
        <n v="75100033947"/>
        <n v="75100033948"/>
        <n v="75100033941"/>
        <n v="75100033945"/>
        <n v="75100033949"/>
        <n v="75100033940"/>
        <n v="75100033943"/>
        <n v="75100033950"/>
      </sharedItems>
    </cacheField>
    <cacheField name="Cantidad" numFmtId="0">
      <sharedItems containsSemiMixedTypes="0" containsString="0" containsNumber="1" containsInteger="1" minValue="1" maxValue="100" count="51">
        <n v="23"/>
        <n v="49"/>
        <n v="15"/>
        <n v="2"/>
        <n v="27"/>
        <n v="29"/>
        <n v="14"/>
        <n v="22"/>
        <n v="47"/>
        <n v="28"/>
        <n v="5"/>
        <n v="6"/>
        <n v="48"/>
        <n v="21"/>
        <n v="44"/>
        <n v="7"/>
        <n v="41"/>
        <n v="9"/>
        <n v="43"/>
        <n v="16"/>
        <n v="35"/>
        <n v="8"/>
        <n v="46"/>
        <n v="12"/>
        <n v="39"/>
        <n v="37"/>
        <n v="24"/>
        <n v="36"/>
        <n v="17"/>
        <n v="18"/>
        <n v="40"/>
        <n v="45"/>
        <n v="50"/>
        <n v="11"/>
        <n v="20"/>
        <n v="38"/>
        <n v="10"/>
        <n v="33"/>
        <n v="26"/>
        <n v="3"/>
        <n v="13"/>
        <n v="31"/>
        <n v="4"/>
        <n v="19"/>
        <n v="42"/>
        <n v="1"/>
        <n v="34"/>
        <n v="30"/>
        <n v="25"/>
        <n v="32"/>
        <n v="100"/>
      </sharedItems>
    </cacheField>
    <cacheField name="Precio" numFmtId="44">
      <sharedItems containsSemiMixedTypes="0" containsString="0" containsNumber="1" minValue="24.462827423892683" maxValue="39.570543626877033"/>
    </cacheField>
    <cacheField name="total" numFmtId="44">
      <sharedItems containsSemiMixedTypes="0" containsString="0" containsNumber="1" minValue="24.462827423892683" maxValue="2646"/>
    </cacheField>
    <cacheField name="canal" numFmtId="0">
      <sharedItems containsSemiMixedTypes="0" containsString="0" containsNumber="1" containsInteger="1" minValue="1" maxValue="2" count="2">
        <n v="1"/>
        <n v="2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año" numFmtId="0">
      <sharedItems containsSemiMixedTypes="0" containsString="0" containsNumber="1" containsInteger="1" minValue="2016" maxValue="2017" count="2">
        <n v="2016"/>
        <n v="2017"/>
      </sharedItems>
    </cacheField>
    <cacheField name="Proveedor" numFmtId="0">
      <sharedItems containsSemiMixedTypes="0" containsString="0" containsNumber="1" containsInteger="1" minValue="1001" maxValue="100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1">
  <r>
    <d v="2016-01-01T00:00:00"/>
    <x v="0"/>
    <x v="0"/>
    <n v="39.570543626877033"/>
    <n v="910.12250341817173"/>
    <x v="0"/>
    <x v="0"/>
    <x v="0"/>
    <n v="1003"/>
  </r>
  <r>
    <d v="2016-01-01T00:00:00"/>
    <x v="1"/>
    <x v="1"/>
    <n v="26.678238770962935"/>
    <n v="1307.2336997771838"/>
    <x v="0"/>
    <x v="0"/>
    <x v="0"/>
    <n v="1002"/>
  </r>
  <r>
    <d v="2016-01-01T00:00:00"/>
    <x v="2"/>
    <x v="2"/>
    <n v="39.508311000525424"/>
    <n v="592.62466500788139"/>
    <x v="1"/>
    <x v="0"/>
    <x v="0"/>
    <n v="1004"/>
  </r>
  <r>
    <d v="2016-01-01T00:00:00"/>
    <x v="3"/>
    <x v="3"/>
    <n v="33.370394916639121"/>
    <n v="66.740789833278242"/>
    <x v="1"/>
    <x v="0"/>
    <x v="0"/>
    <n v="1005"/>
  </r>
  <r>
    <d v="2016-01-01T00:00:00"/>
    <x v="3"/>
    <x v="4"/>
    <n v="33.370394916639121"/>
    <n v="901.00066274925632"/>
    <x v="0"/>
    <x v="0"/>
    <x v="0"/>
    <n v="1005"/>
  </r>
  <r>
    <d v="2016-01-01T00:00:00"/>
    <x v="3"/>
    <x v="5"/>
    <n v="33.370394916639121"/>
    <n v="967.74145258253452"/>
    <x v="0"/>
    <x v="0"/>
    <x v="0"/>
    <n v="1005"/>
  </r>
  <r>
    <d v="2016-01-01T00:00:00"/>
    <x v="4"/>
    <x v="6"/>
    <n v="24.462827423892683"/>
    <n v="342.47958393449755"/>
    <x v="1"/>
    <x v="0"/>
    <x v="0"/>
    <n v="1006"/>
  </r>
  <r>
    <d v="2016-01-02T00:00:00"/>
    <x v="5"/>
    <x v="7"/>
    <n v="34.329026514440201"/>
    <n v="755.2385833176844"/>
    <x v="0"/>
    <x v="0"/>
    <x v="0"/>
    <n v="1002"/>
  </r>
  <r>
    <d v="2016-01-02T00:00:00"/>
    <x v="6"/>
    <x v="8"/>
    <n v="32.473968381130078"/>
    <n v="1526.2765139131136"/>
    <x v="0"/>
    <x v="0"/>
    <x v="0"/>
    <n v="1003"/>
  </r>
  <r>
    <d v="2016-01-02T00:00:00"/>
    <x v="3"/>
    <x v="2"/>
    <n v="33.370394916639121"/>
    <n v="500.55592374958684"/>
    <x v="1"/>
    <x v="0"/>
    <x v="0"/>
    <n v="1005"/>
  </r>
  <r>
    <d v="2016-01-02T00:00:00"/>
    <x v="7"/>
    <x v="9"/>
    <n v="32.894032474980676"/>
    <n v="921.03290929945888"/>
    <x v="0"/>
    <x v="0"/>
    <x v="0"/>
    <n v="1004"/>
  </r>
  <r>
    <d v="2016-01-03T00:00:00"/>
    <x v="8"/>
    <x v="10"/>
    <n v="36.618449397693041"/>
    <n v="183.09224698846521"/>
    <x v="1"/>
    <x v="0"/>
    <x v="0"/>
    <n v="1001"/>
  </r>
  <r>
    <d v="2016-01-03T00:00:00"/>
    <x v="5"/>
    <x v="4"/>
    <n v="34.329026514440201"/>
    <n v="926.88371588988548"/>
    <x v="0"/>
    <x v="0"/>
    <x v="0"/>
    <n v="1002"/>
  </r>
  <r>
    <d v="2016-01-03T00:00:00"/>
    <x v="9"/>
    <x v="3"/>
    <n v="38.791923856233225"/>
    <n v="77.583847712466451"/>
    <x v="1"/>
    <x v="0"/>
    <x v="0"/>
    <n v="1001"/>
  </r>
  <r>
    <d v="2016-01-03T00:00:00"/>
    <x v="9"/>
    <x v="11"/>
    <n v="38.791923856233225"/>
    <n v="232.75154313739935"/>
    <x v="1"/>
    <x v="0"/>
    <x v="0"/>
    <n v="1001"/>
  </r>
  <r>
    <d v="2016-01-03T00:00:00"/>
    <x v="1"/>
    <x v="12"/>
    <n v="26.678238770962935"/>
    <n v="1280.5554610062209"/>
    <x v="0"/>
    <x v="0"/>
    <x v="0"/>
    <n v="1002"/>
  </r>
  <r>
    <d v="2016-01-03T00:00:00"/>
    <x v="6"/>
    <x v="13"/>
    <n v="32.473968381130078"/>
    <n v="681.95333600373169"/>
    <x v="0"/>
    <x v="0"/>
    <x v="0"/>
    <n v="1003"/>
  </r>
  <r>
    <d v="2016-01-03T00:00:00"/>
    <x v="2"/>
    <x v="11"/>
    <n v="39.508311000525424"/>
    <n v="237.04986600315254"/>
    <x v="1"/>
    <x v="0"/>
    <x v="0"/>
    <n v="1004"/>
  </r>
  <r>
    <d v="2016-01-03T00:00:00"/>
    <x v="3"/>
    <x v="14"/>
    <n v="33.370394916639121"/>
    <n v="1468.2973763321213"/>
    <x v="0"/>
    <x v="0"/>
    <x v="0"/>
    <n v="1005"/>
  </r>
  <r>
    <d v="2016-01-03T00:00:00"/>
    <x v="7"/>
    <x v="15"/>
    <n v="32.894032474980676"/>
    <n v="230.25822732486472"/>
    <x v="1"/>
    <x v="0"/>
    <x v="0"/>
    <n v="1004"/>
  </r>
  <r>
    <d v="2016-01-03T00:00:00"/>
    <x v="7"/>
    <x v="11"/>
    <n v="32.894032474980676"/>
    <n v="197.36419484988406"/>
    <x v="1"/>
    <x v="0"/>
    <x v="0"/>
    <n v="1004"/>
  </r>
  <r>
    <d v="2016-01-04T00:00:00"/>
    <x v="8"/>
    <x v="16"/>
    <n v="36.618449397693041"/>
    <n v="1501.3564253054146"/>
    <x v="0"/>
    <x v="0"/>
    <x v="0"/>
    <n v="1001"/>
  </r>
  <r>
    <d v="2016-01-04T00:00:00"/>
    <x v="6"/>
    <x v="17"/>
    <n v="32.473968381130078"/>
    <n v="292.2657154301707"/>
    <x v="1"/>
    <x v="0"/>
    <x v="0"/>
    <n v="1003"/>
  </r>
  <r>
    <d v="2016-01-04T00:00:00"/>
    <x v="4"/>
    <x v="6"/>
    <n v="24.462827423892683"/>
    <n v="342.47958393449755"/>
    <x v="1"/>
    <x v="0"/>
    <x v="0"/>
    <n v="1006"/>
  </r>
  <r>
    <d v="2016-01-04T00:00:00"/>
    <x v="10"/>
    <x v="16"/>
    <n v="25.215585619363644"/>
    <n v="1033.8390103939093"/>
    <x v="0"/>
    <x v="0"/>
    <x v="0"/>
    <n v="1005"/>
  </r>
  <r>
    <d v="2016-01-04T00:00:00"/>
    <x v="10"/>
    <x v="18"/>
    <n v="25.215585619363644"/>
    <n v="1084.2701816326366"/>
    <x v="0"/>
    <x v="0"/>
    <x v="0"/>
    <n v="1005"/>
  </r>
  <r>
    <d v="2016-01-05T00:00:00"/>
    <x v="8"/>
    <x v="9"/>
    <n v="36.618449397693041"/>
    <n v="1025.3165831354052"/>
    <x v="0"/>
    <x v="0"/>
    <x v="0"/>
    <n v="1001"/>
  </r>
  <r>
    <d v="2016-01-05T00:00:00"/>
    <x v="8"/>
    <x v="19"/>
    <n v="36.618449397693041"/>
    <n v="585.89519036308866"/>
    <x v="1"/>
    <x v="0"/>
    <x v="0"/>
    <n v="1001"/>
  </r>
  <r>
    <d v="2016-01-05T00:00:00"/>
    <x v="9"/>
    <x v="4"/>
    <n v="38.791923856233225"/>
    <n v="1047.381944118297"/>
    <x v="0"/>
    <x v="0"/>
    <x v="0"/>
    <n v="1001"/>
  </r>
  <r>
    <d v="2016-01-05T00:00:00"/>
    <x v="2"/>
    <x v="20"/>
    <n v="39.508311000525424"/>
    <n v="1382.7908850183899"/>
    <x v="0"/>
    <x v="0"/>
    <x v="0"/>
    <n v="1004"/>
  </r>
  <r>
    <d v="2016-01-05T00:00:00"/>
    <x v="7"/>
    <x v="21"/>
    <n v="32.894032474980676"/>
    <n v="263.15225979984541"/>
    <x v="1"/>
    <x v="0"/>
    <x v="0"/>
    <n v="1004"/>
  </r>
  <r>
    <d v="2016-01-06T00:00:00"/>
    <x v="8"/>
    <x v="22"/>
    <n v="36.618449397693041"/>
    <n v="1684.44867229388"/>
    <x v="0"/>
    <x v="0"/>
    <x v="0"/>
    <n v="1001"/>
  </r>
  <r>
    <d v="2016-01-06T00:00:00"/>
    <x v="0"/>
    <x v="17"/>
    <n v="39.570543626877033"/>
    <n v="356.13489264189332"/>
    <x v="1"/>
    <x v="0"/>
    <x v="0"/>
    <n v="1003"/>
  </r>
  <r>
    <d v="2016-01-06T00:00:00"/>
    <x v="9"/>
    <x v="23"/>
    <n v="38.791923856233225"/>
    <n v="465.5030862747987"/>
    <x v="1"/>
    <x v="0"/>
    <x v="0"/>
    <n v="1001"/>
  </r>
  <r>
    <d v="2016-01-06T00:00:00"/>
    <x v="2"/>
    <x v="14"/>
    <n v="39.508311000525424"/>
    <n v="1738.3656840231188"/>
    <x v="0"/>
    <x v="0"/>
    <x v="0"/>
    <n v="1004"/>
  </r>
  <r>
    <d v="2016-01-06T00:00:00"/>
    <x v="10"/>
    <x v="24"/>
    <n v="25.215585619363644"/>
    <n v="983.40783915518216"/>
    <x v="0"/>
    <x v="0"/>
    <x v="0"/>
    <n v="1005"/>
  </r>
  <r>
    <d v="2016-01-07T00:00:00"/>
    <x v="8"/>
    <x v="25"/>
    <n v="36.618449397693041"/>
    <n v="1354.8826277146425"/>
    <x v="0"/>
    <x v="0"/>
    <x v="0"/>
    <n v="1001"/>
  </r>
  <r>
    <d v="2016-01-07T00:00:00"/>
    <x v="8"/>
    <x v="21"/>
    <n v="36.618449397693041"/>
    <n v="292.94759518154433"/>
    <x v="1"/>
    <x v="0"/>
    <x v="0"/>
    <n v="1001"/>
  </r>
  <r>
    <d v="2016-01-07T00:00:00"/>
    <x v="5"/>
    <x v="2"/>
    <n v="34.329026514440201"/>
    <n v="514.93539771660301"/>
    <x v="1"/>
    <x v="0"/>
    <x v="0"/>
    <n v="1002"/>
  </r>
  <r>
    <d v="2016-01-07T00:00:00"/>
    <x v="9"/>
    <x v="24"/>
    <n v="38.791923856233225"/>
    <n v="1512.8850303930958"/>
    <x v="0"/>
    <x v="0"/>
    <x v="0"/>
    <n v="1001"/>
  </r>
  <r>
    <d v="2016-01-07T00:00:00"/>
    <x v="2"/>
    <x v="26"/>
    <n v="39.508311000525424"/>
    <n v="948.19946401261018"/>
    <x v="0"/>
    <x v="0"/>
    <x v="0"/>
    <n v="1004"/>
  </r>
  <r>
    <d v="2016-01-07T00:00:00"/>
    <x v="3"/>
    <x v="3"/>
    <n v="33.370394916639121"/>
    <n v="66.740789833278242"/>
    <x v="1"/>
    <x v="0"/>
    <x v="0"/>
    <n v="1005"/>
  </r>
  <r>
    <d v="2016-01-07T00:00:00"/>
    <x v="3"/>
    <x v="27"/>
    <n v="33.370394916639121"/>
    <n v="1201.3342169990083"/>
    <x v="0"/>
    <x v="0"/>
    <x v="0"/>
    <n v="1005"/>
  </r>
  <r>
    <d v="2016-01-07T00:00:00"/>
    <x v="3"/>
    <x v="25"/>
    <n v="33.370394916639121"/>
    <n v="1234.7046119156475"/>
    <x v="0"/>
    <x v="0"/>
    <x v="0"/>
    <n v="1005"/>
  </r>
  <r>
    <d v="2016-01-07T00:00:00"/>
    <x v="7"/>
    <x v="4"/>
    <n v="32.894032474980676"/>
    <n v="888.1388768244783"/>
    <x v="0"/>
    <x v="0"/>
    <x v="0"/>
    <n v="1004"/>
  </r>
  <r>
    <d v="2016-01-07T00:00:00"/>
    <x v="10"/>
    <x v="9"/>
    <n v="25.215585619363644"/>
    <n v="706.036397342182"/>
    <x v="0"/>
    <x v="0"/>
    <x v="0"/>
    <n v="1005"/>
  </r>
  <r>
    <d v="2016-01-07T00:00:00"/>
    <x v="10"/>
    <x v="28"/>
    <n v="25.215585619363644"/>
    <n v="428.66495552918195"/>
    <x v="1"/>
    <x v="0"/>
    <x v="0"/>
    <n v="1005"/>
  </r>
  <r>
    <d v="2016-01-07T00:00:00"/>
    <x v="5"/>
    <x v="29"/>
    <n v="34.329026514440201"/>
    <n v="617.92247725992365"/>
    <x v="1"/>
    <x v="0"/>
    <x v="0"/>
    <n v="1002"/>
  </r>
  <r>
    <d v="2016-01-08T00:00:00"/>
    <x v="0"/>
    <x v="20"/>
    <n v="39.570543626877033"/>
    <n v="1384.969026940696"/>
    <x v="0"/>
    <x v="0"/>
    <x v="0"/>
    <n v="1003"/>
  </r>
  <r>
    <d v="2016-01-08T00:00:00"/>
    <x v="1"/>
    <x v="19"/>
    <n v="26.678238770962935"/>
    <n v="426.85182033540696"/>
    <x v="1"/>
    <x v="0"/>
    <x v="0"/>
    <n v="1002"/>
  </r>
  <r>
    <d v="2016-01-08T00:00:00"/>
    <x v="3"/>
    <x v="1"/>
    <n v="33.370394916639121"/>
    <n v="1635.149350915317"/>
    <x v="0"/>
    <x v="0"/>
    <x v="0"/>
    <n v="1005"/>
  </r>
  <r>
    <d v="2016-01-08T00:00:00"/>
    <x v="3"/>
    <x v="25"/>
    <n v="33.370394916639121"/>
    <n v="1234.7046119156475"/>
    <x v="0"/>
    <x v="0"/>
    <x v="0"/>
    <n v="1005"/>
  </r>
  <r>
    <d v="2016-01-08T00:00:00"/>
    <x v="4"/>
    <x v="30"/>
    <n v="24.462827423892683"/>
    <n v="978.5130969557074"/>
    <x v="0"/>
    <x v="0"/>
    <x v="0"/>
    <n v="1006"/>
  </r>
  <r>
    <d v="2016-01-08T00:00:00"/>
    <x v="7"/>
    <x v="31"/>
    <n v="32.894032474980676"/>
    <n v="1480.2314613741305"/>
    <x v="0"/>
    <x v="0"/>
    <x v="0"/>
    <n v="1004"/>
  </r>
  <r>
    <d v="2016-01-08T00:00:00"/>
    <x v="7"/>
    <x v="32"/>
    <n v="32.894032474980676"/>
    <n v="1644.7016237490338"/>
    <x v="0"/>
    <x v="0"/>
    <x v="0"/>
    <n v="1004"/>
  </r>
  <r>
    <d v="2016-01-08T00:00:00"/>
    <x v="7"/>
    <x v="33"/>
    <n v="32.894032474980676"/>
    <n v="361.83435722478742"/>
    <x v="1"/>
    <x v="0"/>
    <x v="0"/>
    <n v="1004"/>
  </r>
  <r>
    <d v="2016-01-09T00:00:00"/>
    <x v="8"/>
    <x v="12"/>
    <n v="36.618449397693041"/>
    <n v="1757.685571089266"/>
    <x v="0"/>
    <x v="0"/>
    <x v="0"/>
    <n v="1001"/>
  </r>
  <r>
    <d v="2016-01-09T00:00:00"/>
    <x v="3"/>
    <x v="20"/>
    <n v="33.370394916639121"/>
    <n v="1167.9638220823692"/>
    <x v="0"/>
    <x v="0"/>
    <x v="0"/>
    <n v="1005"/>
  </r>
  <r>
    <d v="2016-01-09T00:00:00"/>
    <x v="7"/>
    <x v="32"/>
    <n v="32.894032474980676"/>
    <n v="1644.7016237490338"/>
    <x v="0"/>
    <x v="0"/>
    <x v="0"/>
    <n v="1004"/>
  </r>
  <r>
    <d v="2016-01-09T00:00:00"/>
    <x v="7"/>
    <x v="12"/>
    <n v="32.894032474980676"/>
    <n v="1578.9135587990725"/>
    <x v="0"/>
    <x v="0"/>
    <x v="0"/>
    <n v="1004"/>
  </r>
  <r>
    <d v="2016-01-09T00:00:00"/>
    <x v="7"/>
    <x v="17"/>
    <n v="32.894032474980676"/>
    <n v="296.0462922748261"/>
    <x v="1"/>
    <x v="0"/>
    <x v="0"/>
    <n v="1004"/>
  </r>
  <r>
    <d v="2016-01-10T00:00:00"/>
    <x v="0"/>
    <x v="20"/>
    <n v="39.570543626877033"/>
    <n v="1384.969026940696"/>
    <x v="0"/>
    <x v="0"/>
    <x v="0"/>
    <n v="1003"/>
  </r>
  <r>
    <d v="2016-01-10T00:00:00"/>
    <x v="0"/>
    <x v="34"/>
    <n v="39.570543626877033"/>
    <n v="791.41087253754063"/>
    <x v="0"/>
    <x v="0"/>
    <x v="0"/>
    <n v="1003"/>
  </r>
  <r>
    <d v="2016-01-10T00:00:00"/>
    <x v="2"/>
    <x v="0"/>
    <n v="39.508311000525424"/>
    <n v="908.69115301208478"/>
    <x v="0"/>
    <x v="0"/>
    <x v="0"/>
    <n v="1004"/>
  </r>
  <r>
    <d v="2016-01-10T00:00:00"/>
    <x v="10"/>
    <x v="31"/>
    <n v="25.215585619363644"/>
    <n v="1134.701352871364"/>
    <x v="0"/>
    <x v="0"/>
    <x v="0"/>
    <n v="1005"/>
  </r>
  <r>
    <d v="2016-01-11T00:00:00"/>
    <x v="5"/>
    <x v="9"/>
    <n v="34.329026514440201"/>
    <n v="961.21274240432558"/>
    <x v="0"/>
    <x v="0"/>
    <x v="0"/>
    <n v="1002"/>
  </r>
  <r>
    <d v="2016-01-11T00:00:00"/>
    <x v="1"/>
    <x v="16"/>
    <n v="26.678238770962935"/>
    <n v="1093.8077896094803"/>
    <x v="0"/>
    <x v="0"/>
    <x v="0"/>
    <n v="1002"/>
  </r>
  <r>
    <d v="2016-01-11T00:00:00"/>
    <x v="1"/>
    <x v="12"/>
    <n v="26.678238770962935"/>
    <n v="1280.5554610062209"/>
    <x v="0"/>
    <x v="0"/>
    <x v="0"/>
    <n v="1002"/>
  </r>
  <r>
    <d v="2016-01-11T00:00:00"/>
    <x v="6"/>
    <x v="33"/>
    <n v="32.473968381130078"/>
    <n v="357.21365219243086"/>
    <x v="1"/>
    <x v="0"/>
    <x v="0"/>
    <n v="1003"/>
  </r>
  <r>
    <d v="2016-01-11T00:00:00"/>
    <x v="7"/>
    <x v="35"/>
    <n v="32.894032474980676"/>
    <n v="1249.9732340492658"/>
    <x v="0"/>
    <x v="0"/>
    <x v="0"/>
    <n v="1004"/>
  </r>
  <r>
    <d v="2016-01-12T00:00:00"/>
    <x v="2"/>
    <x v="9"/>
    <n v="39.508311000525424"/>
    <n v="1106.232708014712"/>
    <x v="0"/>
    <x v="0"/>
    <x v="0"/>
    <n v="1004"/>
  </r>
  <r>
    <d v="2016-01-12T00:00:00"/>
    <x v="3"/>
    <x v="36"/>
    <n v="33.370394916639121"/>
    <n v="333.70394916639123"/>
    <x v="1"/>
    <x v="0"/>
    <x v="0"/>
    <n v="1005"/>
  </r>
  <r>
    <d v="2016-01-12T00:00:00"/>
    <x v="3"/>
    <x v="37"/>
    <n v="33.370394916639121"/>
    <n v="1101.2230322490909"/>
    <x v="0"/>
    <x v="0"/>
    <x v="0"/>
    <n v="1005"/>
  </r>
  <r>
    <d v="2016-01-12T00:00:00"/>
    <x v="3"/>
    <x v="5"/>
    <n v="33.370394916639121"/>
    <n v="967.74145258253452"/>
    <x v="0"/>
    <x v="0"/>
    <x v="0"/>
    <n v="1005"/>
  </r>
  <r>
    <d v="2016-01-12T00:00:00"/>
    <x v="7"/>
    <x v="34"/>
    <n v="32.894032474980676"/>
    <n v="657.88064949961358"/>
    <x v="0"/>
    <x v="0"/>
    <x v="0"/>
    <n v="1004"/>
  </r>
  <r>
    <d v="2016-01-12T00:00:00"/>
    <x v="10"/>
    <x v="1"/>
    <n v="25.215585619363644"/>
    <n v="1235.5636953488186"/>
    <x v="0"/>
    <x v="0"/>
    <x v="0"/>
    <n v="1005"/>
  </r>
  <r>
    <d v="2016-01-13T00:00:00"/>
    <x v="5"/>
    <x v="30"/>
    <n v="34.329026514440201"/>
    <n v="1373.1610605776082"/>
    <x v="0"/>
    <x v="0"/>
    <x v="0"/>
    <n v="1002"/>
  </r>
  <r>
    <d v="2016-01-13T00:00:00"/>
    <x v="5"/>
    <x v="6"/>
    <n v="34.329026514440201"/>
    <n v="480.60637120216279"/>
    <x v="1"/>
    <x v="0"/>
    <x v="0"/>
    <n v="1002"/>
  </r>
  <r>
    <d v="2016-01-13T00:00:00"/>
    <x v="0"/>
    <x v="38"/>
    <n v="39.570543626877033"/>
    <n v="1028.8341342988028"/>
    <x v="0"/>
    <x v="0"/>
    <x v="0"/>
    <n v="1003"/>
  </r>
  <r>
    <d v="2016-01-13T00:00:00"/>
    <x v="6"/>
    <x v="38"/>
    <n v="32.473968381130078"/>
    <n v="844.32317790938203"/>
    <x v="0"/>
    <x v="0"/>
    <x v="0"/>
    <n v="1003"/>
  </r>
  <r>
    <d v="2016-01-13T00:00:00"/>
    <x v="4"/>
    <x v="37"/>
    <n v="24.462827423892683"/>
    <n v="807.27330498845856"/>
    <x v="0"/>
    <x v="0"/>
    <x v="0"/>
    <n v="1006"/>
  </r>
  <r>
    <d v="2016-01-13T00:00:00"/>
    <x v="7"/>
    <x v="39"/>
    <n v="32.894032474980676"/>
    <n v="98.682097424942029"/>
    <x v="1"/>
    <x v="0"/>
    <x v="0"/>
    <n v="1004"/>
  </r>
  <r>
    <d v="2016-01-14T00:00:00"/>
    <x v="9"/>
    <x v="33"/>
    <n v="38.791923856233225"/>
    <n v="426.71116241856549"/>
    <x v="1"/>
    <x v="0"/>
    <x v="0"/>
    <n v="1001"/>
  </r>
  <r>
    <d v="2016-01-14T00:00:00"/>
    <x v="6"/>
    <x v="19"/>
    <n v="32.473968381130078"/>
    <n v="519.58349409808125"/>
    <x v="1"/>
    <x v="0"/>
    <x v="0"/>
    <n v="1003"/>
  </r>
  <r>
    <d v="2016-01-14T00:00:00"/>
    <x v="2"/>
    <x v="17"/>
    <n v="39.508311000525424"/>
    <n v="355.57479900472879"/>
    <x v="1"/>
    <x v="0"/>
    <x v="0"/>
    <n v="1004"/>
  </r>
  <r>
    <d v="2016-01-14T00:00:00"/>
    <x v="2"/>
    <x v="13"/>
    <n v="39.508311000525424"/>
    <n v="829.67453101103388"/>
    <x v="0"/>
    <x v="0"/>
    <x v="0"/>
    <n v="1004"/>
  </r>
  <r>
    <d v="2016-01-14T00:00:00"/>
    <x v="4"/>
    <x v="20"/>
    <n v="24.462827423892683"/>
    <n v="856.19895983624394"/>
    <x v="0"/>
    <x v="0"/>
    <x v="0"/>
    <n v="1006"/>
  </r>
  <r>
    <d v="2016-01-14T00:00:00"/>
    <x v="7"/>
    <x v="8"/>
    <n v="32.894032474980676"/>
    <n v="1546.0195263240919"/>
    <x v="0"/>
    <x v="0"/>
    <x v="0"/>
    <n v="1004"/>
  </r>
  <r>
    <d v="2016-01-15T00:00:00"/>
    <x v="5"/>
    <x v="3"/>
    <n v="34.329026514440201"/>
    <n v="68.658053028880403"/>
    <x v="1"/>
    <x v="0"/>
    <x v="0"/>
    <n v="1002"/>
  </r>
  <r>
    <d v="2016-01-15T00:00:00"/>
    <x v="9"/>
    <x v="14"/>
    <n v="38.791923856233225"/>
    <n v="1706.844649674262"/>
    <x v="0"/>
    <x v="0"/>
    <x v="0"/>
    <n v="1001"/>
  </r>
  <r>
    <d v="2016-01-15T00:00:00"/>
    <x v="9"/>
    <x v="15"/>
    <n v="38.791923856233225"/>
    <n v="271.54346699363259"/>
    <x v="1"/>
    <x v="0"/>
    <x v="0"/>
    <n v="1001"/>
  </r>
  <r>
    <d v="2016-01-15T00:00:00"/>
    <x v="2"/>
    <x v="13"/>
    <n v="39.508311000525424"/>
    <n v="829.67453101103388"/>
    <x v="0"/>
    <x v="0"/>
    <x v="0"/>
    <n v="1004"/>
  </r>
  <r>
    <d v="2016-01-15T00:00:00"/>
    <x v="3"/>
    <x v="40"/>
    <n v="33.370394916639121"/>
    <n v="433.81513391630858"/>
    <x v="1"/>
    <x v="0"/>
    <x v="0"/>
    <n v="1005"/>
  </r>
  <r>
    <d v="2016-01-16T00:00:00"/>
    <x v="8"/>
    <x v="41"/>
    <n v="36.618449397693041"/>
    <n v="1135.1719313284843"/>
    <x v="0"/>
    <x v="0"/>
    <x v="0"/>
    <n v="1001"/>
  </r>
  <r>
    <d v="2016-01-16T00:00:00"/>
    <x v="1"/>
    <x v="30"/>
    <n v="26.678238770962935"/>
    <n v="1067.1295508385174"/>
    <x v="0"/>
    <x v="0"/>
    <x v="0"/>
    <n v="1002"/>
  </r>
  <r>
    <d v="2016-01-16T00:00:00"/>
    <x v="2"/>
    <x v="13"/>
    <n v="39.508311000525424"/>
    <n v="829.67453101103388"/>
    <x v="0"/>
    <x v="0"/>
    <x v="0"/>
    <n v="1004"/>
  </r>
  <r>
    <d v="2016-01-16T00:00:00"/>
    <x v="10"/>
    <x v="0"/>
    <n v="25.215585619363644"/>
    <n v="579.95846924536386"/>
    <x v="0"/>
    <x v="0"/>
    <x v="0"/>
    <n v="1005"/>
  </r>
  <r>
    <d v="2016-01-17T00:00:00"/>
    <x v="0"/>
    <x v="24"/>
    <n v="39.570543626877033"/>
    <n v="1543.2512014482043"/>
    <x v="0"/>
    <x v="0"/>
    <x v="0"/>
    <n v="1003"/>
  </r>
  <r>
    <d v="2016-01-17T00:00:00"/>
    <x v="0"/>
    <x v="37"/>
    <n v="39.570543626877033"/>
    <n v="1305.827939686942"/>
    <x v="0"/>
    <x v="0"/>
    <x v="0"/>
    <n v="1003"/>
  </r>
  <r>
    <d v="2016-01-17T00:00:00"/>
    <x v="0"/>
    <x v="10"/>
    <n v="39.570543626877033"/>
    <n v="197.85271813438516"/>
    <x v="1"/>
    <x v="0"/>
    <x v="0"/>
    <n v="1003"/>
  </r>
  <r>
    <d v="2016-01-18T00:00:00"/>
    <x v="9"/>
    <x v="36"/>
    <n v="38.791923856233225"/>
    <n v="387.91923856233223"/>
    <x v="1"/>
    <x v="0"/>
    <x v="0"/>
    <n v="1001"/>
  </r>
  <r>
    <d v="2016-01-18T00:00:00"/>
    <x v="9"/>
    <x v="18"/>
    <n v="38.791923856233225"/>
    <n v="1668.0527258180286"/>
    <x v="0"/>
    <x v="0"/>
    <x v="0"/>
    <n v="1001"/>
  </r>
  <r>
    <d v="2016-01-18T00:00:00"/>
    <x v="1"/>
    <x v="5"/>
    <n v="26.678238770962935"/>
    <n v="773.66892435792511"/>
    <x v="0"/>
    <x v="0"/>
    <x v="0"/>
    <n v="1002"/>
  </r>
  <r>
    <d v="2016-01-18T00:00:00"/>
    <x v="1"/>
    <x v="17"/>
    <n v="26.678238770962935"/>
    <n v="240.10414893866641"/>
    <x v="1"/>
    <x v="0"/>
    <x v="0"/>
    <n v="1002"/>
  </r>
  <r>
    <d v="2016-01-18T00:00:00"/>
    <x v="1"/>
    <x v="4"/>
    <n v="26.678238770962935"/>
    <n v="720.31244681599924"/>
    <x v="0"/>
    <x v="0"/>
    <x v="0"/>
    <n v="1002"/>
  </r>
  <r>
    <d v="2016-01-18T00:00:00"/>
    <x v="2"/>
    <x v="12"/>
    <n v="39.508311000525424"/>
    <n v="1896.3989280252204"/>
    <x v="0"/>
    <x v="0"/>
    <x v="0"/>
    <n v="1004"/>
  </r>
  <r>
    <d v="2016-01-18T00:00:00"/>
    <x v="3"/>
    <x v="41"/>
    <n v="33.370394916639121"/>
    <n v="1034.4822424158128"/>
    <x v="0"/>
    <x v="0"/>
    <x v="0"/>
    <n v="1005"/>
  </r>
  <r>
    <d v="2016-01-19T00:00:00"/>
    <x v="9"/>
    <x v="22"/>
    <n v="38.791923856233225"/>
    <n v="1784.4284973867284"/>
    <x v="0"/>
    <x v="0"/>
    <x v="0"/>
    <n v="1001"/>
  </r>
  <r>
    <d v="2016-01-19T00:00:00"/>
    <x v="1"/>
    <x v="6"/>
    <n v="26.678238770962935"/>
    <n v="373.49534279348109"/>
    <x v="1"/>
    <x v="0"/>
    <x v="0"/>
    <n v="1002"/>
  </r>
  <r>
    <d v="2016-01-19T00:00:00"/>
    <x v="6"/>
    <x v="13"/>
    <n v="32.473968381130078"/>
    <n v="681.95333600373169"/>
    <x v="0"/>
    <x v="0"/>
    <x v="0"/>
    <n v="1003"/>
  </r>
  <r>
    <d v="2016-01-19T00:00:00"/>
    <x v="10"/>
    <x v="42"/>
    <n v="25.215585619363644"/>
    <n v="100.86234247745458"/>
    <x v="1"/>
    <x v="0"/>
    <x v="0"/>
    <n v="1005"/>
  </r>
  <r>
    <d v="2016-01-19T00:00:00"/>
    <x v="10"/>
    <x v="29"/>
    <n v="25.215585619363644"/>
    <n v="453.8805411485456"/>
    <x v="1"/>
    <x v="0"/>
    <x v="0"/>
    <n v="1005"/>
  </r>
  <r>
    <d v="2016-01-20T00:00:00"/>
    <x v="8"/>
    <x v="18"/>
    <n v="36.618449397693041"/>
    <n v="1574.5933241008008"/>
    <x v="0"/>
    <x v="0"/>
    <x v="0"/>
    <n v="1001"/>
  </r>
  <r>
    <d v="2016-01-20T00:00:00"/>
    <x v="5"/>
    <x v="31"/>
    <n v="34.329026514440201"/>
    <n v="1544.8061931498091"/>
    <x v="0"/>
    <x v="0"/>
    <x v="0"/>
    <n v="1002"/>
  </r>
  <r>
    <d v="2016-01-20T00:00:00"/>
    <x v="0"/>
    <x v="23"/>
    <n v="39.570543626877033"/>
    <n v="474.84652352252442"/>
    <x v="1"/>
    <x v="0"/>
    <x v="0"/>
    <n v="1003"/>
  </r>
  <r>
    <d v="2016-01-20T00:00:00"/>
    <x v="0"/>
    <x v="11"/>
    <n v="39.570543626877033"/>
    <n v="237.42326176126221"/>
    <x v="1"/>
    <x v="0"/>
    <x v="0"/>
    <n v="1003"/>
  </r>
  <r>
    <d v="2016-01-21T00:00:00"/>
    <x v="8"/>
    <x v="0"/>
    <n v="36.618449397693041"/>
    <n v="842.22433614694"/>
    <x v="0"/>
    <x v="0"/>
    <x v="0"/>
    <n v="1001"/>
  </r>
  <r>
    <d v="2016-01-21T00:00:00"/>
    <x v="5"/>
    <x v="27"/>
    <n v="34.329026514440201"/>
    <n v="1235.8449545198473"/>
    <x v="0"/>
    <x v="0"/>
    <x v="0"/>
    <n v="1002"/>
  </r>
  <r>
    <d v="2016-01-21T00:00:00"/>
    <x v="0"/>
    <x v="0"/>
    <n v="39.570543626877033"/>
    <n v="910.12250341817173"/>
    <x v="0"/>
    <x v="0"/>
    <x v="0"/>
    <n v="1003"/>
  </r>
  <r>
    <d v="2016-01-21T00:00:00"/>
    <x v="3"/>
    <x v="4"/>
    <n v="33.370394916639121"/>
    <n v="901.00066274925632"/>
    <x v="0"/>
    <x v="0"/>
    <x v="0"/>
    <n v="1005"/>
  </r>
  <r>
    <d v="2016-01-21T00:00:00"/>
    <x v="10"/>
    <x v="43"/>
    <n v="25.215585619363644"/>
    <n v="479.09612676790925"/>
    <x v="1"/>
    <x v="0"/>
    <x v="0"/>
    <n v="1005"/>
  </r>
  <r>
    <d v="2016-01-22T00:00:00"/>
    <x v="0"/>
    <x v="3"/>
    <n v="39.570543626877033"/>
    <n v="79.141087253754066"/>
    <x v="1"/>
    <x v="0"/>
    <x v="0"/>
    <n v="1003"/>
  </r>
  <r>
    <d v="2016-01-22T00:00:00"/>
    <x v="1"/>
    <x v="36"/>
    <n v="26.678238770962935"/>
    <n v="266.78238770962935"/>
    <x v="1"/>
    <x v="0"/>
    <x v="0"/>
    <n v="1002"/>
  </r>
  <r>
    <d v="2016-01-22T00:00:00"/>
    <x v="2"/>
    <x v="17"/>
    <n v="39.508311000525424"/>
    <n v="355.57479900472879"/>
    <x v="1"/>
    <x v="0"/>
    <x v="0"/>
    <n v="1004"/>
  </r>
  <r>
    <d v="2016-01-22T00:00:00"/>
    <x v="4"/>
    <x v="36"/>
    <n v="24.462827423892683"/>
    <n v="244.62827423892685"/>
    <x v="1"/>
    <x v="0"/>
    <x v="0"/>
    <n v="1006"/>
  </r>
  <r>
    <d v="2016-01-22T00:00:00"/>
    <x v="7"/>
    <x v="32"/>
    <n v="32.894032474980676"/>
    <n v="1644.7016237490338"/>
    <x v="0"/>
    <x v="0"/>
    <x v="0"/>
    <n v="1004"/>
  </r>
  <r>
    <d v="2016-01-23T00:00:00"/>
    <x v="5"/>
    <x v="1"/>
    <n v="34.329026514440201"/>
    <n v="1682.1222992075698"/>
    <x v="0"/>
    <x v="0"/>
    <x v="0"/>
    <n v="1002"/>
  </r>
  <r>
    <d v="2016-01-23T00:00:00"/>
    <x v="9"/>
    <x v="21"/>
    <n v="38.791923856233225"/>
    <n v="310.3353908498658"/>
    <x v="1"/>
    <x v="0"/>
    <x v="0"/>
    <n v="1001"/>
  </r>
  <r>
    <d v="2016-01-23T00:00:00"/>
    <x v="1"/>
    <x v="34"/>
    <n v="26.678238770962935"/>
    <n v="533.56477541925869"/>
    <x v="0"/>
    <x v="0"/>
    <x v="0"/>
    <n v="1002"/>
  </r>
  <r>
    <d v="2016-01-23T00:00:00"/>
    <x v="4"/>
    <x v="13"/>
    <n v="24.462827423892683"/>
    <n v="513.71937590174639"/>
    <x v="0"/>
    <x v="0"/>
    <x v="0"/>
    <n v="1006"/>
  </r>
  <r>
    <d v="2016-01-23T00:00:00"/>
    <x v="7"/>
    <x v="42"/>
    <n v="32.894032474980676"/>
    <n v="131.57612989992271"/>
    <x v="1"/>
    <x v="0"/>
    <x v="0"/>
    <n v="1004"/>
  </r>
  <r>
    <d v="2016-01-23T00:00:00"/>
    <x v="7"/>
    <x v="7"/>
    <n v="32.894032474980676"/>
    <n v="723.66871444957485"/>
    <x v="0"/>
    <x v="0"/>
    <x v="0"/>
    <n v="1004"/>
  </r>
  <r>
    <d v="2016-01-23T00:00:00"/>
    <x v="10"/>
    <x v="19"/>
    <n v="25.215585619363644"/>
    <n v="403.4493699098183"/>
    <x v="1"/>
    <x v="0"/>
    <x v="0"/>
    <n v="1005"/>
  </r>
  <r>
    <d v="2016-01-24T00:00:00"/>
    <x v="5"/>
    <x v="14"/>
    <n v="34.329026514440201"/>
    <n v="1510.4771666353688"/>
    <x v="0"/>
    <x v="0"/>
    <x v="0"/>
    <n v="1002"/>
  </r>
  <r>
    <d v="2016-01-24T00:00:00"/>
    <x v="6"/>
    <x v="0"/>
    <n v="32.473968381130078"/>
    <n v="746.90127276599173"/>
    <x v="0"/>
    <x v="0"/>
    <x v="0"/>
    <n v="1003"/>
  </r>
  <r>
    <d v="2016-01-24T00:00:00"/>
    <x v="2"/>
    <x v="44"/>
    <n v="39.508311000525424"/>
    <n v="1659.3490620220678"/>
    <x v="0"/>
    <x v="0"/>
    <x v="0"/>
    <n v="1004"/>
  </r>
  <r>
    <d v="2016-01-24T00:00:00"/>
    <x v="2"/>
    <x v="16"/>
    <n v="39.508311000525424"/>
    <n v="1619.8407510215425"/>
    <x v="0"/>
    <x v="0"/>
    <x v="0"/>
    <n v="1004"/>
  </r>
  <r>
    <d v="2016-01-24T00:00:00"/>
    <x v="2"/>
    <x v="17"/>
    <n v="39.508311000525424"/>
    <n v="355.57479900472879"/>
    <x v="1"/>
    <x v="0"/>
    <x v="0"/>
    <n v="1004"/>
  </r>
  <r>
    <d v="2016-01-24T00:00:00"/>
    <x v="3"/>
    <x v="42"/>
    <n v="33.370394916639121"/>
    <n v="133.48157966655648"/>
    <x v="1"/>
    <x v="0"/>
    <x v="0"/>
    <n v="1005"/>
  </r>
  <r>
    <d v="2016-01-24T00:00:00"/>
    <x v="10"/>
    <x v="13"/>
    <n v="25.215585619363644"/>
    <n v="529.52729800663656"/>
    <x v="0"/>
    <x v="0"/>
    <x v="0"/>
    <n v="1005"/>
  </r>
  <r>
    <d v="2016-01-24T00:00:00"/>
    <x v="10"/>
    <x v="36"/>
    <n v="25.215585619363644"/>
    <n v="252.15585619363645"/>
    <x v="1"/>
    <x v="0"/>
    <x v="0"/>
    <n v="1005"/>
  </r>
  <r>
    <d v="2016-01-25T00:00:00"/>
    <x v="8"/>
    <x v="33"/>
    <n v="36.618449397693041"/>
    <n v="402.80294337462345"/>
    <x v="1"/>
    <x v="0"/>
    <x v="0"/>
    <n v="1001"/>
  </r>
  <r>
    <d v="2016-01-25T00:00:00"/>
    <x v="6"/>
    <x v="12"/>
    <n v="32.473968381130078"/>
    <n v="1558.7504822942437"/>
    <x v="0"/>
    <x v="0"/>
    <x v="0"/>
    <n v="1003"/>
  </r>
  <r>
    <d v="2016-01-25T00:00:00"/>
    <x v="4"/>
    <x v="45"/>
    <n v="24.462827423892683"/>
    <n v="24.462827423892683"/>
    <x v="1"/>
    <x v="0"/>
    <x v="0"/>
    <n v="1006"/>
  </r>
  <r>
    <d v="2016-01-25T00:00:00"/>
    <x v="10"/>
    <x v="44"/>
    <n v="25.215585619363644"/>
    <n v="1059.0545960132731"/>
    <x v="0"/>
    <x v="0"/>
    <x v="0"/>
    <n v="1005"/>
  </r>
  <r>
    <d v="2016-01-26T00:00:00"/>
    <x v="0"/>
    <x v="46"/>
    <n v="39.570543626877033"/>
    <n v="1345.398483313819"/>
    <x v="0"/>
    <x v="0"/>
    <x v="0"/>
    <n v="1003"/>
  </r>
  <r>
    <d v="2016-01-26T00:00:00"/>
    <x v="1"/>
    <x v="11"/>
    <n v="26.678238770962935"/>
    <n v="160.06943262577761"/>
    <x v="1"/>
    <x v="0"/>
    <x v="0"/>
    <n v="1002"/>
  </r>
  <r>
    <d v="2016-01-26T00:00:00"/>
    <x v="2"/>
    <x v="43"/>
    <n v="39.508311000525424"/>
    <n v="750.65790900998309"/>
    <x v="1"/>
    <x v="0"/>
    <x v="0"/>
    <n v="1004"/>
  </r>
  <r>
    <d v="2016-01-26T00:00:00"/>
    <x v="2"/>
    <x v="24"/>
    <n v="39.508311000525424"/>
    <n v="1540.8241290204915"/>
    <x v="0"/>
    <x v="0"/>
    <x v="0"/>
    <n v="1004"/>
  </r>
  <r>
    <d v="2016-01-27T00:00:00"/>
    <x v="8"/>
    <x v="7"/>
    <n v="36.618449397693041"/>
    <n v="805.60588674924691"/>
    <x v="0"/>
    <x v="0"/>
    <x v="0"/>
    <n v="1001"/>
  </r>
  <r>
    <d v="2016-01-27T00:00:00"/>
    <x v="9"/>
    <x v="16"/>
    <n v="38.791923856233225"/>
    <n v="1590.4688781055622"/>
    <x v="0"/>
    <x v="0"/>
    <x v="0"/>
    <n v="1001"/>
  </r>
  <r>
    <d v="2016-01-27T00:00:00"/>
    <x v="2"/>
    <x v="7"/>
    <n v="39.508311000525424"/>
    <n v="869.18284201155939"/>
    <x v="0"/>
    <x v="0"/>
    <x v="0"/>
    <n v="1004"/>
  </r>
  <r>
    <d v="2016-01-27T00:00:00"/>
    <x v="3"/>
    <x v="30"/>
    <n v="33.370394916639121"/>
    <n v="1334.8157966655649"/>
    <x v="0"/>
    <x v="0"/>
    <x v="0"/>
    <n v="1005"/>
  </r>
  <r>
    <d v="2016-01-27T00:00:00"/>
    <x v="7"/>
    <x v="20"/>
    <n v="32.894032474980676"/>
    <n v="1151.2911366243236"/>
    <x v="0"/>
    <x v="0"/>
    <x v="0"/>
    <n v="1004"/>
  </r>
  <r>
    <d v="2016-01-27T00:00:00"/>
    <x v="7"/>
    <x v="17"/>
    <n v="32.894032474980676"/>
    <n v="296.0462922748261"/>
    <x v="1"/>
    <x v="0"/>
    <x v="0"/>
    <n v="1004"/>
  </r>
  <r>
    <d v="2016-01-28T00:00:00"/>
    <x v="0"/>
    <x v="37"/>
    <n v="39.570543626877033"/>
    <n v="1305.827939686942"/>
    <x v="0"/>
    <x v="0"/>
    <x v="0"/>
    <n v="1003"/>
  </r>
  <r>
    <d v="2016-01-28T00:00:00"/>
    <x v="6"/>
    <x v="42"/>
    <n v="32.473968381130078"/>
    <n v="129.89587352452031"/>
    <x v="1"/>
    <x v="0"/>
    <x v="0"/>
    <n v="1003"/>
  </r>
  <r>
    <d v="2016-01-28T00:00:00"/>
    <x v="2"/>
    <x v="25"/>
    <n v="39.508311000525424"/>
    <n v="1461.8075070194407"/>
    <x v="0"/>
    <x v="0"/>
    <x v="0"/>
    <n v="1004"/>
  </r>
  <r>
    <d v="2016-01-28T00:00:00"/>
    <x v="7"/>
    <x v="10"/>
    <n v="32.894032474980676"/>
    <n v="164.4701623749034"/>
    <x v="1"/>
    <x v="0"/>
    <x v="0"/>
    <n v="1004"/>
  </r>
  <r>
    <d v="2016-01-29T00:00:00"/>
    <x v="3"/>
    <x v="14"/>
    <n v="33.370394916639121"/>
    <n v="1468.2973763321213"/>
    <x v="0"/>
    <x v="0"/>
    <x v="0"/>
    <n v="1005"/>
  </r>
  <r>
    <d v="2016-01-29T00:00:00"/>
    <x v="4"/>
    <x v="24"/>
    <n v="24.462827423892683"/>
    <n v="954.05026953181471"/>
    <x v="0"/>
    <x v="0"/>
    <x v="0"/>
    <n v="1006"/>
  </r>
  <r>
    <d v="2016-01-29T00:00:00"/>
    <x v="4"/>
    <x v="47"/>
    <n v="24.462827423892683"/>
    <n v="733.88482271678049"/>
    <x v="0"/>
    <x v="0"/>
    <x v="0"/>
    <n v="1006"/>
  </r>
  <r>
    <d v="2016-01-29T00:00:00"/>
    <x v="7"/>
    <x v="30"/>
    <n v="32.894032474980676"/>
    <n v="1315.7612989992272"/>
    <x v="0"/>
    <x v="0"/>
    <x v="0"/>
    <n v="1004"/>
  </r>
  <r>
    <d v="2016-01-30T00:00:00"/>
    <x v="9"/>
    <x v="34"/>
    <n v="38.791923856233225"/>
    <n v="775.83847712466445"/>
    <x v="0"/>
    <x v="0"/>
    <x v="0"/>
    <n v="1001"/>
  </r>
  <r>
    <d v="2016-01-30T00:00:00"/>
    <x v="9"/>
    <x v="29"/>
    <n v="38.791923856233225"/>
    <n v="698.25462941219803"/>
    <x v="1"/>
    <x v="0"/>
    <x v="0"/>
    <n v="1001"/>
  </r>
  <r>
    <d v="2016-01-30T00:00:00"/>
    <x v="9"/>
    <x v="44"/>
    <n v="38.791923856233225"/>
    <n v="1629.2608019617956"/>
    <x v="0"/>
    <x v="0"/>
    <x v="0"/>
    <n v="1001"/>
  </r>
  <r>
    <d v="2016-01-30T00:00:00"/>
    <x v="1"/>
    <x v="9"/>
    <n v="26.678238770962935"/>
    <n v="746.99068558696217"/>
    <x v="0"/>
    <x v="0"/>
    <x v="0"/>
    <n v="1002"/>
  </r>
  <r>
    <d v="2016-01-30T00:00:00"/>
    <x v="7"/>
    <x v="47"/>
    <n v="32.894032474980676"/>
    <n v="986.82097424942026"/>
    <x v="0"/>
    <x v="0"/>
    <x v="0"/>
    <n v="1004"/>
  </r>
  <r>
    <d v="2016-01-30T00:00:00"/>
    <x v="7"/>
    <x v="45"/>
    <n v="32.894032474980676"/>
    <n v="32.894032474980676"/>
    <x v="1"/>
    <x v="0"/>
    <x v="0"/>
    <n v="1004"/>
  </r>
  <r>
    <d v="2016-01-30T00:00:00"/>
    <x v="10"/>
    <x v="19"/>
    <n v="25.215585619363644"/>
    <n v="403.4493699098183"/>
    <x v="1"/>
    <x v="0"/>
    <x v="0"/>
    <n v="1005"/>
  </r>
  <r>
    <d v="2016-01-30T00:00:00"/>
    <x v="10"/>
    <x v="31"/>
    <n v="25.215585619363644"/>
    <n v="1134.701352871364"/>
    <x v="0"/>
    <x v="0"/>
    <x v="0"/>
    <n v="1005"/>
  </r>
  <r>
    <d v="2016-01-30T00:00:00"/>
    <x v="10"/>
    <x v="33"/>
    <n v="25.215585619363644"/>
    <n v="277.3714418130001"/>
    <x v="1"/>
    <x v="0"/>
    <x v="0"/>
    <n v="1005"/>
  </r>
  <r>
    <d v="2016-02-01T00:00:00"/>
    <x v="8"/>
    <x v="2"/>
    <n v="36.618449397693041"/>
    <n v="549.27674096539567"/>
    <x v="1"/>
    <x v="1"/>
    <x v="0"/>
    <n v="1001"/>
  </r>
  <r>
    <d v="2016-02-01T00:00:00"/>
    <x v="5"/>
    <x v="21"/>
    <n v="34.329026514440201"/>
    <n v="274.63221211552161"/>
    <x v="1"/>
    <x v="1"/>
    <x v="0"/>
    <n v="1002"/>
  </r>
  <r>
    <d v="2016-02-01T00:00:00"/>
    <x v="0"/>
    <x v="8"/>
    <n v="39.570543626877033"/>
    <n v="1859.8155504632205"/>
    <x v="0"/>
    <x v="1"/>
    <x v="0"/>
    <n v="1003"/>
  </r>
  <r>
    <d v="2016-02-01T00:00:00"/>
    <x v="0"/>
    <x v="47"/>
    <n v="39.570543626877033"/>
    <n v="1187.1163088063111"/>
    <x v="0"/>
    <x v="1"/>
    <x v="0"/>
    <n v="1003"/>
  </r>
  <r>
    <d v="2016-02-01T00:00:00"/>
    <x v="9"/>
    <x v="43"/>
    <n v="38.791923856233225"/>
    <n v="737.04655326843124"/>
    <x v="1"/>
    <x v="1"/>
    <x v="0"/>
    <n v="1001"/>
  </r>
  <r>
    <d v="2016-02-01T00:00:00"/>
    <x v="1"/>
    <x v="33"/>
    <n v="26.678238770962935"/>
    <n v="293.46062648059228"/>
    <x v="1"/>
    <x v="1"/>
    <x v="0"/>
    <n v="1002"/>
  </r>
  <r>
    <d v="2016-02-01T00:00:00"/>
    <x v="1"/>
    <x v="40"/>
    <n v="26.678238770962935"/>
    <n v="346.81710402251815"/>
    <x v="1"/>
    <x v="1"/>
    <x v="0"/>
    <n v="1002"/>
  </r>
  <r>
    <d v="2016-02-01T00:00:00"/>
    <x v="6"/>
    <x v="13"/>
    <n v="32.473968381130078"/>
    <n v="681.95333600373169"/>
    <x v="0"/>
    <x v="1"/>
    <x v="0"/>
    <n v="1003"/>
  </r>
  <r>
    <d v="2016-02-01T00:00:00"/>
    <x v="2"/>
    <x v="25"/>
    <n v="39.508311000525424"/>
    <n v="1461.8075070194407"/>
    <x v="0"/>
    <x v="1"/>
    <x v="0"/>
    <n v="1004"/>
  </r>
  <r>
    <d v="2016-02-01T00:00:00"/>
    <x v="2"/>
    <x v="21"/>
    <n v="39.508311000525424"/>
    <n v="316.06648800420339"/>
    <x v="1"/>
    <x v="1"/>
    <x v="0"/>
    <n v="1004"/>
  </r>
  <r>
    <d v="2016-02-02T00:00:00"/>
    <x v="5"/>
    <x v="40"/>
    <n v="34.329026514440201"/>
    <n v="446.27734468772263"/>
    <x v="1"/>
    <x v="1"/>
    <x v="0"/>
    <n v="1002"/>
  </r>
  <r>
    <d v="2016-02-02T00:00:00"/>
    <x v="0"/>
    <x v="18"/>
    <n v="39.570543626877033"/>
    <n v="1701.5333759557125"/>
    <x v="0"/>
    <x v="1"/>
    <x v="0"/>
    <n v="1003"/>
  </r>
  <r>
    <d v="2016-02-02T00:00:00"/>
    <x v="9"/>
    <x v="1"/>
    <n v="38.791923856233225"/>
    <n v="1900.8042689554281"/>
    <x v="0"/>
    <x v="1"/>
    <x v="0"/>
    <n v="1001"/>
  </r>
  <r>
    <d v="2016-02-02T00:00:00"/>
    <x v="9"/>
    <x v="9"/>
    <n v="38.791923856233225"/>
    <n v="1086.1738679745304"/>
    <x v="0"/>
    <x v="1"/>
    <x v="0"/>
    <n v="1001"/>
  </r>
  <r>
    <d v="2016-02-02T00:00:00"/>
    <x v="2"/>
    <x v="42"/>
    <n v="39.508311000525424"/>
    <n v="158.0332440021017"/>
    <x v="1"/>
    <x v="1"/>
    <x v="0"/>
    <n v="1004"/>
  </r>
  <r>
    <d v="2016-02-02T00:00:00"/>
    <x v="2"/>
    <x v="43"/>
    <n v="39.508311000525424"/>
    <n v="750.65790900998309"/>
    <x v="1"/>
    <x v="1"/>
    <x v="0"/>
    <n v="1004"/>
  </r>
  <r>
    <d v="2016-02-03T00:00:00"/>
    <x v="8"/>
    <x v="44"/>
    <n v="36.618449397693041"/>
    <n v="1537.9748747031076"/>
    <x v="0"/>
    <x v="1"/>
    <x v="0"/>
    <n v="1001"/>
  </r>
  <r>
    <d v="2016-02-03T00:00:00"/>
    <x v="0"/>
    <x v="7"/>
    <n v="39.570543626877033"/>
    <n v="870.55195979129473"/>
    <x v="0"/>
    <x v="1"/>
    <x v="0"/>
    <n v="1003"/>
  </r>
  <r>
    <d v="2016-02-03T00:00:00"/>
    <x v="0"/>
    <x v="23"/>
    <n v="39.570543626877033"/>
    <n v="474.84652352252442"/>
    <x v="1"/>
    <x v="1"/>
    <x v="0"/>
    <n v="1003"/>
  </r>
  <r>
    <d v="2016-02-03T00:00:00"/>
    <x v="9"/>
    <x v="33"/>
    <n v="38.791923856233225"/>
    <n v="426.71116241856549"/>
    <x v="1"/>
    <x v="1"/>
    <x v="0"/>
    <n v="1001"/>
  </r>
  <r>
    <d v="2016-02-03T00:00:00"/>
    <x v="9"/>
    <x v="1"/>
    <n v="38.791923856233225"/>
    <n v="1900.8042689554281"/>
    <x v="0"/>
    <x v="1"/>
    <x v="0"/>
    <n v="1001"/>
  </r>
  <r>
    <d v="2016-02-03T00:00:00"/>
    <x v="7"/>
    <x v="40"/>
    <n v="32.894032474980676"/>
    <n v="427.62242217474881"/>
    <x v="1"/>
    <x v="1"/>
    <x v="0"/>
    <n v="1004"/>
  </r>
  <r>
    <d v="2016-02-03T00:00:00"/>
    <x v="10"/>
    <x v="23"/>
    <n v="25.215585619363644"/>
    <n v="302.5870274323637"/>
    <x v="1"/>
    <x v="1"/>
    <x v="0"/>
    <n v="1005"/>
  </r>
  <r>
    <d v="2016-02-04T00:00:00"/>
    <x v="9"/>
    <x v="7"/>
    <n v="38.791923856233225"/>
    <n v="853.42232483713099"/>
    <x v="0"/>
    <x v="1"/>
    <x v="0"/>
    <n v="1001"/>
  </r>
  <r>
    <d v="2016-02-04T00:00:00"/>
    <x v="9"/>
    <x v="28"/>
    <n v="38.791923856233225"/>
    <n v="659.46270555596482"/>
    <x v="1"/>
    <x v="1"/>
    <x v="0"/>
    <n v="1001"/>
  </r>
  <r>
    <d v="2016-02-04T00:00:00"/>
    <x v="4"/>
    <x v="35"/>
    <n v="24.462827423892683"/>
    <n v="929.58744210792202"/>
    <x v="0"/>
    <x v="1"/>
    <x v="0"/>
    <n v="1006"/>
  </r>
  <r>
    <d v="2016-02-04T00:00:00"/>
    <x v="7"/>
    <x v="3"/>
    <n v="32.894032474980676"/>
    <n v="65.788064949961353"/>
    <x v="1"/>
    <x v="1"/>
    <x v="0"/>
    <n v="1004"/>
  </r>
  <r>
    <d v="2016-02-05T00:00:00"/>
    <x v="8"/>
    <x v="23"/>
    <n v="36.618449397693041"/>
    <n v="439.42139277231649"/>
    <x v="1"/>
    <x v="1"/>
    <x v="0"/>
    <n v="1001"/>
  </r>
  <r>
    <d v="2016-02-05T00:00:00"/>
    <x v="9"/>
    <x v="38"/>
    <n v="38.791923856233225"/>
    <n v="1008.5900202620638"/>
    <x v="0"/>
    <x v="1"/>
    <x v="0"/>
    <n v="1001"/>
  </r>
  <r>
    <d v="2016-02-05T00:00:00"/>
    <x v="9"/>
    <x v="13"/>
    <n v="38.791923856233225"/>
    <n v="814.63040098089778"/>
    <x v="0"/>
    <x v="1"/>
    <x v="0"/>
    <n v="1001"/>
  </r>
  <r>
    <d v="2016-02-05T00:00:00"/>
    <x v="2"/>
    <x v="12"/>
    <n v="39.508311000525424"/>
    <n v="1896.3989280252204"/>
    <x v="0"/>
    <x v="1"/>
    <x v="0"/>
    <n v="1004"/>
  </r>
  <r>
    <d v="2016-02-05T00:00:00"/>
    <x v="7"/>
    <x v="10"/>
    <n v="32.894032474980676"/>
    <n v="164.4701623749034"/>
    <x v="1"/>
    <x v="1"/>
    <x v="0"/>
    <n v="1004"/>
  </r>
  <r>
    <d v="2016-02-05T00:00:00"/>
    <x v="7"/>
    <x v="16"/>
    <n v="32.894032474980676"/>
    <n v="1348.6553314742077"/>
    <x v="0"/>
    <x v="1"/>
    <x v="0"/>
    <n v="1004"/>
  </r>
  <r>
    <d v="2016-02-05T00:00:00"/>
    <x v="7"/>
    <x v="27"/>
    <n v="32.894032474980676"/>
    <n v="1184.1851690993044"/>
    <x v="0"/>
    <x v="1"/>
    <x v="0"/>
    <n v="1004"/>
  </r>
  <r>
    <d v="2016-02-06T00:00:00"/>
    <x v="8"/>
    <x v="12"/>
    <n v="36.618449397693041"/>
    <n v="1757.685571089266"/>
    <x v="0"/>
    <x v="1"/>
    <x v="0"/>
    <n v="1001"/>
  </r>
  <r>
    <d v="2016-02-06T00:00:00"/>
    <x v="8"/>
    <x v="28"/>
    <n v="36.618449397693041"/>
    <n v="622.51363976078164"/>
    <x v="1"/>
    <x v="1"/>
    <x v="0"/>
    <n v="1001"/>
  </r>
  <r>
    <d v="2016-02-06T00:00:00"/>
    <x v="0"/>
    <x v="5"/>
    <n v="39.570543626877033"/>
    <n v="1147.5457651794341"/>
    <x v="0"/>
    <x v="1"/>
    <x v="0"/>
    <n v="1003"/>
  </r>
  <r>
    <d v="2016-02-06T00:00:00"/>
    <x v="9"/>
    <x v="46"/>
    <n v="38.791923856233225"/>
    <n v="1318.9254111119296"/>
    <x v="0"/>
    <x v="1"/>
    <x v="0"/>
    <n v="1001"/>
  </r>
  <r>
    <d v="2016-02-06T00:00:00"/>
    <x v="7"/>
    <x v="47"/>
    <n v="32.894032474980676"/>
    <n v="986.82097424942026"/>
    <x v="0"/>
    <x v="1"/>
    <x v="0"/>
    <n v="1004"/>
  </r>
  <r>
    <d v="2016-02-06T00:00:00"/>
    <x v="10"/>
    <x v="32"/>
    <n v="25.215585619363644"/>
    <n v="1260.7792809681821"/>
    <x v="0"/>
    <x v="1"/>
    <x v="0"/>
    <n v="1005"/>
  </r>
  <r>
    <d v="2016-02-06T00:00:00"/>
    <x v="10"/>
    <x v="48"/>
    <n v="25.215585619363644"/>
    <n v="630.38964048409105"/>
    <x v="0"/>
    <x v="1"/>
    <x v="0"/>
    <n v="1005"/>
  </r>
  <r>
    <d v="2016-02-07T00:00:00"/>
    <x v="8"/>
    <x v="32"/>
    <n v="36.618449397693041"/>
    <n v="1830.9224698846519"/>
    <x v="0"/>
    <x v="1"/>
    <x v="0"/>
    <n v="1001"/>
  </r>
  <r>
    <d v="2016-02-07T00:00:00"/>
    <x v="5"/>
    <x v="21"/>
    <n v="34.329026514440201"/>
    <n v="274.63221211552161"/>
    <x v="1"/>
    <x v="1"/>
    <x v="0"/>
    <n v="1002"/>
  </r>
  <r>
    <d v="2016-02-07T00:00:00"/>
    <x v="0"/>
    <x v="14"/>
    <n v="39.570543626877033"/>
    <n v="1741.1039195825895"/>
    <x v="0"/>
    <x v="1"/>
    <x v="0"/>
    <n v="1003"/>
  </r>
  <r>
    <d v="2016-02-07T00:00:00"/>
    <x v="1"/>
    <x v="31"/>
    <n v="26.678238770962935"/>
    <n v="1200.5207446933321"/>
    <x v="0"/>
    <x v="1"/>
    <x v="0"/>
    <n v="1002"/>
  </r>
  <r>
    <d v="2016-02-07T00:00:00"/>
    <x v="6"/>
    <x v="7"/>
    <n v="32.473968381130078"/>
    <n v="714.42730438486171"/>
    <x v="0"/>
    <x v="1"/>
    <x v="0"/>
    <n v="1003"/>
  </r>
  <r>
    <d v="2016-02-07T00:00:00"/>
    <x v="4"/>
    <x v="23"/>
    <n v="24.462827423892683"/>
    <n v="293.55392908671217"/>
    <x v="1"/>
    <x v="1"/>
    <x v="0"/>
    <n v="1006"/>
  </r>
  <r>
    <d v="2016-02-07T00:00:00"/>
    <x v="7"/>
    <x v="1"/>
    <n v="32.894032474980676"/>
    <n v="1611.807591274053"/>
    <x v="0"/>
    <x v="1"/>
    <x v="0"/>
    <n v="1004"/>
  </r>
  <r>
    <d v="2016-02-08T00:00:00"/>
    <x v="5"/>
    <x v="47"/>
    <n v="34.329026514440201"/>
    <n v="1029.870795433206"/>
    <x v="0"/>
    <x v="1"/>
    <x v="0"/>
    <n v="1002"/>
  </r>
  <r>
    <d v="2016-02-08T00:00:00"/>
    <x v="0"/>
    <x v="18"/>
    <n v="39.570543626877033"/>
    <n v="1701.5333759557125"/>
    <x v="0"/>
    <x v="1"/>
    <x v="0"/>
    <n v="1003"/>
  </r>
  <r>
    <d v="2016-02-08T00:00:00"/>
    <x v="9"/>
    <x v="46"/>
    <n v="38.791923856233225"/>
    <n v="1318.9254111119296"/>
    <x v="0"/>
    <x v="1"/>
    <x v="0"/>
    <n v="1001"/>
  </r>
  <r>
    <d v="2016-02-08T00:00:00"/>
    <x v="1"/>
    <x v="46"/>
    <n v="26.678238770962935"/>
    <n v="907.06011821273978"/>
    <x v="0"/>
    <x v="1"/>
    <x v="0"/>
    <n v="1002"/>
  </r>
  <r>
    <d v="2016-02-08T00:00:00"/>
    <x v="1"/>
    <x v="37"/>
    <n v="26.678238770962935"/>
    <n v="880.38187944177685"/>
    <x v="0"/>
    <x v="1"/>
    <x v="0"/>
    <n v="1002"/>
  </r>
  <r>
    <d v="2016-02-08T00:00:00"/>
    <x v="1"/>
    <x v="37"/>
    <n v="26.678238770962935"/>
    <n v="880.38187944177685"/>
    <x v="0"/>
    <x v="1"/>
    <x v="0"/>
    <n v="1002"/>
  </r>
  <r>
    <d v="2016-02-08T00:00:00"/>
    <x v="6"/>
    <x v="23"/>
    <n v="32.473968381130078"/>
    <n v="389.68762057356093"/>
    <x v="1"/>
    <x v="1"/>
    <x v="0"/>
    <n v="1003"/>
  </r>
  <r>
    <d v="2016-02-08T00:00:00"/>
    <x v="6"/>
    <x v="10"/>
    <n v="32.473968381130078"/>
    <n v="162.36984190565039"/>
    <x v="1"/>
    <x v="1"/>
    <x v="0"/>
    <n v="1003"/>
  </r>
  <r>
    <d v="2016-02-08T00:00:00"/>
    <x v="6"/>
    <x v="20"/>
    <n v="32.473968381130078"/>
    <n v="1136.5888933395527"/>
    <x v="0"/>
    <x v="1"/>
    <x v="0"/>
    <n v="1003"/>
  </r>
  <r>
    <d v="2016-02-08T00:00:00"/>
    <x v="7"/>
    <x v="8"/>
    <n v="32.894032474980676"/>
    <n v="1546.0195263240919"/>
    <x v="0"/>
    <x v="1"/>
    <x v="0"/>
    <n v="1004"/>
  </r>
  <r>
    <d v="2016-02-09T00:00:00"/>
    <x v="2"/>
    <x v="6"/>
    <n v="39.508311000525424"/>
    <n v="553.11635400735599"/>
    <x v="1"/>
    <x v="1"/>
    <x v="0"/>
    <n v="1004"/>
  </r>
  <r>
    <d v="2016-02-09T00:00:00"/>
    <x v="4"/>
    <x v="27"/>
    <n v="24.462827423892683"/>
    <n v="880.66178726013663"/>
    <x v="0"/>
    <x v="1"/>
    <x v="0"/>
    <n v="1006"/>
  </r>
  <r>
    <d v="2016-02-10T00:00:00"/>
    <x v="8"/>
    <x v="29"/>
    <n v="36.618449397693041"/>
    <n v="659.13208915847474"/>
    <x v="1"/>
    <x v="1"/>
    <x v="0"/>
    <n v="1001"/>
  </r>
  <r>
    <d v="2016-02-10T00:00:00"/>
    <x v="8"/>
    <x v="38"/>
    <n v="36.618449397693041"/>
    <n v="952.07968434001907"/>
    <x v="0"/>
    <x v="1"/>
    <x v="0"/>
    <n v="1001"/>
  </r>
  <r>
    <d v="2016-02-10T00:00:00"/>
    <x v="0"/>
    <x v="14"/>
    <n v="39.570543626877033"/>
    <n v="1741.1039195825895"/>
    <x v="0"/>
    <x v="1"/>
    <x v="0"/>
    <n v="1003"/>
  </r>
  <r>
    <d v="2016-02-10T00:00:00"/>
    <x v="2"/>
    <x v="2"/>
    <n v="39.508311000525424"/>
    <n v="592.62466500788139"/>
    <x v="1"/>
    <x v="1"/>
    <x v="0"/>
    <n v="1004"/>
  </r>
  <r>
    <d v="2016-02-10T00:00:00"/>
    <x v="2"/>
    <x v="8"/>
    <n v="39.508311000525424"/>
    <n v="1856.8906170246948"/>
    <x v="0"/>
    <x v="1"/>
    <x v="0"/>
    <n v="1004"/>
  </r>
  <r>
    <d v="2016-02-10T00:00:00"/>
    <x v="3"/>
    <x v="39"/>
    <n v="33.370394916639121"/>
    <n v="100.11118474991736"/>
    <x v="1"/>
    <x v="1"/>
    <x v="0"/>
    <n v="1005"/>
  </r>
  <r>
    <d v="2016-02-10T00:00:00"/>
    <x v="7"/>
    <x v="25"/>
    <n v="32.894032474980676"/>
    <n v="1217.079201574285"/>
    <x v="0"/>
    <x v="1"/>
    <x v="0"/>
    <n v="1004"/>
  </r>
  <r>
    <d v="2016-02-10T00:00:00"/>
    <x v="10"/>
    <x v="20"/>
    <n v="25.215585619363644"/>
    <n v="882.54549667772756"/>
    <x v="0"/>
    <x v="1"/>
    <x v="0"/>
    <n v="1005"/>
  </r>
  <r>
    <d v="2016-02-11T00:00:00"/>
    <x v="5"/>
    <x v="30"/>
    <n v="34.329026514440201"/>
    <n v="1373.1610605776082"/>
    <x v="0"/>
    <x v="1"/>
    <x v="0"/>
    <n v="1002"/>
  </r>
  <r>
    <d v="2016-02-11T00:00:00"/>
    <x v="0"/>
    <x v="34"/>
    <n v="39.570543626877033"/>
    <n v="791.41087253754063"/>
    <x v="0"/>
    <x v="1"/>
    <x v="0"/>
    <n v="1003"/>
  </r>
  <r>
    <d v="2016-02-11T00:00:00"/>
    <x v="0"/>
    <x v="3"/>
    <n v="39.570543626877033"/>
    <n v="79.141087253754066"/>
    <x v="1"/>
    <x v="1"/>
    <x v="0"/>
    <n v="1003"/>
  </r>
  <r>
    <d v="2016-02-11T00:00:00"/>
    <x v="1"/>
    <x v="43"/>
    <n v="26.678238770962935"/>
    <n v="506.88653664829576"/>
    <x v="1"/>
    <x v="1"/>
    <x v="0"/>
    <n v="1002"/>
  </r>
  <r>
    <d v="2016-02-11T00:00:00"/>
    <x v="3"/>
    <x v="2"/>
    <n v="33.370394916639121"/>
    <n v="500.55592374958684"/>
    <x v="1"/>
    <x v="1"/>
    <x v="0"/>
    <n v="1005"/>
  </r>
  <r>
    <d v="2016-02-11T00:00:00"/>
    <x v="7"/>
    <x v="8"/>
    <n v="32.894032474980676"/>
    <n v="1546.0195263240919"/>
    <x v="0"/>
    <x v="1"/>
    <x v="0"/>
    <n v="1004"/>
  </r>
  <r>
    <d v="2016-02-11T00:00:00"/>
    <x v="10"/>
    <x v="19"/>
    <n v="25.215585619363644"/>
    <n v="403.4493699098183"/>
    <x v="1"/>
    <x v="1"/>
    <x v="0"/>
    <n v="1005"/>
  </r>
  <r>
    <d v="2016-02-12T00:00:00"/>
    <x v="5"/>
    <x v="41"/>
    <n v="34.329026514440201"/>
    <n v="1064.1998219476463"/>
    <x v="0"/>
    <x v="1"/>
    <x v="0"/>
    <n v="1002"/>
  </r>
  <r>
    <d v="2016-02-12T00:00:00"/>
    <x v="3"/>
    <x v="40"/>
    <n v="33.370394916639121"/>
    <n v="433.81513391630858"/>
    <x v="1"/>
    <x v="1"/>
    <x v="0"/>
    <n v="1005"/>
  </r>
  <r>
    <d v="2016-02-12T00:00:00"/>
    <x v="4"/>
    <x v="41"/>
    <n v="24.462827423892683"/>
    <n v="758.34765014067318"/>
    <x v="0"/>
    <x v="1"/>
    <x v="0"/>
    <n v="1006"/>
  </r>
  <r>
    <d v="2016-02-12T00:00:00"/>
    <x v="7"/>
    <x v="28"/>
    <n v="32.894032474980676"/>
    <n v="559.19855207467151"/>
    <x v="1"/>
    <x v="1"/>
    <x v="0"/>
    <n v="1004"/>
  </r>
  <r>
    <d v="2016-02-13T00:00:00"/>
    <x v="5"/>
    <x v="17"/>
    <n v="34.329026514440201"/>
    <n v="308.96123862996183"/>
    <x v="1"/>
    <x v="1"/>
    <x v="0"/>
    <n v="1002"/>
  </r>
  <r>
    <d v="2016-02-13T00:00:00"/>
    <x v="5"/>
    <x v="15"/>
    <n v="34.329026514440201"/>
    <n v="240.3031856010814"/>
    <x v="1"/>
    <x v="1"/>
    <x v="0"/>
    <n v="1002"/>
  </r>
  <r>
    <d v="2016-02-13T00:00:00"/>
    <x v="0"/>
    <x v="33"/>
    <n v="39.570543626877033"/>
    <n v="435.27597989564737"/>
    <x v="1"/>
    <x v="1"/>
    <x v="0"/>
    <n v="1003"/>
  </r>
  <r>
    <d v="2016-02-13T00:00:00"/>
    <x v="9"/>
    <x v="12"/>
    <n v="38.791923856233225"/>
    <n v="1862.0123450991948"/>
    <x v="0"/>
    <x v="1"/>
    <x v="0"/>
    <n v="1001"/>
  </r>
  <r>
    <d v="2016-02-13T00:00:00"/>
    <x v="9"/>
    <x v="10"/>
    <n v="38.791923856233225"/>
    <n v="193.95961928116611"/>
    <x v="1"/>
    <x v="1"/>
    <x v="0"/>
    <n v="1001"/>
  </r>
  <r>
    <d v="2016-02-13T00:00:00"/>
    <x v="1"/>
    <x v="45"/>
    <n v="26.678238770962935"/>
    <n v="26.678238770962935"/>
    <x v="1"/>
    <x v="1"/>
    <x v="0"/>
    <n v="1002"/>
  </r>
  <r>
    <d v="2016-02-13T00:00:00"/>
    <x v="3"/>
    <x v="48"/>
    <n v="33.370394916639121"/>
    <n v="834.25987291597801"/>
    <x v="0"/>
    <x v="1"/>
    <x v="0"/>
    <n v="1005"/>
  </r>
  <r>
    <d v="2016-02-13T00:00:00"/>
    <x v="4"/>
    <x v="10"/>
    <n v="24.462827423892683"/>
    <n v="122.31413711946342"/>
    <x v="1"/>
    <x v="1"/>
    <x v="0"/>
    <n v="1006"/>
  </r>
  <r>
    <d v="2016-02-13T00:00:00"/>
    <x v="7"/>
    <x v="21"/>
    <n v="32.894032474980676"/>
    <n v="263.15225979984541"/>
    <x v="1"/>
    <x v="1"/>
    <x v="0"/>
    <n v="1004"/>
  </r>
  <r>
    <d v="2016-02-13T00:00:00"/>
    <x v="7"/>
    <x v="40"/>
    <n v="32.894032474980676"/>
    <n v="427.62242217474881"/>
    <x v="1"/>
    <x v="1"/>
    <x v="0"/>
    <n v="1004"/>
  </r>
  <r>
    <d v="2016-02-14T00:00:00"/>
    <x v="0"/>
    <x v="8"/>
    <n v="39.570543626877033"/>
    <n v="1859.8155504632205"/>
    <x v="0"/>
    <x v="1"/>
    <x v="0"/>
    <n v="1003"/>
  </r>
  <r>
    <d v="2016-02-14T00:00:00"/>
    <x v="9"/>
    <x v="0"/>
    <n v="38.791923856233225"/>
    <n v="892.2142486933642"/>
    <x v="0"/>
    <x v="1"/>
    <x v="0"/>
    <n v="1001"/>
  </r>
  <r>
    <d v="2016-02-14T00:00:00"/>
    <x v="9"/>
    <x v="26"/>
    <n v="38.791923856233225"/>
    <n v="931.00617254959741"/>
    <x v="0"/>
    <x v="1"/>
    <x v="0"/>
    <n v="1001"/>
  </r>
  <r>
    <d v="2016-02-14T00:00:00"/>
    <x v="1"/>
    <x v="30"/>
    <n v="26.678238770962935"/>
    <n v="1067.1295508385174"/>
    <x v="0"/>
    <x v="1"/>
    <x v="0"/>
    <n v="1002"/>
  </r>
  <r>
    <d v="2016-02-14T00:00:00"/>
    <x v="6"/>
    <x v="41"/>
    <n v="32.473968381130078"/>
    <n v="1006.6930198150324"/>
    <x v="0"/>
    <x v="1"/>
    <x v="0"/>
    <n v="1003"/>
  </r>
  <r>
    <d v="2016-02-14T00:00:00"/>
    <x v="3"/>
    <x v="8"/>
    <n v="33.370394916639121"/>
    <n v="1568.4085610820387"/>
    <x v="0"/>
    <x v="1"/>
    <x v="0"/>
    <n v="1005"/>
  </r>
  <r>
    <d v="2016-02-14T00:00:00"/>
    <x v="3"/>
    <x v="32"/>
    <n v="33.370394916639121"/>
    <n v="1668.519745831956"/>
    <x v="0"/>
    <x v="1"/>
    <x v="0"/>
    <n v="1005"/>
  </r>
  <r>
    <d v="2016-02-14T00:00:00"/>
    <x v="4"/>
    <x v="42"/>
    <n v="24.462827423892683"/>
    <n v="97.851309695570734"/>
    <x v="1"/>
    <x v="1"/>
    <x v="0"/>
    <n v="1006"/>
  </r>
  <r>
    <d v="2016-02-14T00:00:00"/>
    <x v="7"/>
    <x v="17"/>
    <n v="32.894032474980676"/>
    <n v="296.0462922748261"/>
    <x v="1"/>
    <x v="1"/>
    <x v="0"/>
    <n v="1004"/>
  </r>
  <r>
    <d v="2016-02-14T00:00:00"/>
    <x v="10"/>
    <x v="10"/>
    <n v="25.215585619363644"/>
    <n v="126.07792809681823"/>
    <x v="1"/>
    <x v="1"/>
    <x v="0"/>
    <n v="1005"/>
  </r>
  <r>
    <d v="2016-02-15T00:00:00"/>
    <x v="5"/>
    <x v="44"/>
    <n v="34.329026514440201"/>
    <n v="1441.8191136064884"/>
    <x v="0"/>
    <x v="1"/>
    <x v="0"/>
    <n v="1002"/>
  </r>
  <r>
    <d v="2016-02-15T00:00:00"/>
    <x v="2"/>
    <x v="37"/>
    <n v="39.508311000525424"/>
    <n v="1303.7742630173391"/>
    <x v="0"/>
    <x v="1"/>
    <x v="0"/>
    <n v="1004"/>
  </r>
  <r>
    <d v="2016-02-15T00:00:00"/>
    <x v="10"/>
    <x v="11"/>
    <n v="25.215585619363644"/>
    <n v="151.29351371618185"/>
    <x v="1"/>
    <x v="1"/>
    <x v="0"/>
    <n v="1005"/>
  </r>
  <r>
    <d v="2016-02-15T00:00:00"/>
    <x v="10"/>
    <x v="32"/>
    <n v="25.215585619363644"/>
    <n v="1260.7792809681821"/>
    <x v="0"/>
    <x v="1"/>
    <x v="0"/>
    <n v="1005"/>
  </r>
  <r>
    <d v="2016-02-16T00:00:00"/>
    <x v="9"/>
    <x v="38"/>
    <n v="38.791923856233225"/>
    <n v="1008.5900202620638"/>
    <x v="0"/>
    <x v="1"/>
    <x v="0"/>
    <n v="1001"/>
  </r>
  <r>
    <d v="2016-02-16T00:00:00"/>
    <x v="6"/>
    <x v="48"/>
    <n v="32.473968381130078"/>
    <n v="811.849209528252"/>
    <x v="0"/>
    <x v="1"/>
    <x v="0"/>
    <n v="1003"/>
  </r>
  <r>
    <d v="2016-02-16T00:00:00"/>
    <x v="6"/>
    <x v="45"/>
    <n v="32.473968381130078"/>
    <n v="32.473968381130078"/>
    <x v="1"/>
    <x v="1"/>
    <x v="0"/>
    <n v="1003"/>
  </r>
  <r>
    <d v="2016-02-16T00:00:00"/>
    <x v="6"/>
    <x v="37"/>
    <n v="32.473968381130078"/>
    <n v="1071.6409565772926"/>
    <x v="0"/>
    <x v="1"/>
    <x v="0"/>
    <n v="1003"/>
  </r>
  <r>
    <d v="2016-02-16T00:00:00"/>
    <x v="2"/>
    <x v="31"/>
    <n v="39.508311000525424"/>
    <n v="1777.8739950236441"/>
    <x v="0"/>
    <x v="1"/>
    <x v="0"/>
    <n v="1004"/>
  </r>
  <r>
    <d v="2016-02-16T00:00:00"/>
    <x v="4"/>
    <x v="39"/>
    <n v="24.462827423892683"/>
    <n v="73.388482271678043"/>
    <x v="1"/>
    <x v="1"/>
    <x v="0"/>
    <n v="1006"/>
  </r>
  <r>
    <d v="2016-02-16T00:00:00"/>
    <x v="7"/>
    <x v="24"/>
    <n v="32.894032474980676"/>
    <n v="1282.8672665242464"/>
    <x v="0"/>
    <x v="1"/>
    <x v="0"/>
    <n v="1004"/>
  </r>
  <r>
    <d v="2016-02-17T00:00:00"/>
    <x v="8"/>
    <x v="36"/>
    <n v="36.618449397693041"/>
    <n v="366.18449397693041"/>
    <x v="1"/>
    <x v="1"/>
    <x v="0"/>
    <n v="1001"/>
  </r>
  <r>
    <d v="2016-02-17T00:00:00"/>
    <x v="5"/>
    <x v="21"/>
    <n v="34.329026514440201"/>
    <n v="274.63221211552161"/>
    <x v="1"/>
    <x v="1"/>
    <x v="0"/>
    <n v="1002"/>
  </r>
  <r>
    <d v="2016-02-17T00:00:00"/>
    <x v="2"/>
    <x v="49"/>
    <n v="39.508311000525424"/>
    <n v="1264.2659520168136"/>
    <x v="0"/>
    <x v="1"/>
    <x v="0"/>
    <n v="1004"/>
  </r>
  <r>
    <d v="2016-02-17T00:00:00"/>
    <x v="3"/>
    <x v="37"/>
    <n v="33.370394916639121"/>
    <n v="1101.2230322490909"/>
    <x v="0"/>
    <x v="1"/>
    <x v="0"/>
    <n v="1005"/>
  </r>
  <r>
    <d v="2016-02-17T00:00:00"/>
    <x v="3"/>
    <x v="6"/>
    <n v="33.370394916639121"/>
    <n v="467.18552883294768"/>
    <x v="1"/>
    <x v="1"/>
    <x v="0"/>
    <n v="1005"/>
  </r>
  <r>
    <d v="2016-02-17T00:00:00"/>
    <x v="4"/>
    <x v="35"/>
    <n v="24.462827423892683"/>
    <n v="929.58744210792202"/>
    <x v="0"/>
    <x v="1"/>
    <x v="0"/>
    <n v="1006"/>
  </r>
  <r>
    <d v="2016-02-18T00:00:00"/>
    <x v="8"/>
    <x v="24"/>
    <n v="36.618449397693041"/>
    <n v="1428.1195265100287"/>
    <x v="0"/>
    <x v="1"/>
    <x v="0"/>
    <n v="1001"/>
  </r>
  <r>
    <d v="2016-02-18T00:00:00"/>
    <x v="0"/>
    <x v="45"/>
    <n v="39.570543626877033"/>
    <n v="39.570543626877033"/>
    <x v="1"/>
    <x v="1"/>
    <x v="0"/>
    <n v="1003"/>
  </r>
  <r>
    <d v="2016-02-18T00:00:00"/>
    <x v="6"/>
    <x v="9"/>
    <n v="32.473968381130078"/>
    <n v="909.27111467164218"/>
    <x v="0"/>
    <x v="1"/>
    <x v="0"/>
    <n v="1003"/>
  </r>
  <r>
    <d v="2016-02-18T00:00:00"/>
    <x v="6"/>
    <x v="34"/>
    <n v="32.473968381130078"/>
    <n v="649.47936762260156"/>
    <x v="0"/>
    <x v="1"/>
    <x v="0"/>
    <n v="1003"/>
  </r>
  <r>
    <d v="2016-02-18T00:00:00"/>
    <x v="2"/>
    <x v="9"/>
    <n v="39.508311000525424"/>
    <n v="1106.232708014712"/>
    <x v="0"/>
    <x v="1"/>
    <x v="0"/>
    <n v="1004"/>
  </r>
  <r>
    <d v="2016-02-18T00:00:00"/>
    <x v="7"/>
    <x v="34"/>
    <n v="32.894032474980676"/>
    <n v="657.88064949961358"/>
    <x v="0"/>
    <x v="1"/>
    <x v="0"/>
    <n v="1004"/>
  </r>
  <r>
    <d v="2016-02-19T00:00:00"/>
    <x v="8"/>
    <x v="5"/>
    <n v="36.618449397693041"/>
    <n v="1061.9350325330981"/>
    <x v="0"/>
    <x v="1"/>
    <x v="0"/>
    <n v="1001"/>
  </r>
  <r>
    <d v="2016-02-19T00:00:00"/>
    <x v="6"/>
    <x v="36"/>
    <n v="32.473968381130078"/>
    <n v="324.73968381130078"/>
    <x v="1"/>
    <x v="1"/>
    <x v="0"/>
    <n v="1003"/>
  </r>
  <r>
    <d v="2016-02-19T00:00:00"/>
    <x v="2"/>
    <x v="39"/>
    <n v="39.508311000525424"/>
    <n v="118.52493300157627"/>
    <x v="1"/>
    <x v="1"/>
    <x v="0"/>
    <n v="1004"/>
  </r>
  <r>
    <d v="2016-02-19T00:00:00"/>
    <x v="2"/>
    <x v="40"/>
    <n v="39.508311000525424"/>
    <n v="513.60804300683048"/>
    <x v="1"/>
    <x v="1"/>
    <x v="0"/>
    <n v="1004"/>
  </r>
  <r>
    <d v="2016-02-19T00:00:00"/>
    <x v="3"/>
    <x v="24"/>
    <n v="33.370394916639121"/>
    <n v="1301.4454017489256"/>
    <x v="0"/>
    <x v="1"/>
    <x v="0"/>
    <n v="1005"/>
  </r>
  <r>
    <d v="2016-02-19T00:00:00"/>
    <x v="7"/>
    <x v="13"/>
    <n v="32.894032474980676"/>
    <n v="690.77468197459416"/>
    <x v="0"/>
    <x v="1"/>
    <x v="0"/>
    <n v="1004"/>
  </r>
  <r>
    <d v="2016-02-20T00:00:00"/>
    <x v="5"/>
    <x v="15"/>
    <n v="34.329026514440201"/>
    <n v="240.3031856010814"/>
    <x v="1"/>
    <x v="1"/>
    <x v="0"/>
    <n v="1002"/>
  </r>
  <r>
    <d v="2016-02-20T00:00:00"/>
    <x v="2"/>
    <x v="16"/>
    <n v="39.508311000525424"/>
    <n v="1619.8407510215425"/>
    <x v="0"/>
    <x v="1"/>
    <x v="0"/>
    <n v="1004"/>
  </r>
  <r>
    <d v="2016-02-20T00:00:00"/>
    <x v="3"/>
    <x v="30"/>
    <n v="33.370394916639121"/>
    <n v="1334.8157966655649"/>
    <x v="0"/>
    <x v="1"/>
    <x v="0"/>
    <n v="1005"/>
  </r>
  <r>
    <d v="2016-02-21T00:00:00"/>
    <x v="8"/>
    <x v="14"/>
    <n v="36.618449397693041"/>
    <n v="1611.2117734984938"/>
    <x v="0"/>
    <x v="1"/>
    <x v="0"/>
    <n v="1001"/>
  </r>
  <r>
    <d v="2016-02-21T00:00:00"/>
    <x v="9"/>
    <x v="43"/>
    <n v="38.791923856233225"/>
    <n v="737.04655326843124"/>
    <x v="1"/>
    <x v="1"/>
    <x v="0"/>
    <n v="1001"/>
  </r>
  <r>
    <d v="2016-02-21T00:00:00"/>
    <x v="1"/>
    <x v="43"/>
    <n v="26.678238770962935"/>
    <n v="506.88653664829576"/>
    <x v="1"/>
    <x v="1"/>
    <x v="0"/>
    <n v="1002"/>
  </r>
  <r>
    <d v="2016-02-21T00:00:00"/>
    <x v="1"/>
    <x v="12"/>
    <n v="26.678238770962935"/>
    <n v="1280.5554610062209"/>
    <x v="0"/>
    <x v="1"/>
    <x v="0"/>
    <n v="1002"/>
  </r>
  <r>
    <d v="2016-02-21T00:00:00"/>
    <x v="4"/>
    <x v="45"/>
    <n v="24.462827423892683"/>
    <n v="24.462827423892683"/>
    <x v="1"/>
    <x v="1"/>
    <x v="0"/>
    <n v="1006"/>
  </r>
  <r>
    <d v="2016-02-21T00:00:00"/>
    <x v="7"/>
    <x v="10"/>
    <n v="32.894032474980676"/>
    <n v="164.4701623749034"/>
    <x v="1"/>
    <x v="1"/>
    <x v="0"/>
    <n v="1004"/>
  </r>
  <r>
    <d v="2016-02-21T00:00:00"/>
    <x v="10"/>
    <x v="47"/>
    <n v="25.215585619363644"/>
    <n v="756.4675685809093"/>
    <x v="0"/>
    <x v="1"/>
    <x v="0"/>
    <n v="1005"/>
  </r>
  <r>
    <d v="2016-02-22T00:00:00"/>
    <x v="3"/>
    <x v="9"/>
    <n v="33.370394916639121"/>
    <n v="934.37105766589536"/>
    <x v="0"/>
    <x v="1"/>
    <x v="0"/>
    <n v="1005"/>
  </r>
  <r>
    <d v="2016-02-22T00:00:00"/>
    <x v="7"/>
    <x v="38"/>
    <n v="32.894032474980676"/>
    <n v="855.24484434949761"/>
    <x v="0"/>
    <x v="1"/>
    <x v="0"/>
    <n v="1004"/>
  </r>
  <r>
    <d v="2016-02-23T00:00:00"/>
    <x v="5"/>
    <x v="44"/>
    <n v="34.329026514440201"/>
    <n v="1441.8191136064884"/>
    <x v="0"/>
    <x v="1"/>
    <x v="0"/>
    <n v="1002"/>
  </r>
  <r>
    <d v="2016-02-23T00:00:00"/>
    <x v="5"/>
    <x v="16"/>
    <n v="34.329026514440201"/>
    <n v="1407.4900870920483"/>
    <x v="0"/>
    <x v="1"/>
    <x v="0"/>
    <n v="1002"/>
  </r>
  <r>
    <d v="2016-02-23T00:00:00"/>
    <x v="1"/>
    <x v="34"/>
    <n v="26.678238770962935"/>
    <n v="533.56477541925869"/>
    <x v="0"/>
    <x v="1"/>
    <x v="0"/>
    <n v="1002"/>
  </r>
  <r>
    <d v="2016-02-23T00:00:00"/>
    <x v="3"/>
    <x v="7"/>
    <n v="33.370394916639121"/>
    <n v="734.14868816606065"/>
    <x v="0"/>
    <x v="1"/>
    <x v="0"/>
    <n v="1005"/>
  </r>
  <r>
    <d v="2016-02-23T00:00:00"/>
    <x v="3"/>
    <x v="17"/>
    <n v="33.370394916639121"/>
    <n v="300.33355424975207"/>
    <x v="1"/>
    <x v="1"/>
    <x v="0"/>
    <n v="1005"/>
  </r>
  <r>
    <d v="2016-02-23T00:00:00"/>
    <x v="10"/>
    <x v="16"/>
    <n v="25.215585619363644"/>
    <n v="1033.8390103939093"/>
    <x v="0"/>
    <x v="1"/>
    <x v="0"/>
    <n v="1005"/>
  </r>
  <r>
    <d v="2016-02-23T00:00:00"/>
    <x v="10"/>
    <x v="49"/>
    <n v="25.215585619363644"/>
    <n v="806.8987398196366"/>
    <x v="0"/>
    <x v="1"/>
    <x v="0"/>
    <n v="1005"/>
  </r>
  <r>
    <d v="2016-02-24T00:00:00"/>
    <x v="8"/>
    <x v="45"/>
    <n v="36.618449397693041"/>
    <n v="36.618449397693041"/>
    <x v="1"/>
    <x v="1"/>
    <x v="0"/>
    <n v="1001"/>
  </r>
  <r>
    <d v="2016-02-24T00:00:00"/>
    <x v="5"/>
    <x v="41"/>
    <n v="34.329026514440201"/>
    <n v="1064.1998219476463"/>
    <x v="0"/>
    <x v="1"/>
    <x v="0"/>
    <n v="1002"/>
  </r>
  <r>
    <d v="2016-02-24T00:00:00"/>
    <x v="0"/>
    <x v="24"/>
    <n v="39.570543626877033"/>
    <n v="1543.2512014482043"/>
    <x v="0"/>
    <x v="1"/>
    <x v="0"/>
    <n v="1003"/>
  </r>
  <r>
    <d v="2016-02-24T00:00:00"/>
    <x v="1"/>
    <x v="32"/>
    <n v="26.678238770962935"/>
    <n v="1333.9119385481467"/>
    <x v="0"/>
    <x v="1"/>
    <x v="0"/>
    <n v="1002"/>
  </r>
  <r>
    <d v="2016-02-24T00:00:00"/>
    <x v="4"/>
    <x v="20"/>
    <n v="24.462827423892683"/>
    <n v="856.19895983624394"/>
    <x v="0"/>
    <x v="1"/>
    <x v="0"/>
    <n v="1006"/>
  </r>
  <r>
    <d v="2016-02-24T00:00:00"/>
    <x v="4"/>
    <x v="45"/>
    <n v="24.462827423892683"/>
    <n v="24.462827423892683"/>
    <x v="1"/>
    <x v="1"/>
    <x v="0"/>
    <n v="1006"/>
  </r>
  <r>
    <d v="2016-02-24T00:00:00"/>
    <x v="7"/>
    <x v="11"/>
    <n v="32.894032474980676"/>
    <n v="197.36419484988406"/>
    <x v="1"/>
    <x v="1"/>
    <x v="0"/>
    <n v="1004"/>
  </r>
  <r>
    <d v="2016-02-25T00:00:00"/>
    <x v="8"/>
    <x v="11"/>
    <n v="36.618449397693041"/>
    <n v="219.71069638615825"/>
    <x v="1"/>
    <x v="1"/>
    <x v="0"/>
    <n v="1001"/>
  </r>
  <r>
    <d v="2016-02-25T00:00:00"/>
    <x v="5"/>
    <x v="29"/>
    <n v="34.329026514440201"/>
    <n v="617.92247725992365"/>
    <x v="1"/>
    <x v="1"/>
    <x v="0"/>
    <n v="1002"/>
  </r>
  <r>
    <d v="2016-02-25T00:00:00"/>
    <x v="5"/>
    <x v="31"/>
    <n v="34.329026514440201"/>
    <n v="1544.8061931498091"/>
    <x v="0"/>
    <x v="1"/>
    <x v="0"/>
    <n v="1002"/>
  </r>
  <r>
    <d v="2016-02-25T00:00:00"/>
    <x v="5"/>
    <x v="29"/>
    <n v="34.329026514440201"/>
    <n v="617.92247725992365"/>
    <x v="1"/>
    <x v="1"/>
    <x v="0"/>
    <n v="1002"/>
  </r>
  <r>
    <d v="2016-02-25T00:00:00"/>
    <x v="2"/>
    <x v="38"/>
    <n v="39.508311000525424"/>
    <n v="1027.216086013661"/>
    <x v="0"/>
    <x v="1"/>
    <x v="0"/>
    <n v="1004"/>
  </r>
  <r>
    <d v="2016-02-25T00:00:00"/>
    <x v="3"/>
    <x v="45"/>
    <n v="33.370394916639121"/>
    <n v="33.370394916639121"/>
    <x v="1"/>
    <x v="1"/>
    <x v="0"/>
    <n v="1005"/>
  </r>
  <r>
    <d v="2016-02-26T00:00:00"/>
    <x v="8"/>
    <x v="22"/>
    <n v="36.618449397693041"/>
    <n v="1684.44867229388"/>
    <x v="0"/>
    <x v="1"/>
    <x v="0"/>
    <n v="1001"/>
  </r>
  <r>
    <d v="2016-02-26T00:00:00"/>
    <x v="9"/>
    <x v="37"/>
    <n v="38.791923856233225"/>
    <n v="1280.1334872556965"/>
    <x v="0"/>
    <x v="1"/>
    <x v="0"/>
    <n v="1001"/>
  </r>
  <r>
    <d v="2016-02-26T00:00:00"/>
    <x v="9"/>
    <x v="2"/>
    <n v="38.791923856233225"/>
    <n v="581.87885784349839"/>
    <x v="1"/>
    <x v="1"/>
    <x v="0"/>
    <n v="1001"/>
  </r>
  <r>
    <d v="2016-02-26T00:00:00"/>
    <x v="1"/>
    <x v="26"/>
    <n v="26.678238770962935"/>
    <n v="640.27773050311043"/>
    <x v="0"/>
    <x v="1"/>
    <x v="0"/>
    <n v="1002"/>
  </r>
  <r>
    <d v="2016-02-26T00:00:00"/>
    <x v="1"/>
    <x v="41"/>
    <n v="26.678238770962935"/>
    <n v="827.02540189985098"/>
    <x v="0"/>
    <x v="1"/>
    <x v="0"/>
    <n v="1002"/>
  </r>
  <r>
    <d v="2016-02-26T00:00:00"/>
    <x v="2"/>
    <x v="29"/>
    <n v="39.508311000525424"/>
    <n v="711.14959800945758"/>
    <x v="1"/>
    <x v="1"/>
    <x v="0"/>
    <n v="1004"/>
  </r>
  <r>
    <d v="2016-02-26T00:00:00"/>
    <x v="3"/>
    <x v="2"/>
    <n v="33.370394916639121"/>
    <n v="500.55592374958684"/>
    <x v="1"/>
    <x v="1"/>
    <x v="0"/>
    <n v="1005"/>
  </r>
  <r>
    <d v="2016-02-26T00:00:00"/>
    <x v="4"/>
    <x v="2"/>
    <n v="24.462827423892683"/>
    <n v="366.94241135839025"/>
    <x v="1"/>
    <x v="1"/>
    <x v="0"/>
    <n v="1006"/>
  </r>
  <r>
    <d v="2016-02-26T00:00:00"/>
    <x v="4"/>
    <x v="25"/>
    <n v="24.462827423892683"/>
    <n v="905.12461468402932"/>
    <x v="0"/>
    <x v="1"/>
    <x v="0"/>
    <n v="1006"/>
  </r>
  <r>
    <d v="2016-02-26T00:00:00"/>
    <x v="7"/>
    <x v="22"/>
    <n v="32.894032474980676"/>
    <n v="1513.1254938491111"/>
    <x v="0"/>
    <x v="1"/>
    <x v="0"/>
    <n v="1004"/>
  </r>
  <r>
    <d v="2016-02-26T00:00:00"/>
    <x v="10"/>
    <x v="19"/>
    <n v="25.215585619363644"/>
    <n v="403.4493699098183"/>
    <x v="1"/>
    <x v="1"/>
    <x v="0"/>
    <n v="1005"/>
  </r>
  <r>
    <d v="2016-02-27T00:00:00"/>
    <x v="5"/>
    <x v="46"/>
    <n v="34.329026514440201"/>
    <n v="1167.1869014909669"/>
    <x v="0"/>
    <x v="1"/>
    <x v="0"/>
    <n v="1002"/>
  </r>
  <r>
    <d v="2016-02-27T00:00:00"/>
    <x v="0"/>
    <x v="23"/>
    <n v="39.570543626877033"/>
    <n v="474.84652352252442"/>
    <x v="1"/>
    <x v="1"/>
    <x v="0"/>
    <n v="1003"/>
  </r>
  <r>
    <d v="2016-02-27T00:00:00"/>
    <x v="0"/>
    <x v="47"/>
    <n v="39.570543626877033"/>
    <n v="1187.1163088063111"/>
    <x v="0"/>
    <x v="1"/>
    <x v="0"/>
    <n v="1003"/>
  </r>
  <r>
    <d v="2016-02-27T00:00:00"/>
    <x v="1"/>
    <x v="0"/>
    <n v="26.678238770962935"/>
    <n v="613.5994917321475"/>
    <x v="0"/>
    <x v="1"/>
    <x v="0"/>
    <n v="1002"/>
  </r>
  <r>
    <d v="2016-02-27T00:00:00"/>
    <x v="4"/>
    <x v="31"/>
    <n v="24.462827423892683"/>
    <n v="1100.8272340751707"/>
    <x v="0"/>
    <x v="1"/>
    <x v="0"/>
    <n v="1006"/>
  </r>
  <r>
    <d v="2016-02-27T00:00:00"/>
    <x v="4"/>
    <x v="7"/>
    <n v="24.462827423892683"/>
    <n v="538.18220332563908"/>
    <x v="0"/>
    <x v="1"/>
    <x v="0"/>
    <n v="1006"/>
  </r>
  <r>
    <d v="2016-02-27T00:00:00"/>
    <x v="7"/>
    <x v="36"/>
    <n v="32.894032474980676"/>
    <n v="328.94032474980679"/>
    <x v="1"/>
    <x v="1"/>
    <x v="0"/>
    <n v="1004"/>
  </r>
  <r>
    <d v="2016-02-27T00:00:00"/>
    <x v="7"/>
    <x v="32"/>
    <n v="32.894032474980676"/>
    <n v="1644.7016237490338"/>
    <x v="0"/>
    <x v="1"/>
    <x v="0"/>
    <n v="1004"/>
  </r>
  <r>
    <d v="2016-02-28T00:00:00"/>
    <x v="9"/>
    <x v="3"/>
    <n v="38.791923856233225"/>
    <n v="77.583847712466451"/>
    <x v="1"/>
    <x v="1"/>
    <x v="0"/>
    <n v="1001"/>
  </r>
  <r>
    <d v="2016-02-28T00:00:00"/>
    <x v="6"/>
    <x v="4"/>
    <n v="32.473968381130078"/>
    <n v="876.79714629051205"/>
    <x v="0"/>
    <x v="1"/>
    <x v="0"/>
    <n v="1003"/>
  </r>
  <r>
    <d v="2016-02-28T00:00:00"/>
    <x v="2"/>
    <x v="19"/>
    <n v="39.508311000525424"/>
    <n v="632.13297600840679"/>
    <x v="1"/>
    <x v="1"/>
    <x v="0"/>
    <n v="1004"/>
  </r>
  <r>
    <d v="2016-02-28T00:00:00"/>
    <x v="3"/>
    <x v="37"/>
    <n v="33.370394916639121"/>
    <n v="1101.2230322490909"/>
    <x v="0"/>
    <x v="1"/>
    <x v="0"/>
    <n v="1005"/>
  </r>
  <r>
    <d v="2016-02-28T00:00:00"/>
    <x v="3"/>
    <x v="5"/>
    <n v="33.370394916639121"/>
    <n v="967.74145258253452"/>
    <x v="0"/>
    <x v="1"/>
    <x v="0"/>
    <n v="1005"/>
  </r>
  <r>
    <d v="2016-02-28T00:00:00"/>
    <x v="10"/>
    <x v="1"/>
    <n v="25.215585619363644"/>
    <n v="1235.5636953488186"/>
    <x v="0"/>
    <x v="1"/>
    <x v="0"/>
    <n v="1005"/>
  </r>
  <r>
    <d v="2016-02-29T00:00:00"/>
    <x v="0"/>
    <x v="0"/>
    <n v="39.570543626877033"/>
    <n v="910.12250341817173"/>
    <x v="0"/>
    <x v="1"/>
    <x v="0"/>
    <n v="1003"/>
  </r>
  <r>
    <d v="2016-02-29T00:00:00"/>
    <x v="0"/>
    <x v="24"/>
    <n v="39.570543626877033"/>
    <n v="1543.2512014482043"/>
    <x v="0"/>
    <x v="1"/>
    <x v="0"/>
    <n v="1003"/>
  </r>
  <r>
    <d v="2016-02-29T00:00:00"/>
    <x v="9"/>
    <x v="6"/>
    <n v="38.791923856233225"/>
    <n v="543.08693398726518"/>
    <x v="1"/>
    <x v="1"/>
    <x v="0"/>
    <n v="1001"/>
  </r>
  <r>
    <d v="2016-02-29T00:00:00"/>
    <x v="1"/>
    <x v="10"/>
    <n v="26.678238770962935"/>
    <n v="133.39119385481467"/>
    <x v="1"/>
    <x v="1"/>
    <x v="0"/>
    <n v="1002"/>
  </r>
  <r>
    <d v="2016-02-29T00:00:00"/>
    <x v="6"/>
    <x v="4"/>
    <n v="32.473968381130078"/>
    <n v="876.79714629051205"/>
    <x v="0"/>
    <x v="1"/>
    <x v="0"/>
    <n v="1003"/>
  </r>
  <r>
    <d v="2016-02-29T00:00:00"/>
    <x v="6"/>
    <x v="38"/>
    <n v="32.473968381130078"/>
    <n v="844.32317790938203"/>
    <x v="0"/>
    <x v="1"/>
    <x v="0"/>
    <n v="1003"/>
  </r>
  <r>
    <d v="2016-02-29T00:00:00"/>
    <x v="6"/>
    <x v="8"/>
    <n v="32.473968381130078"/>
    <n v="1526.2765139131136"/>
    <x v="0"/>
    <x v="1"/>
    <x v="0"/>
    <n v="1003"/>
  </r>
  <r>
    <d v="2016-02-29T00:00:00"/>
    <x v="2"/>
    <x v="14"/>
    <n v="39.508311000525424"/>
    <n v="1738.3656840231188"/>
    <x v="0"/>
    <x v="1"/>
    <x v="0"/>
    <n v="1004"/>
  </r>
  <r>
    <d v="2016-02-29T00:00:00"/>
    <x v="2"/>
    <x v="42"/>
    <n v="39.508311000525424"/>
    <n v="158.0332440021017"/>
    <x v="1"/>
    <x v="1"/>
    <x v="0"/>
    <n v="1004"/>
  </r>
  <r>
    <d v="2016-02-29T00:00:00"/>
    <x v="10"/>
    <x v="31"/>
    <n v="25.215585619363644"/>
    <n v="1134.701352871364"/>
    <x v="0"/>
    <x v="1"/>
    <x v="0"/>
    <n v="1005"/>
  </r>
  <r>
    <d v="2016-03-01T00:00:00"/>
    <x v="5"/>
    <x v="23"/>
    <n v="34.329026514440201"/>
    <n v="411.94831817328242"/>
    <x v="1"/>
    <x v="2"/>
    <x v="0"/>
    <n v="1002"/>
  </r>
  <r>
    <d v="2016-03-01T00:00:00"/>
    <x v="0"/>
    <x v="14"/>
    <n v="39.570543626877033"/>
    <n v="1741.1039195825895"/>
    <x v="0"/>
    <x v="2"/>
    <x v="0"/>
    <n v="1003"/>
  </r>
  <r>
    <d v="2016-03-01T00:00:00"/>
    <x v="9"/>
    <x v="8"/>
    <n v="38.791923856233225"/>
    <n v="1823.2204212429615"/>
    <x v="0"/>
    <x v="2"/>
    <x v="0"/>
    <n v="1001"/>
  </r>
  <r>
    <d v="2016-03-01T00:00:00"/>
    <x v="1"/>
    <x v="49"/>
    <n v="26.678238770962935"/>
    <n v="853.70364067081391"/>
    <x v="0"/>
    <x v="2"/>
    <x v="0"/>
    <n v="1002"/>
  </r>
  <r>
    <d v="2016-03-01T00:00:00"/>
    <x v="6"/>
    <x v="6"/>
    <n v="32.473968381130078"/>
    <n v="454.63555733582109"/>
    <x v="1"/>
    <x v="2"/>
    <x v="0"/>
    <n v="1003"/>
  </r>
  <r>
    <d v="2016-03-01T00:00:00"/>
    <x v="6"/>
    <x v="36"/>
    <n v="32.473968381130078"/>
    <n v="324.73968381130078"/>
    <x v="1"/>
    <x v="2"/>
    <x v="0"/>
    <n v="1003"/>
  </r>
  <r>
    <d v="2016-03-01T00:00:00"/>
    <x v="2"/>
    <x v="38"/>
    <n v="39.508311000525424"/>
    <n v="1027.216086013661"/>
    <x v="0"/>
    <x v="2"/>
    <x v="0"/>
    <n v="1004"/>
  </r>
  <r>
    <d v="2016-03-01T00:00:00"/>
    <x v="3"/>
    <x v="3"/>
    <n v="33.370394916639121"/>
    <n v="66.740789833278242"/>
    <x v="1"/>
    <x v="2"/>
    <x v="0"/>
    <n v="1005"/>
  </r>
  <r>
    <d v="2016-03-01T00:00:00"/>
    <x v="10"/>
    <x v="17"/>
    <n v="25.215585619363644"/>
    <n v="226.9402705742728"/>
    <x v="1"/>
    <x v="2"/>
    <x v="0"/>
    <n v="1005"/>
  </r>
  <r>
    <d v="2016-03-01T00:00:00"/>
    <x v="10"/>
    <x v="22"/>
    <n v="25.215585619363644"/>
    <n v="1159.9169384907277"/>
    <x v="0"/>
    <x v="2"/>
    <x v="0"/>
    <n v="1005"/>
  </r>
  <r>
    <d v="2016-03-02T00:00:00"/>
    <x v="5"/>
    <x v="20"/>
    <n v="34.329026514440201"/>
    <n v="1201.515928005407"/>
    <x v="0"/>
    <x v="2"/>
    <x v="0"/>
    <n v="1002"/>
  </r>
  <r>
    <d v="2016-03-02T00:00:00"/>
    <x v="6"/>
    <x v="19"/>
    <n v="32.473968381130078"/>
    <n v="519.58349409808125"/>
    <x v="1"/>
    <x v="2"/>
    <x v="0"/>
    <n v="1003"/>
  </r>
  <r>
    <d v="2016-03-02T00:00:00"/>
    <x v="6"/>
    <x v="12"/>
    <n v="32.473968381130078"/>
    <n v="1558.7504822942437"/>
    <x v="0"/>
    <x v="2"/>
    <x v="0"/>
    <n v="1003"/>
  </r>
  <r>
    <d v="2016-03-03T00:00:00"/>
    <x v="8"/>
    <x v="11"/>
    <n v="36.618449397693041"/>
    <n v="219.71069638615825"/>
    <x v="1"/>
    <x v="2"/>
    <x v="0"/>
    <n v="1001"/>
  </r>
  <r>
    <d v="2016-03-03T00:00:00"/>
    <x v="8"/>
    <x v="15"/>
    <n v="36.618449397693041"/>
    <n v="256.32914578385129"/>
    <x v="1"/>
    <x v="2"/>
    <x v="0"/>
    <n v="1001"/>
  </r>
  <r>
    <d v="2016-03-03T00:00:00"/>
    <x v="5"/>
    <x v="29"/>
    <n v="34.329026514440201"/>
    <n v="617.92247725992365"/>
    <x v="1"/>
    <x v="2"/>
    <x v="0"/>
    <n v="1002"/>
  </r>
  <r>
    <d v="2016-03-03T00:00:00"/>
    <x v="9"/>
    <x v="14"/>
    <n v="38.791923856233225"/>
    <n v="1706.844649674262"/>
    <x v="0"/>
    <x v="2"/>
    <x v="0"/>
    <n v="1001"/>
  </r>
  <r>
    <d v="2016-03-03T00:00:00"/>
    <x v="10"/>
    <x v="21"/>
    <n v="25.215585619363644"/>
    <n v="201.72468495490915"/>
    <x v="1"/>
    <x v="2"/>
    <x v="0"/>
    <n v="1005"/>
  </r>
  <r>
    <d v="2016-03-04T00:00:00"/>
    <x v="5"/>
    <x v="44"/>
    <n v="34.329026514440201"/>
    <n v="1441.8191136064884"/>
    <x v="0"/>
    <x v="2"/>
    <x v="0"/>
    <n v="1002"/>
  </r>
  <r>
    <d v="2016-03-04T00:00:00"/>
    <x v="6"/>
    <x v="17"/>
    <n v="32.473968381130078"/>
    <n v="292.2657154301707"/>
    <x v="1"/>
    <x v="2"/>
    <x v="0"/>
    <n v="1003"/>
  </r>
  <r>
    <d v="2016-03-05T00:00:00"/>
    <x v="8"/>
    <x v="12"/>
    <n v="36.618449397693041"/>
    <n v="1757.685571089266"/>
    <x v="0"/>
    <x v="2"/>
    <x v="0"/>
    <n v="1001"/>
  </r>
  <r>
    <d v="2016-03-05T00:00:00"/>
    <x v="5"/>
    <x v="8"/>
    <n v="34.329026514440201"/>
    <n v="1613.4642461786896"/>
    <x v="0"/>
    <x v="2"/>
    <x v="0"/>
    <n v="1002"/>
  </r>
  <r>
    <d v="2016-03-05T00:00:00"/>
    <x v="0"/>
    <x v="28"/>
    <n v="39.570543626877033"/>
    <n v="672.69924165690952"/>
    <x v="1"/>
    <x v="2"/>
    <x v="0"/>
    <n v="1003"/>
  </r>
  <r>
    <d v="2016-03-05T00:00:00"/>
    <x v="1"/>
    <x v="25"/>
    <n v="26.678238770962935"/>
    <n v="987.09483452562858"/>
    <x v="0"/>
    <x v="2"/>
    <x v="0"/>
    <n v="1002"/>
  </r>
  <r>
    <d v="2016-03-05T00:00:00"/>
    <x v="1"/>
    <x v="25"/>
    <n v="26.678238770962935"/>
    <n v="987.09483452562858"/>
    <x v="0"/>
    <x v="2"/>
    <x v="0"/>
    <n v="1002"/>
  </r>
  <r>
    <d v="2016-03-05T00:00:00"/>
    <x v="2"/>
    <x v="31"/>
    <n v="39.508311000525424"/>
    <n v="1777.8739950236441"/>
    <x v="0"/>
    <x v="2"/>
    <x v="0"/>
    <n v="1004"/>
  </r>
  <r>
    <d v="2016-03-06T00:00:00"/>
    <x v="6"/>
    <x v="27"/>
    <n v="32.473968381130078"/>
    <n v="1169.0628617206828"/>
    <x v="0"/>
    <x v="2"/>
    <x v="0"/>
    <n v="1003"/>
  </r>
  <r>
    <d v="2016-03-06T00:00:00"/>
    <x v="6"/>
    <x v="7"/>
    <n v="32.473968381130078"/>
    <n v="714.42730438486171"/>
    <x v="0"/>
    <x v="2"/>
    <x v="0"/>
    <n v="1003"/>
  </r>
  <r>
    <d v="2016-03-06T00:00:00"/>
    <x v="4"/>
    <x v="9"/>
    <n v="24.462827423892683"/>
    <n v="684.95916786899511"/>
    <x v="0"/>
    <x v="2"/>
    <x v="0"/>
    <n v="1006"/>
  </r>
  <r>
    <d v="2016-03-06T00:00:00"/>
    <x v="7"/>
    <x v="9"/>
    <n v="32.894032474980676"/>
    <n v="921.03290929945888"/>
    <x v="0"/>
    <x v="2"/>
    <x v="0"/>
    <n v="1004"/>
  </r>
  <r>
    <d v="2016-03-06T00:00:00"/>
    <x v="7"/>
    <x v="0"/>
    <n v="32.894032474980676"/>
    <n v="756.56274692455554"/>
    <x v="0"/>
    <x v="2"/>
    <x v="0"/>
    <n v="1004"/>
  </r>
  <r>
    <d v="2016-03-06T00:00:00"/>
    <x v="10"/>
    <x v="48"/>
    <n v="25.215585619363644"/>
    <n v="630.38964048409105"/>
    <x v="0"/>
    <x v="2"/>
    <x v="0"/>
    <n v="1005"/>
  </r>
  <r>
    <d v="2016-03-06T00:00:00"/>
    <x v="10"/>
    <x v="38"/>
    <n v="25.215585619363644"/>
    <n v="655.6052261034547"/>
    <x v="0"/>
    <x v="2"/>
    <x v="0"/>
    <n v="1005"/>
  </r>
  <r>
    <d v="2016-03-07T00:00:00"/>
    <x v="8"/>
    <x v="4"/>
    <n v="36.618449397693041"/>
    <n v="988.69813373771217"/>
    <x v="0"/>
    <x v="2"/>
    <x v="0"/>
    <n v="1001"/>
  </r>
  <r>
    <d v="2016-03-07T00:00:00"/>
    <x v="1"/>
    <x v="41"/>
    <n v="26.678238770962935"/>
    <n v="827.02540189985098"/>
    <x v="0"/>
    <x v="2"/>
    <x v="0"/>
    <n v="1002"/>
  </r>
  <r>
    <d v="2016-03-07T00:00:00"/>
    <x v="4"/>
    <x v="21"/>
    <n v="24.462827423892683"/>
    <n v="195.70261939114147"/>
    <x v="1"/>
    <x v="2"/>
    <x v="0"/>
    <n v="1006"/>
  </r>
  <r>
    <d v="2016-03-08T00:00:00"/>
    <x v="8"/>
    <x v="42"/>
    <n v="36.618449397693041"/>
    <n v="146.47379759077216"/>
    <x v="1"/>
    <x v="2"/>
    <x v="0"/>
    <n v="1001"/>
  </r>
  <r>
    <d v="2016-03-08T00:00:00"/>
    <x v="8"/>
    <x v="40"/>
    <n v="36.618449397693041"/>
    <n v="476.03984217000954"/>
    <x v="1"/>
    <x v="2"/>
    <x v="0"/>
    <n v="1001"/>
  </r>
  <r>
    <d v="2016-03-08T00:00:00"/>
    <x v="0"/>
    <x v="15"/>
    <n v="39.570543626877033"/>
    <n v="276.99380538813921"/>
    <x v="1"/>
    <x v="2"/>
    <x v="0"/>
    <n v="1003"/>
  </r>
  <r>
    <d v="2016-03-08T00:00:00"/>
    <x v="1"/>
    <x v="17"/>
    <n v="26.678238770962935"/>
    <n v="240.10414893866641"/>
    <x v="1"/>
    <x v="2"/>
    <x v="0"/>
    <n v="1002"/>
  </r>
  <r>
    <d v="2016-03-08T00:00:00"/>
    <x v="2"/>
    <x v="2"/>
    <n v="39.508311000525424"/>
    <n v="592.62466500788139"/>
    <x v="1"/>
    <x v="2"/>
    <x v="0"/>
    <n v="1004"/>
  </r>
  <r>
    <d v="2016-03-08T00:00:00"/>
    <x v="3"/>
    <x v="32"/>
    <n v="33.370394916639121"/>
    <n v="1668.519745831956"/>
    <x v="0"/>
    <x v="2"/>
    <x v="0"/>
    <n v="1005"/>
  </r>
  <r>
    <d v="2016-03-08T00:00:00"/>
    <x v="4"/>
    <x v="36"/>
    <n v="24.462827423892683"/>
    <n v="244.62827423892685"/>
    <x v="1"/>
    <x v="2"/>
    <x v="0"/>
    <n v="1006"/>
  </r>
  <r>
    <d v="2016-03-08T00:00:00"/>
    <x v="10"/>
    <x v="9"/>
    <n v="25.215585619363644"/>
    <n v="706.036397342182"/>
    <x v="0"/>
    <x v="2"/>
    <x v="0"/>
    <n v="1005"/>
  </r>
  <r>
    <d v="2016-03-08T00:00:00"/>
    <x v="10"/>
    <x v="22"/>
    <n v="25.215585619363644"/>
    <n v="1159.9169384907277"/>
    <x v="0"/>
    <x v="2"/>
    <x v="0"/>
    <n v="1005"/>
  </r>
  <r>
    <d v="2016-03-09T00:00:00"/>
    <x v="8"/>
    <x v="21"/>
    <n v="36.618449397693041"/>
    <n v="292.94759518154433"/>
    <x v="1"/>
    <x v="2"/>
    <x v="0"/>
    <n v="1001"/>
  </r>
  <r>
    <d v="2016-03-09T00:00:00"/>
    <x v="8"/>
    <x v="36"/>
    <n v="36.618449397693041"/>
    <n v="366.18449397693041"/>
    <x v="1"/>
    <x v="2"/>
    <x v="0"/>
    <n v="1001"/>
  </r>
  <r>
    <d v="2016-03-09T00:00:00"/>
    <x v="5"/>
    <x v="24"/>
    <n v="34.329026514440201"/>
    <n v="1338.8320340631678"/>
    <x v="0"/>
    <x v="2"/>
    <x v="0"/>
    <n v="1002"/>
  </r>
  <r>
    <d v="2016-03-09T00:00:00"/>
    <x v="0"/>
    <x v="38"/>
    <n v="39.570543626877033"/>
    <n v="1028.8341342988028"/>
    <x v="0"/>
    <x v="2"/>
    <x v="0"/>
    <n v="1003"/>
  </r>
  <r>
    <d v="2016-03-09T00:00:00"/>
    <x v="9"/>
    <x v="0"/>
    <n v="38.791923856233225"/>
    <n v="892.2142486933642"/>
    <x v="0"/>
    <x v="2"/>
    <x v="0"/>
    <n v="1001"/>
  </r>
  <r>
    <d v="2016-03-09T00:00:00"/>
    <x v="1"/>
    <x v="33"/>
    <n v="26.678238770962935"/>
    <n v="293.46062648059228"/>
    <x v="1"/>
    <x v="2"/>
    <x v="0"/>
    <n v="1002"/>
  </r>
  <r>
    <d v="2016-03-09T00:00:00"/>
    <x v="6"/>
    <x v="28"/>
    <n v="32.473968381130078"/>
    <n v="552.05746247921138"/>
    <x v="1"/>
    <x v="2"/>
    <x v="0"/>
    <n v="1003"/>
  </r>
  <r>
    <d v="2016-03-09T00:00:00"/>
    <x v="4"/>
    <x v="43"/>
    <n v="24.462827423892683"/>
    <n v="464.79372105396101"/>
    <x v="1"/>
    <x v="2"/>
    <x v="0"/>
    <n v="1006"/>
  </r>
  <r>
    <d v="2016-03-09T00:00:00"/>
    <x v="10"/>
    <x v="1"/>
    <n v="25.215585619363644"/>
    <n v="1235.5636953488186"/>
    <x v="0"/>
    <x v="2"/>
    <x v="0"/>
    <n v="1005"/>
  </r>
  <r>
    <d v="2016-03-09T00:00:00"/>
    <x v="10"/>
    <x v="49"/>
    <n v="25.215585619363644"/>
    <n v="806.8987398196366"/>
    <x v="0"/>
    <x v="2"/>
    <x v="0"/>
    <n v="1005"/>
  </r>
  <r>
    <d v="2016-03-10T00:00:00"/>
    <x v="8"/>
    <x v="45"/>
    <n v="36.618449397693041"/>
    <n v="36.618449397693041"/>
    <x v="1"/>
    <x v="2"/>
    <x v="0"/>
    <n v="1001"/>
  </r>
  <r>
    <d v="2016-03-10T00:00:00"/>
    <x v="5"/>
    <x v="39"/>
    <n v="34.329026514440201"/>
    <n v="102.9870795433206"/>
    <x v="1"/>
    <x v="2"/>
    <x v="0"/>
    <n v="1002"/>
  </r>
  <r>
    <d v="2016-03-10T00:00:00"/>
    <x v="9"/>
    <x v="42"/>
    <n v="38.791923856233225"/>
    <n v="155.1676954249329"/>
    <x v="1"/>
    <x v="2"/>
    <x v="0"/>
    <n v="1001"/>
  </r>
  <r>
    <d v="2016-03-10T00:00:00"/>
    <x v="4"/>
    <x v="43"/>
    <n v="24.462827423892683"/>
    <n v="464.79372105396101"/>
    <x v="1"/>
    <x v="2"/>
    <x v="0"/>
    <n v="1006"/>
  </r>
  <r>
    <d v="2016-03-10T00:00:00"/>
    <x v="7"/>
    <x v="39"/>
    <n v="32.894032474980676"/>
    <n v="98.682097424942029"/>
    <x v="1"/>
    <x v="2"/>
    <x v="0"/>
    <n v="1004"/>
  </r>
  <r>
    <d v="2016-03-10T00:00:00"/>
    <x v="7"/>
    <x v="24"/>
    <n v="32.894032474980676"/>
    <n v="1282.8672665242464"/>
    <x v="0"/>
    <x v="2"/>
    <x v="0"/>
    <n v="1004"/>
  </r>
  <r>
    <d v="2016-03-10T00:00:00"/>
    <x v="10"/>
    <x v="49"/>
    <n v="25.215585619363644"/>
    <n v="806.8987398196366"/>
    <x v="0"/>
    <x v="2"/>
    <x v="0"/>
    <n v="1005"/>
  </r>
  <r>
    <d v="2016-03-11T00:00:00"/>
    <x v="8"/>
    <x v="15"/>
    <n v="36.618449397693041"/>
    <n v="256.32914578385129"/>
    <x v="1"/>
    <x v="2"/>
    <x v="0"/>
    <n v="1001"/>
  </r>
  <r>
    <d v="2016-03-11T00:00:00"/>
    <x v="0"/>
    <x v="15"/>
    <n v="39.570543626877033"/>
    <n v="276.99380538813921"/>
    <x v="1"/>
    <x v="2"/>
    <x v="0"/>
    <n v="1003"/>
  </r>
  <r>
    <d v="2016-03-11T00:00:00"/>
    <x v="6"/>
    <x v="47"/>
    <n v="32.473968381130078"/>
    <n v="974.21905143390234"/>
    <x v="0"/>
    <x v="2"/>
    <x v="0"/>
    <n v="1003"/>
  </r>
  <r>
    <d v="2016-03-11T00:00:00"/>
    <x v="2"/>
    <x v="24"/>
    <n v="39.508311000525424"/>
    <n v="1540.8241290204915"/>
    <x v="0"/>
    <x v="2"/>
    <x v="0"/>
    <n v="1004"/>
  </r>
  <r>
    <d v="2016-03-11T00:00:00"/>
    <x v="7"/>
    <x v="26"/>
    <n v="32.894032474980676"/>
    <n v="789.45677939953623"/>
    <x v="0"/>
    <x v="2"/>
    <x v="0"/>
    <n v="1004"/>
  </r>
  <r>
    <d v="2016-03-11T00:00:00"/>
    <x v="7"/>
    <x v="12"/>
    <n v="32.894032474980676"/>
    <n v="1578.9135587990725"/>
    <x v="0"/>
    <x v="2"/>
    <x v="0"/>
    <n v="1004"/>
  </r>
  <r>
    <d v="2016-03-12T00:00:00"/>
    <x v="8"/>
    <x v="17"/>
    <n v="36.618449397693041"/>
    <n v="329.56604457923737"/>
    <x v="1"/>
    <x v="2"/>
    <x v="0"/>
    <n v="1001"/>
  </r>
  <r>
    <d v="2016-03-12T00:00:00"/>
    <x v="5"/>
    <x v="5"/>
    <n v="34.329026514440201"/>
    <n v="995.5417689187658"/>
    <x v="0"/>
    <x v="2"/>
    <x v="0"/>
    <n v="1002"/>
  </r>
  <r>
    <d v="2016-03-12T00:00:00"/>
    <x v="4"/>
    <x v="15"/>
    <n v="24.462827423892683"/>
    <n v="171.23979196724878"/>
    <x v="1"/>
    <x v="2"/>
    <x v="0"/>
    <n v="1006"/>
  </r>
  <r>
    <d v="2016-03-12T00:00:00"/>
    <x v="4"/>
    <x v="39"/>
    <n v="24.462827423892683"/>
    <n v="73.388482271678043"/>
    <x v="1"/>
    <x v="2"/>
    <x v="0"/>
    <n v="1006"/>
  </r>
  <r>
    <d v="2016-03-13T00:00:00"/>
    <x v="1"/>
    <x v="22"/>
    <n v="26.678238770962935"/>
    <n v="1227.198983464295"/>
    <x v="0"/>
    <x v="2"/>
    <x v="0"/>
    <n v="1002"/>
  </r>
  <r>
    <d v="2016-03-13T00:00:00"/>
    <x v="1"/>
    <x v="46"/>
    <n v="26.678238770962935"/>
    <n v="907.06011821273978"/>
    <x v="0"/>
    <x v="2"/>
    <x v="0"/>
    <n v="1002"/>
  </r>
  <r>
    <d v="2016-03-13T00:00:00"/>
    <x v="6"/>
    <x v="41"/>
    <n v="32.473968381130078"/>
    <n v="1006.6930198150324"/>
    <x v="0"/>
    <x v="2"/>
    <x v="0"/>
    <n v="1003"/>
  </r>
  <r>
    <d v="2016-03-13T00:00:00"/>
    <x v="3"/>
    <x v="9"/>
    <n v="33.370394916639121"/>
    <n v="934.37105766589536"/>
    <x v="0"/>
    <x v="2"/>
    <x v="0"/>
    <n v="1005"/>
  </r>
  <r>
    <d v="2016-03-13T00:00:00"/>
    <x v="7"/>
    <x v="2"/>
    <n v="32.894032474980676"/>
    <n v="493.41048712471013"/>
    <x v="1"/>
    <x v="2"/>
    <x v="0"/>
    <n v="1004"/>
  </r>
  <r>
    <d v="2016-03-14T00:00:00"/>
    <x v="8"/>
    <x v="12"/>
    <n v="36.618449397693041"/>
    <n v="1757.685571089266"/>
    <x v="0"/>
    <x v="2"/>
    <x v="0"/>
    <n v="1001"/>
  </r>
  <r>
    <d v="2016-03-14T00:00:00"/>
    <x v="9"/>
    <x v="1"/>
    <n v="38.791923856233225"/>
    <n v="1900.8042689554281"/>
    <x v="0"/>
    <x v="2"/>
    <x v="0"/>
    <n v="1001"/>
  </r>
  <r>
    <d v="2016-03-14T00:00:00"/>
    <x v="1"/>
    <x v="14"/>
    <n v="26.678238770962935"/>
    <n v="1173.8425059223691"/>
    <x v="0"/>
    <x v="2"/>
    <x v="0"/>
    <n v="1002"/>
  </r>
  <r>
    <d v="2016-03-14T00:00:00"/>
    <x v="6"/>
    <x v="31"/>
    <n v="32.473968381130078"/>
    <n v="1461.3285771508536"/>
    <x v="0"/>
    <x v="2"/>
    <x v="0"/>
    <n v="1003"/>
  </r>
  <r>
    <d v="2016-03-14T00:00:00"/>
    <x v="2"/>
    <x v="29"/>
    <n v="39.508311000525424"/>
    <n v="711.14959800945758"/>
    <x v="1"/>
    <x v="2"/>
    <x v="0"/>
    <n v="1004"/>
  </r>
  <r>
    <d v="2016-03-14T00:00:00"/>
    <x v="3"/>
    <x v="35"/>
    <n v="33.370394916639121"/>
    <n v="1268.0750068322866"/>
    <x v="0"/>
    <x v="2"/>
    <x v="0"/>
    <n v="1005"/>
  </r>
  <r>
    <d v="2016-03-14T00:00:00"/>
    <x v="3"/>
    <x v="11"/>
    <n v="33.370394916639121"/>
    <n v="200.22236949983471"/>
    <x v="1"/>
    <x v="2"/>
    <x v="0"/>
    <n v="1005"/>
  </r>
  <r>
    <d v="2016-03-14T00:00:00"/>
    <x v="4"/>
    <x v="35"/>
    <n v="24.462827423892683"/>
    <n v="929.58744210792202"/>
    <x v="0"/>
    <x v="2"/>
    <x v="0"/>
    <n v="1006"/>
  </r>
  <r>
    <d v="2016-03-14T00:00:00"/>
    <x v="7"/>
    <x v="4"/>
    <n v="32.894032474980676"/>
    <n v="888.1388768244783"/>
    <x v="0"/>
    <x v="2"/>
    <x v="0"/>
    <n v="1004"/>
  </r>
  <r>
    <d v="2016-03-15T00:00:00"/>
    <x v="0"/>
    <x v="49"/>
    <n v="39.570543626877033"/>
    <n v="1266.257396060065"/>
    <x v="0"/>
    <x v="2"/>
    <x v="0"/>
    <n v="1003"/>
  </r>
  <r>
    <d v="2016-03-15T00:00:00"/>
    <x v="9"/>
    <x v="48"/>
    <n v="38.791923856233225"/>
    <n v="969.79809640583062"/>
    <x v="0"/>
    <x v="2"/>
    <x v="0"/>
    <n v="1001"/>
  </r>
  <r>
    <d v="2016-03-15T00:00:00"/>
    <x v="10"/>
    <x v="49"/>
    <n v="25.215585619363644"/>
    <n v="806.8987398196366"/>
    <x v="0"/>
    <x v="2"/>
    <x v="0"/>
    <n v="1005"/>
  </r>
  <r>
    <d v="2016-03-15T00:00:00"/>
    <x v="10"/>
    <x v="2"/>
    <n v="25.215585619363644"/>
    <n v="378.23378429045465"/>
    <x v="1"/>
    <x v="2"/>
    <x v="0"/>
    <n v="1005"/>
  </r>
  <r>
    <d v="2016-03-16T00:00:00"/>
    <x v="5"/>
    <x v="48"/>
    <n v="34.329026514440201"/>
    <n v="858.22566286100505"/>
    <x v="0"/>
    <x v="2"/>
    <x v="0"/>
    <n v="1002"/>
  </r>
  <r>
    <d v="2016-03-16T00:00:00"/>
    <x v="0"/>
    <x v="42"/>
    <n v="39.570543626877033"/>
    <n v="158.28217450750813"/>
    <x v="1"/>
    <x v="2"/>
    <x v="0"/>
    <n v="1003"/>
  </r>
  <r>
    <d v="2016-03-16T00:00:00"/>
    <x v="2"/>
    <x v="8"/>
    <n v="39.508311000525424"/>
    <n v="1856.8906170246948"/>
    <x v="0"/>
    <x v="2"/>
    <x v="0"/>
    <n v="1004"/>
  </r>
  <r>
    <d v="2016-03-16T00:00:00"/>
    <x v="3"/>
    <x v="44"/>
    <n v="33.370394916639121"/>
    <n v="1401.556586498843"/>
    <x v="0"/>
    <x v="2"/>
    <x v="0"/>
    <n v="1005"/>
  </r>
  <r>
    <d v="2016-03-16T00:00:00"/>
    <x v="7"/>
    <x v="6"/>
    <n v="32.894032474980676"/>
    <n v="460.51645464972944"/>
    <x v="1"/>
    <x v="2"/>
    <x v="0"/>
    <n v="1004"/>
  </r>
  <r>
    <d v="2016-03-17T00:00:00"/>
    <x v="3"/>
    <x v="23"/>
    <n v="33.370394916639121"/>
    <n v="400.44473899966943"/>
    <x v="1"/>
    <x v="2"/>
    <x v="0"/>
    <n v="1005"/>
  </r>
  <r>
    <d v="2016-03-17T00:00:00"/>
    <x v="4"/>
    <x v="24"/>
    <n v="24.462827423892683"/>
    <n v="954.05026953181471"/>
    <x v="0"/>
    <x v="2"/>
    <x v="0"/>
    <n v="1006"/>
  </r>
  <r>
    <d v="2016-03-18T00:00:00"/>
    <x v="5"/>
    <x v="36"/>
    <n v="34.329026514440201"/>
    <n v="343.29026514440204"/>
    <x v="1"/>
    <x v="2"/>
    <x v="0"/>
    <n v="1002"/>
  </r>
  <r>
    <d v="2016-03-18T00:00:00"/>
    <x v="0"/>
    <x v="44"/>
    <n v="39.570543626877033"/>
    <n v="1661.9628323288355"/>
    <x v="0"/>
    <x v="2"/>
    <x v="0"/>
    <n v="1003"/>
  </r>
  <r>
    <d v="2016-03-18T00:00:00"/>
    <x v="9"/>
    <x v="18"/>
    <n v="38.791923856233225"/>
    <n v="1668.0527258180286"/>
    <x v="0"/>
    <x v="2"/>
    <x v="0"/>
    <n v="1001"/>
  </r>
  <r>
    <d v="2016-03-18T00:00:00"/>
    <x v="9"/>
    <x v="32"/>
    <n v="38.791923856233225"/>
    <n v="1939.5961928116612"/>
    <x v="0"/>
    <x v="2"/>
    <x v="0"/>
    <n v="1001"/>
  </r>
  <r>
    <d v="2016-03-18T00:00:00"/>
    <x v="2"/>
    <x v="23"/>
    <n v="39.508311000525424"/>
    <n v="474.09973200630509"/>
    <x v="1"/>
    <x v="2"/>
    <x v="0"/>
    <n v="1004"/>
  </r>
  <r>
    <d v="2016-03-18T00:00:00"/>
    <x v="10"/>
    <x v="5"/>
    <n v="25.215585619363644"/>
    <n v="731.25198296154565"/>
    <x v="0"/>
    <x v="2"/>
    <x v="0"/>
    <n v="1005"/>
  </r>
  <r>
    <d v="2016-03-19T00:00:00"/>
    <x v="0"/>
    <x v="22"/>
    <n v="39.570543626877033"/>
    <n v="1820.2450068363435"/>
    <x v="0"/>
    <x v="2"/>
    <x v="0"/>
    <n v="1003"/>
  </r>
  <r>
    <d v="2016-03-19T00:00:00"/>
    <x v="9"/>
    <x v="24"/>
    <n v="38.791923856233225"/>
    <n v="1512.8850303930958"/>
    <x v="0"/>
    <x v="2"/>
    <x v="0"/>
    <n v="1001"/>
  </r>
  <r>
    <d v="2016-03-19T00:00:00"/>
    <x v="9"/>
    <x v="45"/>
    <n v="38.791923856233225"/>
    <n v="38.791923856233225"/>
    <x v="1"/>
    <x v="2"/>
    <x v="0"/>
    <n v="1001"/>
  </r>
  <r>
    <d v="2016-03-19T00:00:00"/>
    <x v="1"/>
    <x v="49"/>
    <n v="26.678238770962935"/>
    <n v="853.70364067081391"/>
    <x v="0"/>
    <x v="2"/>
    <x v="0"/>
    <n v="1002"/>
  </r>
  <r>
    <d v="2016-03-19T00:00:00"/>
    <x v="1"/>
    <x v="3"/>
    <n v="26.678238770962935"/>
    <n v="53.356477541925869"/>
    <x v="1"/>
    <x v="2"/>
    <x v="0"/>
    <n v="1002"/>
  </r>
  <r>
    <d v="2016-03-19T00:00:00"/>
    <x v="1"/>
    <x v="31"/>
    <n v="26.678238770962935"/>
    <n v="1200.5207446933321"/>
    <x v="0"/>
    <x v="2"/>
    <x v="0"/>
    <n v="1002"/>
  </r>
  <r>
    <d v="2016-03-19T00:00:00"/>
    <x v="2"/>
    <x v="1"/>
    <n v="39.508311000525424"/>
    <n v="1935.9072390257459"/>
    <x v="0"/>
    <x v="2"/>
    <x v="0"/>
    <n v="1004"/>
  </r>
  <r>
    <d v="2016-03-19T00:00:00"/>
    <x v="2"/>
    <x v="23"/>
    <n v="39.508311000525424"/>
    <n v="474.09973200630509"/>
    <x v="1"/>
    <x v="2"/>
    <x v="0"/>
    <n v="1004"/>
  </r>
  <r>
    <d v="2016-03-19T00:00:00"/>
    <x v="7"/>
    <x v="33"/>
    <n v="32.894032474980676"/>
    <n v="361.83435722478742"/>
    <x v="1"/>
    <x v="2"/>
    <x v="0"/>
    <n v="1004"/>
  </r>
  <r>
    <d v="2016-03-19T00:00:00"/>
    <x v="10"/>
    <x v="6"/>
    <n v="25.215585619363644"/>
    <n v="353.018198671091"/>
    <x v="1"/>
    <x v="2"/>
    <x v="0"/>
    <n v="1005"/>
  </r>
  <r>
    <d v="2016-03-20T00:00:00"/>
    <x v="8"/>
    <x v="25"/>
    <n v="36.618449397693041"/>
    <n v="1354.8826277146425"/>
    <x v="0"/>
    <x v="2"/>
    <x v="0"/>
    <n v="1001"/>
  </r>
  <r>
    <d v="2016-03-20T00:00:00"/>
    <x v="5"/>
    <x v="46"/>
    <n v="34.329026514440201"/>
    <n v="1167.1869014909669"/>
    <x v="0"/>
    <x v="2"/>
    <x v="0"/>
    <n v="1002"/>
  </r>
  <r>
    <d v="2016-03-20T00:00:00"/>
    <x v="0"/>
    <x v="49"/>
    <n v="39.570543626877033"/>
    <n v="1266.257396060065"/>
    <x v="0"/>
    <x v="2"/>
    <x v="0"/>
    <n v="1003"/>
  </r>
  <r>
    <d v="2016-03-20T00:00:00"/>
    <x v="9"/>
    <x v="12"/>
    <n v="38.791923856233225"/>
    <n v="1862.0123450991948"/>
    <x v="0"/>
    <x v="2"/>
    <x v="0"/>
    <n v="1001"/>
  </r>
  <r>
    <d v="2016-03-20T00:00:00"/>
    <x v="6"/>
    <x v="32"/>
    <n v="32.473968381130078"/>
    <n v="1623.698419056504"/>
    <x v="0"/>
    <x v="2"/>
    <x v="0"/>
    <n v="1003"/>
  </r>
  <r>
    <d v="2016-03-20T00:00:00"/>
    <x v="4"/>
    <x v="9"/>
    <n v="24.462827423892683"/>
    <n v="684.95916786899511"/>
    <x v="0"/>
    <x v="2"/>
    <x v="0"/>
    <n v="1006"/>
  </r>
  <r>
    <d v="2016-03-20T00:00:00"/>
    <x v="7"/>
    <x v="17"/>
    <n v="32.894032474980676"/>
    <n v="296.0462922748261"/>
    <x v="1"/>
    <x v="2"/>
    <x v="0"/>
    <n v="1004"/>
  </r>
  <r>
    <d v="2016-03-21T00:00:00"/>
    <x v="0"/>
    <x v="17"/>
    <n v="39.570543626877033"/>
    <n v="356.13489264189332"/>
    <x v="1"/>
    <x v="2"/>
    <x v="0"/>
    <n v="1003"/>
  </r>
  <r>
    <d v="2016-03-21T00:00:00"/>
    <x v="9"/>
    <x v="7"/>
    <n v="38.791923856233225"/>
    <n v="853.42232483713099"/>
    <x v="0"/>
    <x v="2"/>
    <x v="0"/>
    <n v="1001"/>
  </r>
  <r>
    <d v="2016-03-22T00:00:00"/>
    <x v="8"/>
    <x v="0"/>
    <n v="36.618449397693041"/>
    <n v="842.22433614694"/>
    <x v="0"/>
    <x v="2"/>
    <x v="0"/>
    <n v="1001"/>
  </r>
  <r>
    <d v="2016-03-22T00:00:00"/>
    <x v="5"/>
    <x v="47"/>
    <n v="34.329026514440201"/>
    <n v="1029.870795433206"/>
    <x v="0"/>
    <x v="2"/>
    <x v="0"/>
    <n v="1002"/>
  </r>
  <r>
    <d v="2016-03-22T00:00:00"/>
    <x v="1"/>
    <x v="28"/>
    <n v="26.678238770962935"/>
    <n v="453.53005910636989"/>
    <x v="1"/>
    <x v="2"/>
    <x v="0"/>
    <n v="1002"/>
  </r>
  <r>
    <d v="2016-03-22T00:00:00"/>
    <x v="1"/>
    <x v="12"/>
    <n v="26.678238770962935"/>
    <n v="1280.5554610062209"/>
    <x v="0"/>
    <x v="2"/>
    <x v="0"/>
    <n v="1002"/>
  </r>
  <r>
    <d v="2016-03-22T00:00:00"/>
    <x v="6"/>
    <x v="38"/>
    <n v="32.473968381130078"/>
    <n v="844.32317790938203"/>
    <x v="0"/>
    <x v="2"/>
    <x v="0"/>
    <n v="1003"/>
  </r>
  <r>
    <d v="2016-03-22T00:00:00"/>
    <x v="3"/>
    <x v="5"/>
    <n v="33.370394916639121"/>
    <n v="967.74145258253452"/>
    <x v="0"/>
    <x v="2"/>
    <x v="0"/>
    <n v="1005"/>
  </r>
  <r>
    <d v="2016-03-22T00:00:00"/>
    <x v="10"/>
    <x v="40"/>
    <n v="25.215585619363644"/>
    <n v="327.80261305172735"/>
    <x v="1"/>
    <x v="2"/>
    <x v="0"/>
    <n v="1005"/>
  </r>
  <r>
    <d v="2016-03-23T00:00:00"/>
    <x v="5"/>
    <x v="0"/>
    <n v="34.329026514440201"/>
    <n v="789.56760983212462"/>
    <x v="0"/>
    <x v="2"/>
    <x v="0"/>
    <n v="1002"/>
  </r>
  <r>
    <d v="2016-03-23T00:00:00"/>
    <x v="0"/>
    <x v="38"/>
    <n v="39.570543626877033"/>
    <n v="1028.8341342988028"/>
    <x v="0"/>
    <x v="2"/>
    <x v="0"/>
    <n v="1003"/>
  </r>
  <r>
    <d v="2016-03-23T00:00:00"/>
    <x v="1"/>
    <x v="25"/>
    <n v="26.678238770962935"/>
    <n v="987.09483452562858"/>
    <x v="0"/>
    <x v="2"/>
    <x v="0"/>
    <n v="1002"/>
  </r>
  <r>
    <d v="2016-03-23T00:00:00"/>
    <x v="2"/>
    <x v="5"/>
    <n v="39.508311000525424"/>
    <n v="1145.7410190152373"/>
    <x v="0"/>
    <x v="2"/>
    <x v="0"/>
    <n v="1004"/>
  </r>
  <r>
    <d v="2016-03-23T00:00:00"/>
    <x v="2"/>
    <x v="20"/>
    <n v="39.508311000525424"/>
    <n v="1382.7908850183899"/>
    <x v="0"/>
    <x v="2"/>
    <x v="0"/>
    <n v="1004"/>
  </r>
  <r>
    <d v="2016-03-23T00:00:00"/>
    <x v="2"/>
    <x v="26"/>
    <n v="39.508311000525424"/>
    <n v="948.19946401261018"/>
    <x v="0"/>
    <x v="2"/>
    <x v="0"/>
    <n v="1004"/>
  </r>
  <r>
    <d v="2016-03-24T00:00:00"/>
    <x v="4"/>
    <x v="32"/>
    <n v="24.462827423892683"/>
    <n v="1223.1413711946341"/>
    <x v="0"/>
    <x v="2"/>
    <x v="0"/>
    <n v="1006"/>
  </r>
  <r>
    <d v="2016-03-24T00:00:00"/>
    <x v="4"/>
    <x v="33"/>
    <n v="24.462827423892683"/>
    <n v="269.09110166281954"/>
    <x v="1"/>
    <x v="2"/>
    <x v="0"/>
    <n v="1006"/>
  </r>
  <r>
    <d v="2016-03-24T00:00:00"/>
    <x v="7"/>
    <x v="34"/>
    <n v="32.894032474980676"/>
    <n v="657.88064949961358"/>
    <x v="0"/>
    <x v="2"/>
    <x v="0"/>
    <n v="1004"/>
  </r>
  <r>
    <d v="2016-03-24T00:00:00"/>
    <x v="10"/>
    <x v="10"/>
    <n v="25.215585619363644"/>
    <n v="126.07792809681823"/>
    <x v="1"/>
    <x v="2"/>
    <x v="0"/>
    <n v="1005"/>
  </r>
  <r>
    <d v="2016-03-25T00:00:00"/>
    <x v="5"/>
    <x v="5"/>
    <n v="34.329026514440201"/>
    <n v="995.5417689187658"/>
    <x v="0"/>
    <x v="2"/>
    <x v="0"/>
    <n v="1002"/>
  </r>
  <r>
    <d v="2016-03-25T00:00:00"/>
    <x v="6"/>
    <x v="12"/>
    <n v="32.473968381130078"/>
    <n v="1558.7504822942437"/>
    <x v="0"/>
    <x v="2"/>
    <x v="0"/>
    <n v="1003"/>
  </r>
  <r>
    <d v="2016-03-25T00:00:00"/>
    <x v="2"/>
    <x v="1"/>
    <n v="39.508311000525424"/>
    <n v="1935.9072390257459"/>
    <x v="0"/>
    <x v="2"/>
    <x v="0"/>
    <n v="1004"/>
  </r>
  <r>
    <d v="2016-03-25T00:00:00"/>
    <x v="2"/>
    <x v="26"/>
    <n v="39.508311000525424"/>
    <n v="948.19946401261018"/>
    <x v="0"/>
    <x v="2"/>
    <x v="0"/>
    <n v="1004"/>
  </r>
  <r>
    <d v="2016-03-25T00:00:00"/>
    <x v="7"/>
    <x v="12"/>
    <n v="32.894032474980676"/>
    <n v="1578.9135587990725"/>
    <x v="0"/>
    <x v="2"/>
    <x v="0"/>
    <n v="1004"/>
  </r>
  <r>
    <d v="2016-03-26T00:00:00"/>
    <x v="8"/>
    <x v="37"/>
    <n v="36.618449397693041"/>
    <n v="1208.4088301238703"/>
    <x v="0"/>
    <x v="2"/>
    <x v="0"/>
    <n v="1001"/>
  </r>
  <r>
    <d v="2016-03-26T00:00:00"/>
    <x v="8"/>
    <x v="37"/>
    <n v="36.618449397693041"/>
    <n v="1208.4088301238703"/>
    <x v="0"/>
    <x v="2"/>
    <x v="0"/>
    <n v="1001"/>
  </r>
  <r>
    <d v="2016-03-26T00:00:00"/>
    <x v="5"/>
    <x v="20"/>
    <n v="34.329026514440201"/>
    <n v="1201.515928005407"/>
    <x v="0"/>
    <x v="2"/>
    <x v="0"/>
    <n v="1002"/>
  </r>
  <r>
    <d v="2016-03-26T00:00:00"/>
    <x v="5"/>
    <x v="0"/>
    <n v="34.329026514440201"/>
    <n v="789.56760983212462"/>
    <x v="0"/>
    <x v="2"/>
    <x v="0"/>
    <n v="1002"/>
  </r>
  <r>
    <d v="2016-03-26T00:00:00"/>
    <x v="1"/>
    <x v="46"/>
    <n v="26.678238770962935"/>
    <n v="907.06011821273978"/>
    <x v="0"/>
    <x v="2"/>
    <x v="0"/>
    <n v="1002"/>
  </r>
  <r>
    <d v="2016-03-26T00:00:00"/>
    <x v="1"/>
    <x v="39"/>
    <n v="26.678238770962935"/>
    <n v="80.034716312888804"/>
    <x v="1"/>
    <x v="2"/>
    <x v="0"/>
    <n v="1002"/>
  </r>
  <r>
    <d v="2016-03-26T00:00:00"/>
    <x v="1"/>
    <x v="30"/>
    <n v="26.678238770962935"/>
    <n v="1067.1295508385174"/>
    <x v="0"/>
    <x v="2"/>
    <x v="0"/>
    <n v="1002"/>
  </r>
  <r>
    <d v="2016-03-26T00:00:00"/>
    <x v="6"/>
    <x v="49"/>
    <n v="32.473968381130078"/>
    <n v="1039.1669881961625"/>
    <x v="0"/>
    <x v="2"/>
    <x v="0"/>
    <n v="1003"/>
  </r>
  <r>
    <d v="2016-03-26T00:00:00"/>
    <x v="6"/>
    <x v="17"/>
    <n v="32.473968381130078"/>
    <n v="292.2657154301707"/>
    <x v="1"/>
    <x v="2"/>
    <x v="0"/>
    <n v="1003"/>
  </r>
  <r>
    <d v="2016-03-26T00:00:00"/>
    <x v="4"/>
    <x v="47"/>
    <n v="24.462827423892683"/>
    <n v="733.88482271678049"/>
    <x v="0"/>
    <x v="2"/>
    <x v="0"/>
    <n v="1006"/>
  </r>
  <r>
    <d v="2016-03-26T00:00:00"/>
    <x v="7"/>
    <x v="24"/>
    <n v="32.894032474980676"/>
    <n v="1282.8672665242464"/>
    <x v="0"/>
    <x v="2"/>
    <x v="0"/>
    <n v="1004"/>
  </r>
  <r>
    <d v="2016-03-26T00:00:00"/>
    <x v="7"/>
    <x v="9"/>
    <n v="32.894032474980676"/>
    <n v="921.03290929945888"/>
    <x v="0"/>
    <x v="2"/>
    <x v="0"/>
    <n v="1004"/>
  </r>
  <r>
    <d v="2016-03-26T00:00:00"/>
    <x v="10"/>
    <x v="38"/>
    <n v="25.215585619363644"/>
    <n v="655.6052261034547"/>
    <x v="0"/>
    <x v="2"/>
    <x v="0"/>
    <n v="1005"/>
  </r>
  <r>
    <d v="2016-03-27T00:00:00"/>
    <x v="5"/>
    <x v="17"/>
    <n v="34.329026514440201"/>
    <n v="308.96123862996183"/>
    <x v="1"/>
    <x v="2"/>
    <x v="0"/>
    <n v="1002"/>
  </r>
  <r>
    <d v="2016-03-27T00:00:00"/>
    <x v="1"/>
    <x v="15"/>
    <n v="26.678238770962935"/>
    <n v="186.74767139674054"/>
    <x v="1"/>
    <x v="2"/>
    <x v="0"/>
    <n v="1002"/>
  </r>
  <r>
    <d v="2016-03-27T00:00:00"/>
    <x v="4"/>
    <x v="26"/>
    <n v="24.462827423892683"/>
    <n v="587.10785817342435"/>
    <x v="0"/>
    <x v="2"/>
    <x v="0"/>
    <n v="1006"/>
  </r>
  <r>
    <d v="2016-03-27T00:00:00"/>
    <x v="7"/>
    <x v="17"/>
    <n v="32.894032474980676"/>
    <n v="296.0462922748261"/>
    <x v="1"/>
    <x v="2"/>
    <x v="0"/>
    <n v="1004"/>
  </r>
  <r>
    <d v="2016-03-27T00:00:00"/>
    <x v="7"/>
    <x v="36"/>
    <n v="32.894032474980676"/>
    <n v="328.94032474980679"/>
    <x v="1"/>
    <x v="2"/>
    <x v="0"/>
    <n v="1004"/>
  </r>
  <r>
    <d v="2016-03-27T00:00:00"/>
    <x v="10"/>
    <x v="3"/>
    <n v="25.215585619363644"/>
    <n v="50.431171238727288"/>
    <x v="1"/>
    <x v="2"/>
    <x v="0"/>
    <n v="1005"/>
  </r>
  <r>
    <d v="2016-03-28T00:00:00"/>
    <x v="0"/>
    <x v="5"/>
    <n v="39.570543626877033"/>
    <n v="1147.5457651794341"/>
    <x v="0"/>
    <x v="2"/>
    <x v="0"/>
    <n v="1003"/>
  </r>
  <r>
    <d v="2016-03-28T00:00:00"/>
    <x v="0"/>
    <x v="12"/>
    <n v="39.570543626877033"/>
    <n v="1899.3860940900977"/>
    <x v="0"/>
    <x v="2"/>
    <x v="0"/>
    <n v="1003"/>
  </r>
  <r>
    <d v="2016-03-28T00:00:00"/>
    <x v="1"/>
    <x v="40"/>
    <n v="26.678238770962935"/>
    <n v="346.81710402251815"/>
    <x v="1"/>
    <x v="2"/>
    <x v="0"/>
    <n v="1002"/>
  </r>
  <r>
    <d v="2016-03-28T00:00:00"/>
    <x v="6"/>
    <x v="39"/>
    <n v="32.473968381130078"/>
    <n v="97.421905143390234"/>
    <x v="1"/>
    <x v="2"/>
    <x v="0"/>
    <n v="1003"/>
  </r>
  <r>
    <d v="2016-03-28T00:00:00"/>
    <x v="3"/>
    <x v="21"/>
    <n v="33.370394916639121"/>
    <n v="266.96315933311297"/>
    <x v="1"/>
    <x v="2"/>
    <x v="0"/>
    <n v="1005"/>
  </r>
  <r>
    <d v="2016-03-28T00:00:00"/>
    <x v="3"/>
    <x v="29"/>
    <n v="33.370394916639121"/>
    <n v="600.66710849950414"/>
    <x v="1"/>
    <x v="2"/>
    <x v="0"/>
    <n v="1005"/>
  </r>
  <r>
    <d v="2016-03-28T00:00:00"/>
    <x v="7"/>
    <x v="44"/>
    <n v="32.894032474980676"/>
    <n v="1381.5493639491883"/>
    <x v="0"/>
    <x v="2"/>
    <x v="0"/>
    <n v="1004"/>
  </r>
  <r>
    <d v="2016-03-28T00:00:00"/>
    <x v="10"/>
    <x v="20"/>
    <n v="25.215585619363644"/>
    <n v="882.54549667772756"/>
    <x v="0"/>
    <x v="2"/>
    <x v="0"/>
    <n v="1005"/>
  </r>
  <r>
    <d v="2016-03-29T00:00:00"/>
    <x v="5"/>
    <x v="1"/>
    <n v="34.329026514440201"/>
    <n v="1682.1222992075698"/>
    <x v="0"/>
    <x v="2"/>
    <x v="0"/>
    <n v="1002"/>
  </r>
  <r>
    <d v="2016-03-29T00:00:00"/>
    <x v="1"/>
    <x v="3"/>
    <n v="26.678238770962935"/>
    <n v="53.356477541925869"/>
    <x v="1"/>
    <x v="2"/>
    <x v="0"/>
    <n v="1002"/>
  </r>
  <r>
    <d v="2016-03-29T00:00:00"/>
    <x v="1"/>
    <x v="36"/>
    <n v="26.678238770962935"/>
    <n v="266.78238770962935"/>
    <x v="1"/>
    <x v="2"/>
    <x v="0"/>
    <n v="1002"/>
  </r>
  <r>
    <d v="2016-03-29T00:00:00"/>
    <x v="4"/>
    <x v="15"/>
    <n v="24.462827423892683"/>
    <n v="171.23979196724878"/>
    <x v="1"/>
    <x v="2"/>
    <x v="0"/>
    <n v="1006"/>
  </r>
  <r>
    <d v="2016-03-30T00:00:00"/>
    <x v="8"/>
    <x v="48"/>
    <n v="36.618449397693041"/>
    <n v="915.46123494232597"/>
    <x v="0"/>
    <x v="2"/>
    <x v="0"/>
    <n v="1001"/>
  </r>
  <r>
    <d v="2016-03-30T00:00:00"/>
    <x v="8"/>
    <x v="22"/>
    <n v="36.618449397693041"/>
    <n v="1684.44867229388"/>
    <x v="0"/>
    <x v="2"/>
    <x v="0"/>
    <n v="1001"/>
  </r>
  <r>
    <d v="2016-03-30T00:00:00"/>
    <x v="0"/>
    <x v="3"/>
    <n v="39.570543626877033"/>
    <n v="79.141087253754066"/>
    <x v="1"/>
    <x v="2"/>
    <x v="0"/>
    <n v="1003"/>
  </r>
  <r>
    <d v="2016-03-30T00:00:00"/>
    <x v="9"/>
    <x v="21"/>
    <n v="38.791923856233225"/>
    <n v="310.3353908498658"/>
    <x v="1"/>
    <x v="2"/>
    <x v="0"/>
    <n v="1001"/>
  </r>
  <r>
    <d v="2016-03-30T00:00:00"/>
    <x v="1"/>
    <x v="26"/>
    <n v="26.678238770962935"/>
    <n v="640.27773050311043"/>
    <x v="0"/>
    <x v="2"/>
    <x v="0"/>
    <n v="1002"/>
  </r>
  <r>
    <d v="2016-03-30T00:00:00"/>
    <x v="6"/>
    <x v="9"/>
    <n v="32.473968381130078"/>
    <n v="909.27111467164218"/>
    <x v="0"/>
    <x v="2"/>
    <x v="0"/>
    <n v="1003"/>
  </r>
  <r>
    <d v="2016-03-30T00:00:00"/>
    <x v="6"/>
    <x v="42"/>
    <n v="32.473968381130078"/>
    <n v="129.89587352452031"/>
    <x v="1"/>
    <x v="2"/>
    <x v="0"/>
    <n v="1003"/>
  </r>
  <r>
    <d v="2016-03-30T00:00:00"/>
    <x v="2"/>
    <x v="16"/>
    <n v="39.508311000525424"/>
    <n v="1619.8407510215425"/>
    <x v="0"/>
    <x v="2"/>
    <x v="0"/>
    <n v="1004"/>
  </r>
  <r>
    <d v="2016-03-30T00:00:00"/>
    <x v="3"/>
    <x v="15"/>
    <n v="33.370394916639121"/>
    <n v="233.59276441647384"/>
    <x v="1"/>
    <x v="2"/>
    <x v="0"/>
    <n v="1005"/>
  </r>
  <r>
    <d v="2016-04-01T00:00:00"/>
    <x v="5"/>
    <x v="33"/>
    <n v="34.329026514440201"/>
    <n v="377.6192916588422"/>
    <x v="1"/>
    <x v="3"/>
    <x v="0"/>
    <n v="1002"/>
  </r>
  <r>
    <d v="2016-04-01T00:00:00"/>
    <x v="9"/>
    <x v="35"/>
    <n v="38.791923856233225"/>
    <n v="1474.0931065368625"/>
    <x v="0"/>
    <x v="3"/>
    <x v="0"/>
    <n v="1001"/>
  </r>
  <r>
    <d v="2016-04-01T00:00:00"/>
    <x v="4"/>
    <x v="14"/>
    <n v="24.462827423892683"/>
    <n v="1076.3644066512782"/>
    <x v="0"/>
    <x v="3"/>
    <x v="0"/>
    <n v="1006"/>
  </r>
  <r>
    <d v="2016-04-02T00:00:00"/>
    <x v="5"/>
    <x v="47"/>
    <n v="34.329026514440201"/>
    <n v="1029.870795433206"/>
    <x v="0"/>
    <x v="3"/>
    <x v="0"/>
    <n v="1002"/>
  </r>
  <r>
    <d v="2016-04-02T00:00:00"/>
    <x v="0"/>
    <x v="49"/>
    <n v="39.570543626877033"/>
    <n v="1266.257396060065"/>
    <x v="0"/>
    <x v="3"/>
    <x v="0"/>
    <n v="1003"/>
  </r>
  <r>
    <d v="2016-04-02T00:00:00"/>
    <x v="9"/>
    <x v="39"/>
    <n v="38.791923856233225"/>
    <n v="116.37577156869968"/>
    <x v="1"/>
    <x v="3"/>
    <x v="0"/>
    <n v="1001"/>
  </r>
  <r>
    <d v="2016-04-02T00:00:00"/>
    <x v="2"/>
    <x v="32"/>
    <n v="39.508311000525424"/>
    <n v="1975.4155500262711"/>
    <x v="0"/>
    <x v="3"/>
    <x v="0"/>
    <n v="1004"/>
  </r>
  <r>
    <d v="2016-04-03T00:00:00"/>
    <x v="5"/>
    <x v="31"/>
    <n v="34.329026514440201"/>
    <n v="1544.8061931498091"/>
    <x v="0"/>
    <x v="3"/>
    <x v="0"/>
    <n v="1002"/>
  </r>
  <r>
    <d v="2016-04-03T00:00:00"/>
    <x v="5"/>
    <x v="30"/>
    <n v="34.329026514440201"/>
    <n v="1373.1610605776082"/>
    <x v="0"/>
    <x v="3"/>
    <x v="0"/>
    <n v="1002"/>
  </r>
  <r>
    <d v="2016-04-03T00:00:00"/>
    <x v="0"/>
    <x v="30"/>
    <n v="39.570543626877033"/>
    <n v="1582.8217450750813"/>
    <x v="0"/>
    <x v="3"/>
    <x v="0"/>
    <n v="1003"/>
  </r>
  <r>
    <d v="2016-04-03T00:00:00"/>
    <x v="0"/>
    <x v="32"/>
    <n v="39.570543626877033"/>
    <n v="1978.5271813438517"/>
    <x v="0"/>
    <x v="3"/>
    <x v="0"/>
    <n v="1003"/>
  </r>
  <r>
    <d v="2016-04-03T00:00:00"/>
    <x v="9"/>
    <x v="41"/>
    <n v="38.791923856233225"/>
    <n v="1202.5496395432299"/>
    <x v="0"/>
    <x v="3"/>
    <x v="0"/>
    <n v="1001"/>
  </r>
  <r>
    <d v="2016-04-03T00:00:00"/>
    <x v="3"/>
    <x v="11"/>
    <n v="33.370394916639121"/>
    <n v="200.22236949983471"/>
    <x v="1"/>
    <x v="3"/>
    <x v="0"/>
    <n v="1005"/>
  </r>
  <r>
    <d v="2016-04-03T00:00:00"/>
    <x v="3"/>
    <x v="40"/>
    <n v="33.370394916639121"/>
    <n v="433.81513391630858"/>
    <x v="1"/>
    <x v="3"/>
    <x v="0"/>
    <n v="1005"/>
  </r>
  <r>
    <d v="2016-04-03T00:00:00"/>
    <x v="7"/>
    <x v="35"/>
    <n v="32.894032474980676"/>
    <n v="1249.9732340492658"/>
    <x v="0"/>
    <x v="3"/>
    <x v="0"/>
    <n v="1004"/>
  </r>
  <r>
    <d v="2016-04-03T00:00:00"/>
    <x v="7"/>
    <x v="29"/>
    <n v="32.894032474980676"/>
    <n v="592.0925845496522"/>
    <x v="1"/>
    <x v="3"/>
    <x v="0"/>
    <n v="1004"/>
  </r>
  <r>
    <d v="2016-04-04T00:00:00"/>
    <x v="8"/>
    <x v="7"/>
    <n v="36.618449397693041"/>
    <n v="805.60588674924691"/>
    <x v="0"/>
    <x v="3"/>
    <x v="0"/>
    <n v="1001"/>
  </r>
  <r>
    <d v="2016-04-04T00:00:00"/>
    <x v="5"/>
    <x v="20"/>
    <n v="34.329026514440201"/>
    <n v="1201.515928005407"/>
    <x v="0"/>
    <x v="3"/>
    <x v="0"/>
    <n v="1002"/>
  </r>
  <r>
    <d v="2016-04-04T00:00:00"/>
    <x v="5"/>
    <x v="40"/>
    <n v="34.329026514440201"/>
    <n v="446.27734468772263"/>
    <x v="1"/>
    <x v="3"/>
    <x v="0"/>
    <n v="1002"/>
  </r>
  <r>
    <d v="2016-04-04T00:00:00"/>
    <x v="1"/>
    <x v="12"/>
    <n v="26.678238770962935"/>
    <n v="1280.5554610062209"/>
    <x v="0"/>
    <x v="3"/>
    <x v="0"/>
    <n v="1002"/>
  </r>
  <r>
    <d v="2016-04-04T00:00:00"/>
    <x v="4"/>
    <x v="3"/>
    <n v="24.462827423892683"/>
    <n v="48.925654847785367"/>
    <x v="1"/>
    <x v="3"/>
    <x v="0"/>
    <n v="1006"/>
  </r>
  <r>
    <d v="2016-04-05T00:00:00"/>
    <x v="9"/>
    <x v="29"/>
    <n v="38.791923856233225"/>
    <n v="698.25462941219803"/>
    <x v="1"/>
    <x v="3"/>
    <x v="0"/>
    <n v="1001"/>
  </r>
  <r>
    <d v="2016-04-05T00:00:00"/>
    <x v="9"/>
    <x v="16"/>
    <n v="38.791923856233225"/>
    <n v="1590.4688781055622"/>
    <x v="0"/>
    <x v="3"/>
    <x v="0"/>
    <n v="1001"/>
  </r>
  <r>
    <d v="2016-04-05T00:00:00"/>
    <x v="6"/>
    <x v="36"/>
    <n v="32.473968381130078"/>
    <n v="324.73968381130078"/>
    <x v="1"/>
    <x v="3"/>
    <x v="0"/>
    <n v="1003"/>
  </r>
  <r>
    <d v="2016-04-05T00:00:00"/>
    <x v="6"/>
    <x v="4"/>
    <n v="32.473968381130078"/>
    <n v="876.79714629051205"/>
    <x v="0"/>
    <x v="3"/>
    <x v="0"/>
    <n v="1003"/>
  </r>
  <r>
    <d v="2016-04-05T00:00:00"/>
    <x v="3"/>
    <x v="24"/>
    <n v="33.370394916639121"/>
    <n v="1301.4454017489256"/>
    <x v="0"/>
    <x v="3"/>
    <x v="0"/>
    <n v="1005"/>
  </r>
  <r>
    <d v="2016-04-05T00:00:00"/>
    <x v="3"/>
    <x v="28"/>
    <n v="33.370394916639121"/>
    <n v="567.2967135828651"/>
    <x v="1"/>
    <x v="3"/>
    <x v="0"/>
    <n v="1005"/>
  </r>
  <r>
    <d v="2016-04-05T00:00:00"/>
    <x v="4"/>
    <x v="14"/>
    <n v="24.462827423892683"/>
    <n v="1076.3644066512782"/>
    <x v="0"/>
    <x v="3"/>
    <x v="0"/>
    <n v="1006"/>
  </r>
  <r>
    <d v="2016-04-05T00:00:00"/>
    <x v="7"/>
    <x v="45"/>
    <n v="32.894032474980676"/>
    <n v="32.894032474980676"/>
    <x v="1"/>
    <x v="3"/>
    <x v="0"/>
    <n v="1004"/>
  </r>
  <r>
    <d v="2016-04-06T00:00:00"/>
    <x v="5"/>
    <x v="18"/>
    <n v="34.329026514440201"/>
    <n v="1476.1481401209287"/>
    <x v="0"/>
    <x v="3"/>
    <x v="0"/>
    <n v="1002"/>
  </r>
  <r>
    <d v="2016-04-06T00:00:00"/>
    <x v="5"/>
    <x v="45"/>
    <n v="34.329026514440201"/>
    <n v="34.329026514440201"/>
    <x v="1"/>
    <x v="3"/>
    <x v="0"/>
    <n v="1002"/>
  </r>
  <r>
    <d v="2016-04-06T00:00:00"/>
    <x v="0"/>
    <x v="4"/>
    <n v="39.570543626877033"/>
    <n v="1068.4046779256798"/>
    <x v="0"/>
    <x v="3"/>
    <x v="0"/>
    <n v="1003"/>
  </r>
  <r>
    <d v="2016-04-06T00:00:00"/>
    <x v="6"/>
    <x v="45"/>
    <n v="32.473968381130078"/>
    <n v="32.473968381130078"/>
    <x v="1"/>
    <x v="3"/>
    <x v="0"/>
    <n v="1003"/>
  </r>
  <r>
    <d v="2016-04-06T00:00:00"/>
    <x v="2"/>
    <x v="0"/>
    <n v="39.508311000525424"/>
    <n v="908.69115301208478"/>
    <x v="0"/>
    <x v="3"/>
    <x v="0"/>
    <n v="1004"/>
  </r>
  <r>
    <d v="2016-04-06T00:00:00"/>
    <x v="4"/>
    <x v="36"/>
    <n v="24.462827423892683"/>
    <n v="244.62827423892685"/>
    <x v="1"/>
    <x v="3"/>
    <x v="0"/>
    <n v="1006"/>
  </r>
  <r>
    <d v="2016-04-07T00:00:00"/>
    <x v="5"/>
    <x v="7"/>
    <n v="34.329026514440201"/>
    <n v="755.2385833176844"/>
    <x v="0"/>
    <x v="3"/>
    <x v="0"/>
    <n v="1002"/>
  </r>
  <r>
    <d v="2016-04-07T00:00:00"/>
    <x v="1"/>
    <x v="25"/>
    <n v="26.678238770962935"/>
    <n v="987.09483452562858"/>
    <x v="0"/>
    <x v="3"/>
    <x v="0"/>
    <n v="1002"/>
  </r>
  <r>
    <d v="2016-04-07T00:00:00"/>
    <x v="1"/>
    <x v="20"/>
    <n v="26.678238770962935"/>
    <n v="933.73835698370272"/>
    <x v="0"/>
    <x v="3"/>
    <x v="0"/>
    <n v="1002"/>
  </r>
  <r>
    <d v="2016-04-07T00:00:00"/>
    <x v="1"/>
    <x v="16"/>
    <n v="26.678238770962935"/>
    <n v="1093.8077896094803"/>
    <x v="0"/>
    <x v="3"/>
    <x v="0"/>
    <n v="1002"/>
  </r>
  <r>
    <d v="2016-04-07T00:00:00"/>
    <x v="6"/>
    <x v="18"/>
    <n v="32.473968381130078"/>
    <n v="1396.3806403885933"/>
    <x v="0"/>
    <x v="3"/>
    <x v="0"/>
    <n v="1003"/>
  </r>
  <r>
    <d v="2016-04-07T00:00:00"/>
    <x v="2"/>
    <x v="26"/>
    <n v="39.508311000525424"/>
    <n v="948.19946401261018"/>
    <x v="0"/>
    <x v="3"/>
    <x v="0"/>
    <n v="1004"/>
  </r>
  <r>
    <d v="2016-04-07T00:00:00"/>
    <x v="3"/>
    <x v="26"/>
    <n v="33.370394916639121"/>
    <n v="800.88947799933885"/>
    <x v="0"/>
    <x v="3"/>
    <x v="0"/>
    <n v="1005"/>
  </r>
  <r>
    <d v="2016-04-07T00:00:00"/>
    <x v="3"/>
    <x v="49"/>
    <n v="33.370394916639121"/>
    <n v="1067.8526373324519"/>
    <x v="0"/>
    <x v="3"/>
    <x v="0"/>
    <n v="1005"/>
  </r>
  <r>
    <d v="2016-04-07T00:00:00"/>
    <x v="4"/>
    <x v="45"/>
    <n v="24.462827423892683"/>
    <n v="24.462827423892683"/>
    <x v="1"/>
    <x v="3"/>
    <x v="0"/>
    <n v="1006"/>
  </r>
  <r>
    <d v="2016-04-07T00:00:00"/>
    <x v="4"/>
    <x v="38"/>
    <n v="24.462827423892683"/>
    <n v="636.03351302120973"/>
    <x v="0"/>
    <x v="3"/>
    <x v="0"/>
    <n v="1006"/>
  </r>
  <r>
    <d v="2016-04-07T00:00:00"/>
    <x v="7"/>
    <x v="47"/>
    <n v="32.894032474980676"/>
    <n v="986.82097424942026"/>
    <x v="0"/>
    <x v="3"/>
    <x v="0"/>
    <n v="1004"/>
  </r>
  <r>
    <d v="2016-04-07T00:00:00"/>
    <x v="10"/>
    <x v="42"/>
    <n v="25.215585619363644"/>
    <n v="100.86234247745458"/>
    <x v="1"/>
    <x v="3"/>
    <x v="0"/>
    <n v="1005"/>
  </r>
  <r>
    <d v="2016-04-08T00:00:00"/>
    <x v="8"/>
    <x v="41"/>
    <n v="36.618449397693041"/>
    <n v="1135.1719313284843"/>
    <x v="0"/>
    <x v="3"/>
    <x v="0"/>
    <n v="1001"/>
  </r>
  <r>
    <d v="2016-04-08T00:00:00"/>
    <x v="8"/>
    <x v="20"/>
    <n v="36.618449397693041"/>
    <n v="1281.6457289192565"/>
    <x v="0"/>
    <x v="3"/>
    <x v="0"/>
    <n v="1001"/>
  </r>
  <r>
    <d v="2016-04-08T00:00:00"/>
    <x v="5"/>
    <x v="49"/>
    <n v="34.329026514440201"/>
    <n v="1098.5288484620864"/>
    <x v="0"/>
    <x v="3"/>
    <x v="0"/>
    <n v="1002"/>
  </r>
  <r>
    <d v="2016-04-08T00:00:00"/>
    <x v="9"/>
    <x v="23"/>
    <n v="38.791923856233225"/>
    <n v="465.5030862747987"/>
    <x v="1"/>
    <x v="3"/>
    <x v="0"/>
    <n v="1001"/>
  </r>
  <r>
    <d v="2016-04-08T00:00:00"/>
    <x v="2"/>
    <x v="21"/>
    <n v="39.508311000525424"/>
    <n v="316.06648800420339"/>
    <x v="1"/>
    <x v="3"/>
    <x v="0"/>
    <n v="1004"/>
  </r>
  <r>
    <d v="2016-04-09T00:00:00"/>
    <x v="9"/>
    <x v="15"/>
    <n v="38.791923856233225"/>
    <n v="271.54346699363259"/>
    <x v="1"/>
    <x v="3"/>
    <x v="0"/>
    <n v="1001"/>
  </r>
  <r>
    <d v="2016-04-09T00:00:00"/>
    <x v="9"/>
    <x v="4"/>
    <n v="38.791923856233225"/>
    <n v="1047.381944118297"/>
    <x v="0"/>
    <x v="3"/>
    <x v="0"/>
    <n v="1001"/>
  </r>
  <r>
    <d v="2016-04-09T00:00:00"/>
    <x v="6"/>
    <x v="46"/>
    <n v="32.473968381130078"/>
    <n v="1104.1149249584228"/>
    <x v="0"/>
    <x v="3"/>
    <x v="0"/>
    <n v="1003"/>
  </r>
  <r>
    <d v="2016-04-09T00:00:00"/>
    <x v="7"/>
    <x v="11"/>
    <n v="32.894032474980676"/>
    <n v="197.36419484988406"/>
    <x v="1"/>
    <x v="3"/>
    <x v="0"/>
    <n v="1004"/>
  </r>
  <r>
    <d v="2016-04-09T00:00:00"/>
    <x v="10"/>
    <x v="38"/>
    <n v="25.215585619363644"/>
    <n v="655.6052261034547"/>
    <x v="0"/>
    <x v="3"/>
    <x v="0"/>
    <n v="1005"/>
  </r>
  <r>
    <d v="2016-04-10T00:00:00"/>
    <x v="0"/>
    <x v="37"/>
    <n v="39.570543626877033"/>
    <n v="1305.827939686942"/>
    <x v="0"/>
    <x v="3"/>
    <x v="0"/>
    <n v="1003"/>
  </r>
  <r>
    <d v="2016-04-10T00:00:00"/>
    <x v="6"/>
    <x v="10"/>
    <n v="32.473968381130078"/>
    <n v="162.36984190565039"/>
    <x v="1"/>
    <x v="3"/>
    <x v="0"/>
    <n v="1003"/>
  </r>
  <r>
    <d v="2016-04-10T00:00:00"/>
    <x v="4"/>
    <x v="26"/>
    <n v="24.462827423892683"/>
    <n v="587.10785817342435"/>
    <x v="0"/>
    <x v="3"/>
    <x v="0"/>
    <n v="1006"/>
  </r>
  <r>
    <d v="2016-04-10T00:00:00"/>
    <x v="7"/>
    <x v="8"/>
    <n v="32.894032474980676"/>
    <n v="1546.0195263240919"/>
    <x v="0"/>
    <x v="3"/>
    <x v="0"/>
    <n v="1004"/>
  </r>
  <r>
    <d v="2016-04-11T00:00:00"/>
    <x v="8"/>
    <x v="20"/>
    <n v="36.618449397693041"/>
    <n v="1281.6457289192565"/>
    <x v="0"/>
    <x v="3"/>
    <x v="0"/>
    <n v="1001"/>
  </r>
  <r>
    <d v="2016-04-11T00:00:00"/>
    <x v="8"/>
    <x v="0"/>
    <n v="36.618449397693041"/>
    <n v="842.22433614694"/>
    <x v="0"/>
    <x v="3"/>
    <x v="0"/>
    <n v="1001"/>
  </r>
  <r>
    <d v="2016-04-11T00:00:00"/>
    <x v="9"/>
    <x v="27"/>
    <n v="38.791923856233225"/>
    <n v="1396.5092588243961"/>
    <x v="0"/>
    <x v="3"/>
    <x v="0"/>
    <n v="1001"/>
  </r>
  <r>
    <d v="2016-04-11T00:00:00"/>
    <x v="9"/>
    <x v="17"/>
    <n v="38.791923856233225"/>
    <n v="349.12731470609901"/>
    <x v="1"/>
    <x v="3"/>
    <x v="0"/>
    <n v="1001"/>
  </r>
  <r>
    <d v="2016-04-11T00:00:00"/>
    <x v="6"/>
    <x v="1"/>
    <n v="32.473968381130078"/>
    <n v="1591.2244506753739"/>
    <x v="0"/>
    <x v="3"/>
    <x v="0"/>
    <n v="1003"/>
  </r>
  <r>
    <d v="2016-04-11T00:00:00"/>
    <x v="6"/>
    <x v="14"/>
    <n v="32.473968381130078"/>
    <n v="1428.8546087697234"/>
    <x v="0"/>
    <x v="3"/>
    <x v="0"/>
    <n v="1003"/>
  </r>
  <r>
    <d v="2016-04-11T00:00:00"/>
    <x v="2"/>
    <x v="13"/>
    <n v="39.508311000525424"/>
    <n v="829.67453101103388"/>
    <x v="0"/>
    <x v="3"/>
    <x v="0"/>
    <n v="1004"/>
  </r>
  <r>
    <d v="2016-04-11T00:00:00"/>
    <x v="3"/>
    <x v="1"/>
    <n v="33.370394916639121"/>
    <n v="1635.149350915317"/>
    <x v="0"/>
    <x v="3"/>
    <x v="0"/>
    <n v="1005"/>
  </r>
  <r>
    <d v="2016-04-11T00:00:00"/>
    <x v="7"/>
    <x v="31"/>
    <n v="32.894032474980676"/>
    <n v="1480.2314613741305"/>
    <x v="0"/>
    <x v="3"/>
    <x v="0"/>
    <n v="1004"/>
  </r>
  <r>
    <d v="2016-04-12T00:00:00"/>
    <x v="9"/>
    <x v="39"/>
    <n v="38.791923856233225"/>
    <n v="116.37577156869968"/>
    <x v="1"/>
    <x v="3"/>
    <x v="0"/>
    <n v="1001"/>
  </r>
  <r>
    <d v="2016-04-12T00:00:00"/>
    <x v="3"/>
    <x v="1"/>
    <n v="33.370394916639121"/>
    <n v="1635.149350915317"/>
    <x v="0"/>
    <x v="3"/>
    <x v="0"/>
    <n v="1005"/>
  </r>
  <r>
    <d v="2016-04-12T00:00:00"/>
    <x v="3"/>
    <x v="18"/>
    <n v="33.370394916639121"/>
    <n v="1434.9269814154823"/>
    <x v="0"/>
    <x v="3"/>
    <x v="0"/>
    <n v="1005"/>
  </r>
  <r>
    <d v="2016-04-12T00:00:00"/>
    <x v="10"/>
    <x v="40"/>
    <n v="25.215585619363644"/>
    <n v="327.80261305172735"/>
    <x v="1"/>
    <x v="3"/>
    <x v="0"/>
    <n v="1005"/>
  </r>
  <r>
    <d v="2016-04-12T00:00:00"/>
    <x v="10"/>
    <x v="17"/>
    <n v="25.215585619363644"/>
    <n v="226.9402705742728"/>
    <x v="1"/>
    <x v="3"/>
    <x v="0"/>
    <n v="1005"/>
  </r>
  <r>
    <d v="2016-04-13T00:00:00"/>
    <x v="5"/>
    <x v="25"/>
    <n v="34.329026514440201"/>
    <n v="1270.1739810342874"/>
    <x v="0"/>
    <x v="3"/>
    <x v="0"/>
    <n v="1002"/>
  </r>
  <r>
    <d v="2016-04-13T00:00:00"/>
    <x v="0"/>
    <x v="31"/>
    <n v="39.570543626877033"/>
    <n v="1780.6744632094665"/>
    <x v="0"/>
    <x v="3"/>
    <x v="0"/>
    <n v="1003"/>
  </r>
  <r>
    <d v="2016-04-13T00:00:00"/>
    <x v="0"/>
    <x v="46"/>
    <n v="39.570543626877033"/>
    <n v="1345.398483313819"/>
    <x v="0"/>
    <x v="3"/>
    <x v="0"/>
    <n v="1003"/>
  </r>
  <r>
    <d v="2016-04-13T00:00:00"/>
    <x v="6"/>
    <x v="8"/>
    <n v="32.473968381130078"/>
    <n v="1526.2765139131136"/>
    <x v="0"/>
    <x v="3"/>
    <x v="0"/>
    <n v="1003"/>
  </r>
  <r>
    <d v="2016-04-13T00:00:00"/>
    <x v="6"/>
    <x v="12"/>
    <n v="32.473968381130078"/>
    <n v="1558.7504822942437"/>
    <x v="0"/>
    <x v="3"/>
    <x v="0"/>
    <n v="1003"/>
  </r>
  <r>
    <d v="2016-04-13T00:00:00"/>
    <x v="6"/>
    <x v="40"/>
    <n v="32.473968381130078"/>
    <n v="422.16158895469101"/>
    <x v="1"/>
    <x v="3"/>
    <x v="0"/>
    <n v="1003"/>
  </r>
  <r>
    <d v="2016-04-13T00:00:00"/>
    <x v="2"/>
    <x v="2"/>
    <n v="39.508311000525424"/>
    <n v="592.62466500788139"/>
    <x v="1"/>
    <x v="3"/>
    <x v="0"/>
    <n v="1004"/>
  </r>
  <r>
    <d v="2016-04-13T00:00:00"/>
    <x v="7"/>
    <x v="3"/>
    <n v="32.894032474980676"/>
    <n v="65.788064949961353"/>
    <x v="1"/>
    <x v="3"/>
    <x v="0"/>
    <n v="1004"/>
  </r>
  <r>
    <d v="2016-04-14T00:00:00"/>
    <x v="8"/>
    <x v="15"/>
    <n v="36.618449397693041"/>
    <n v="256.32914578385129"/>
    <x v="1"/>
    <x v="3"/>
    <x v="0"/>
    <n v="1001"/>
  </r>
  <r>
    <d v="2016-04-14T00:00:00"/>
    <x v="5"/>
    <x v="25"/>
    <n v="34.329026514440201"/>
    <n v="1270.1739810342874"/>
    <x v="0"/>
    <x v="3"/>
    <x v="0"/>
    <n v="1002"/>
  </r>
  <r>
    <d v="2016-04-15T00:00:00"/>
    <x v="5"/>
    <x v="12"/>
    <n v="34.329026514440201"/>
    <n v="1647.7932726931297"/>
    <x v="0"/>
    <x v="3"/>
    <x v="0"/>
    <n v="1002"/>
  </r>
  <r>
    <d v="2016-04-15T00:00:00"/>
    <x v="1"/>
    <x v="49"/>
    <n v="26.678238770962935"/>
    <n v="853.70364067081391"/>
    <x v="0"/>
    <x v="3"/>
    <x v="0"/>
    <n v="1002"/>
  </r>
  <r>
    <d v="2016-04-15T00:00:00"/>
    <x v="4"/>
    <x v="3"/>
    <n v="24.462827423892683"/>
    <n v="48.925654847785367"/>
    <x v="1"/>
    <x v="3"/>
    <x v="0"/>
    <n v="1006"/>
  </r>
  <r>
    <d v="2016-04-15T00:00:00"/>
    <x v="7"/>
    <x v="6"/>
    <n v="32.894032474980676"/>
    <n v="460.51645464972944"/>
    <x v="1"/>
    <x v="3"/>
    <x v="0"/>
    <n v="1004"/>
  </r>
  <r>
    <d v="2016-04-15T00:00:00"/>
    <x v="10"/>
    <x v="22"/>
    <n v="25.215585619363644"/>
    <n v="1159.9169384907277"/>
    <x v="0"/>
    <x v="3"/>
    <x v="0"/>
    <n v="1005"/>
  </r>
  <r>
    <d v="2016-04-16T00:00:00"/>
    <x v="8"/>
    <x v="4"/>
    <n v="36.618449397693041"/>
    <n v="988.69813373771217"/>
    <x v="0"/>
    <x v="3"/>
    <x v="0"/>
    <n v="1001"/>
  </r>
  <r>
    <d v="2016-04-16T00:00:00"/>
    <x v="9"/>
    <x v="4"/>
    <n v="38.791923856233225"/>
    <n v="1047.381944118297"/>
    <x v="0"/>
    <x v="3"/>
    <x v="0"/>
    <n v="1001"/>
  </r>
  <r>
    <d v="2016-04-16T00:00:00"/>
    <x v="9"/>
    <x v="9"/>
    <n v="38.791923856233225"/>
    <n v="1086.1738679745304"/>
    <x v="0"/>
    <x v="3"/>
    <x v="0"/>
    <n v="1001"/>
  </r>
  <r>
    <d v="2016-04-16T00:00:00"/>
    <x v="6"/>
    <x v="3"/>
    <n v="32.473968381130078"/>
    <n v="64.947936762260156"/>
    <x v="1"/>
    <x v="3"/>
    <x v="0"/>
    <n v="1003"/>
  </r>
  <r>
    <d v="2016-04-16T00:00:00"/>
    <x v="6"/>
    <x v="49"/>
    <n v="32.473968381130078"/>
    <n v="1039.1669881961625"/>
    <x v="0"/>
    <x v="3"/>
    <x v="0"/>
    <n v="1003"/>
  </r>
  <r>
    <d v="2016-04-16T00:00:00"/>
    <x v="3"/>
    <x v="41"/>
    <n v="33.370394916639121"/>
    <n v="1034.4822424158128"/>
    <x v="0"/>
    <x v="3"/>
    <x v="0"/>
    <n v="1005"/>
  </r>
  <r>
    <d v="2016-04-17T00:00:00"/>
    <x v="0"/>
    <x v="28"/>
    <n v="39.570543626877033"/>
    <n v="672.69924165690952"/>
    <x v="1"/>
    <x v="3"/>
    <x v="0"/>
    <n v="1003"/>
  </r>
  <r>
    <d v="2016-04-17T00:00:00"/>
    <x v="10"/>
    <x v="8"/>
    <n v="25.215585619363644"/>
    <n v="1185.1325241100913"/>
    <x v="0"/>
    <x v="3"/>
    <x v="0"/>
    <n v="1005"/>
  </r>
  <r>
    <d v="2016-04-18T00:00:00"/>
    <x v="1"/>
    <x v="32"/>
    <n v="26.678238770962935"/>
    <n v="1333.9119385481467"/>
    <x v="0"/>
    <x v="3"/>
    <x v="0"/>
    <n v="1002"/>
  </r>
  <r>
    <d v="2016-04-18T00:00:00"/>
    <x v="1"/>
    <x v="11"/>
    <n v="26.678238770962935"/>
    <n v="160.06943262577761"/>
    <x v="1"/>
    <x v="3"/>
    <x v="0"/>
    <n v="1002"/>
  </r>
  <r>
    <d v="2016-04-18T00:00:00"/>
    <x v="4"/>
    <x v="38"/>
    <n v="24.462827423892683"/>
    <n v="636.03351302120973"/>
    <x v="0"/>
    <x v="3"/>
    <x v="0"/>
    <n v="1006"/>
  </r>
  <r>
    <d v="2016-04-19T00:00:00"/>
    <x v="4"/>
    <x v="45"/>
    <n v="24.462827423892683"/>
    <n v="24.462827423892683"/>
    <x v="1"/>
    <x v="3"/>
    <x v="0"/>
    <n v="1006"/>
  </r>
  <r>
    <d v="2016-04-19T00:00:00"/>
    <x v="7"/>
    <x v="38"/>
    <n v="32.894032474980676"/>
    <n v="855.24484434949761"/>
    <x v="0"/>
    <x v="3"/>
    <x v="0"/>
    <n v="1004"/>
  </r>
  <r>
    <d v="2016-04-20T00:00:00"/>
    <x v="8"/>
    <x v="34"/>
    <n v="36.618449397693041"/>
    <n v="732.36898795386082"/>
    <x v="0"/>
    <x v="3"/>
    <x v="0"/>
    <n v="1001"/>
  </r>
  <r>
    <d v="2016-04-20T00:00:00"/>
    <x v="8"/>
    <x v="46"/>
    <n v="36.618449397693041"/>
    <n v="1245.0272795215633"/>
    <x v="0"/>
    <x v="3"/>
    <x v="0"/>
    <n v="1001"/>
  </r>
  <r>
    <d v="2016-04-20T00:00:00"/>
    <x v="0"/>
    <x v="37"/>
    <n v="39.570543626877033"/>
    <n v="1305.827939686942"/>
    <x v="0"/>
    <x v="3"/>
    <x v="0"/>
    <n v="1003"/>
  </r>
  <r>
    <d v="2016-04-20T00:00:00"/>
    <x v="1"/>
    <x v="0"/>
    <n v="26.678238770962935"/>
    <n v="613.5994917321475"/>
    <x v="0"/>
    <x v="3"/>
    <x v="0"/>
    <n v="1002"/>
  </r>
  <r>
    <d v="2016-04-20T00:00:00"/>
    <x v="1"/>
    <x v="8"/>
    <n v="26.678238770962935"/>
    <n v="1253.8772222352579"/>
    <x v="0"/>
    <x v="3"/>
    <x v="0"/>
    <n v="1002"/>
  </r>
  <r>
    <d v="2016-04-20T00:00:00"/>
    <x v="1"/>
    <x v="5"/>
    <n v="26.678238770962935"/>
    <n v="773.66892435792511"/>
    <x v="0"/>
    <x v="3"/>
    <x v="0"/>
    <n v="1002"/>
  </r>
  <r>
    <d v="2016-04-20T00:00:00"/>
    <x v="6"/>
    <x v="21"/>
    <n v="32.473968381130078"/>
    <n v="259.79174704904062"/>
    <x v="1"/>
    <x v="3"/>
    <x v="0"/>
    <n v="1003"/>
  </r>
  <r>
    <d v="2016-04-20T00:00:00"/>
    <x v="2"/>
    <x v="43"/>
    <n v="39.508311000525424"/>
    <n v="750.65790900998309"/>
    <x v="1"/>
    <x v="3"/>
    <x v="0"/>
    <n v="1004"/>
  </r>
  <r>
    <d v="2016-04-20T00:00:00"/>
    <x v="7"/>
    <x v="48"/>
    <n v="32.894032474980676"/>
    <n v="822.35081187451692"/>
    <x v="0"/>
    <x v="3"/>
    <x v="0"/>
    <n v="1004"/>
  </r>
  <r>
    <d v="2016-04-21T00:00:00"/>
    <x v="9"/>
    <x v="3"/>
    <n v="38.791923856233225"/>
    <n v="77.583847712466451"/>
    <x v="1"/>
    <x v="3"/>
    <x v="0"/>
    <n v="1001"/>
  </r>
  <r>
    <d v="2016-04-22T00:00:00"/>
    <x v="8"/>
    <x v="26"/>
    <n v="36.618449397693041"/>
    <n v="878.84278554463299"/>
    <x v="0"/>
    <x v="3"/>
    <x v="0"/>
    <n v="1001"/>
  </r>
  <r>
    <d v="2016-04-22T00:00:00"/>
    <x v="5"/>
    <x v="23"/>
    <n v="34.329026514440201"/>
    <n v="411.94831817328242"/>
    <x v="1"/>
    <x v="3"/>
    <x v="0"/>
    <n v="1002"/>
  </r>
  <r>
    <d v="2016-04-22T00:00:00"/>
    <x v="0"/>
    <x v="41"/>
    <n v="39.570543626877033"/>
    <n v="1226.6868524331881"/>
    <x v="0"/>
    <x v="3"/>
    <x v="0"/>
    <n v="1003"/>
  </r>
  <r>
    <d v="2016-04-22T00:00:00"/>
    <x v="9"/>
    <x v="35"/>
    <n v="38.791923856233225"/>
    <n v="1474.0931065368625"/>
    <x v="0"/>
    <x v="3"/>
    <x v="0"/>
    <n v="1001"/>
  </r>
  <r>
    <d v="2016-04-22T00:00:00"/>
    <x v="9"/>
    <x v="36"/>
    <n v="38.791923856233225"/>
    <n v="387.91923856233223"/>
    <x v="1"/>
    <x v="3"/>
    <x v="0"/>
    <n v="1001"/>
  </r>
  <r>
    <d v="2016-04-23T00:00:00"/>
    <x v="8"/>
    <x v="32"/>
    <n v="36.618449397693041"/>
    <n v="1830.9224698846519"/>
    <x v="0"/>
    <x v="3"/>
    <x v="0"/>
    <n v="1001"/>
  </r>
  <r>
    <d v="2016-04-23T00:00:00"/>
    <x v="0"/>
    <x v="38"/>
    <n v="39.570543626877033"/>
    <n v="1028.8341342988028"/>
    <x v="0"/>
    <x v="3"/>
    <x v="0"/>
    <n v="1003"/>
  </r>
  <r>
    <d v="2016-04-23T00:00:00"/>
    <x v="6"/>
    <x v="8"/>
    <n v="32.473968381130078"/>
    <n v="1526.2765139131136"/>
    <x v="0"/>
    <x v="3"/>
    <x v="0"/>
    <n v="1003"/>
  </r>
  <r>
    <d v="2016-04-23T00:00:00"/>
    <x v="3"/>
    <x v="45"/>
    <n v="33.370394916639121"/>
    <n v="33.370394916639121"/>
    <x v="1"/>
    <x v="3"/>
    <x v="0"/>
    <n v="1005"/>
  </r>
  <r>
    <d v="2016-04-23T00:00:00"/>
    <x v="7"/>
    <x v="18"/>
    <n v="32.894032474980676"/>
    <n v="1414.4433964241691"/>
    <x v="0"/>
    <x v="3"/>
    <x v="0"/>
    <n v="1004"/>
  </r>
  <r>
    <d v="2016-04-24T00:00:00"/>
    <x v="5"/>
    <x v="7"/>
    <n v="34.329026514440201"/>
    <n v="755.2385833176844"/>
    <x v="0"/>
    <x v="3"/>
    <x v="0"/>
    <n v="1002"/>
  </r>
  <r>
    <d v="2016-04-24T00:00:00"/>
    <x v="9"/>
    <x v="24"/>
    <n v="38.791923856233225"/>
    <n v="1512.8850303930958"/>
    <x v="0"/>
    <x v="3"/>
    <x v="0"/>
    <n v="1001"/>
  </r>
  <r>
    <d v="2016-04-24T00:00:00"/>
    <x v="10"/>
    <x v="32"/>
    <n v="25.215585619363644"/>
    <n v="1260.7792809681821"/>
    <x v="0"/>
    <x v="3"/>
    <x v="0"/>
    <n v="1005"/>
  </r>
  <r>
    <d v="2016-04-25T00:00:00"/>
    <x v="5"/>
    <x v="11"/>
    <n v="34.329026514440201"/>
    <n v="205.97415908664121"/>
    <x v="1"/>
    <x v="3"/>
    <x v="0"/>
    <n v="1002"/>
  </r>
  <r>
    <d v="2016-04-25T00:00:00"/>
    <x v="5"/>
    <x v="23"/>
    <n v="34.329026514440201"/>
    <n v="411.94831817328242"/>
    <x v="1"/>
    <x v="3"/>
    <x v="0"/>
    <n v="1002"/>
  </r>
  <r>
    <d v="2016-04-25T00:00:00"/>
    <x v="0"/>
    <x v="29"/>
    <n v="39.570543626877033"/>
    <n v="712.26978528378663"/>
    <x v="1"/>
    <x v="3"/>
    <x v="0"/>
    <n v="1003"/>
  </r>
  <r>
    <d v="2016-04-25T00:00:00"/>
    <x v="9"/>
    <x v="15"/>
    <n v="38.791923856233225"/>
    <n v="271.54346699363259"/>
    <x v="1"/>
    <x v="3"/>
    <x v="0"/>
    <n v="1001"/>
  </r>
  <r>
    <d v="2016-04-25T00:00:00"/>
    <x v="2"/>
    <x v="35"/>
    <n v="39.508311000525424"/>
    <n v="1501.3158180199662"/>
    <x v="0"/>
    <x v="3"/>
    <x v="0"/>
    <n v="1004"/>
  </r>
  <r>
    <d v="2016-04-25T00:00:00"/>
    <x v="4"/>
    <x v="13"/>
    <n v="24.462827423892683"/>
    <n v="513.71937590174639"/>
    <x v="0"/>
    <x v="3"/>
    <x v="0"/>
    <n v="1006"/>
  </r>
  <r>
    <d v="2016-04-26T00:00:00"/>
    <x v="8"/>
    <x v="25"/>
    <n v="36.618449397693041"/>
    <n v="1354.8826277146425"/>
    <x v="0"/>
    <x v="3"/>
    <x v="0"/>
    <n v="1001"/>
  </r>
  <r>
    <d v="2016-04-26T00:00:00"/>
    <x v="6"/>
    <x v="6"/>
    <n v="32.473968381130078"/>
    <n v="454.63555733582109"/>
    <x v="1"/>
    <x v="3"/>
    <x v="0"/>
    <n v="1003"/>
  </r>
  <r>
    <d v="2016-04-26T00:00:00"/>
    <x v="2"/>
    <x v="7"/>
    <n v="39.508311000525424"/>
    <n v="869.18284201155939"/>
    <x v="0"/>
    <x v="3"/>
    <x v="0"/>
    <n v="1004"/>
  </r>
  <r>
    <d v="2016-04-26T00:00:00"/>
    <x v="3"/>
    <x v="36"/>
    <n v="33.370394916639121"/>
    <n v="333.70394916639123"/>
    <x v="1"/>
    <x v="3"/>
    <x v="0"/>
    <n v="1005"/>
  </r>
  <r>
    <d v="2016-04-26T00:00:00"/>
    <x v="7"/>
    <x v="29"/>
    <n v="32.894032474980676"/>
    <n v="592.0925845496522"/>
    <x v="1"/>
    <x v="3"/>
    <x v="0"/>
    <n v="1004"/>
  </r>
  <r>
    <d v="2016-04-26T00:00:00"/>
    <x v="10"/>
    <x v="26"/>
    <n v="25.215585619363644"/>
    <n v="605.1740548647274"/>
    <x v="0"/>
    <x v="3"/>
    <x v="0"/>
    <n v="1005"/>
  </r>
  <r>
    <d v="2016-04-27T00:00:00"/>
    <x v="8"/>
    <x v="11"/>
    <n v="36.618449397693041"/>
    <n v="219.71069638615825"/>
    <x v="1"/>
    <x v="3"/>
    <x v="0"/>
    <n v="1001"/>
  </r>
  <r>
    <d v="2016-04-27T00:00:00"/>
    <x v="0"/>
    <x v="27"/>
    <n v="39.570543626877033"/>
    <n v="1424.5395705675733"/>
    <x v="0"/>
    <x v="3"/>
    <x v="0"/>
    <n v="1003"/>
  </r>
  <r>
    <d v="2016-04-27T00:00:00"/>
    <x v="1"/>
    <x v="33"/>
    <n v="26.678238770962935"/>
    <n v="293.46062648059228"/>
    <x v="1"/>
    <x v="3"/>
    <x v="0"/>
    <n v="1002"/>
  </r>
  <r>
    <d v="2016-04-27T00:00:00"/>
    <x v="7"/>
    <x v="39"/>
    <n v="32.894032474980676"/>
    <n v="98.682097424942029"/>
    <x v="1"/>
    <x v="3"/>
    <x v="0"/>
    <n v="1004"/>
  </r>
  <r>
    <d v="2016-04-28T00:00:00"/>
    <x v="5"/>
    <x v="23"/>
    <n v="34.329026514440201"/>
    <n v="411.94831817328242"/>
    <x v="1"/>
    <x v="3"/>
    <x v="0"/>
    <n v="1002"/>
  </r>
  <r>
    <d v="2016-04-28T00:00:00"/>
    <x v="6"/>
    <x v="35"/>
    <n v="32.473968381130078"/>
    <n v="1234.0107984829428"/>
    <x v="0"/>
    <x v="3"/>
    <x v="0"/>
    <n v="1003"/>
  </r>
  <r>
    <d v="2016-04-28T00:00:00"/>
    <x v="2"/>
    <x v="4"/>
    <n v="39.508311000525424"/>
    <n v="1066.7243970141865"/>
    <x v="0"/>
    <x v="3"/>
    <x v="0"/>
    <n v="1004"/>
  </r>
  <r>
    <d v="2016-04-28T00:00:00"/>
    <x v="10"/>
    <x v="34"/>
    <n v="25.215585619363644"/>
    <n v="504.31171238727291"/>
    <x v="0"/>
    <x v="3"/>
    <x v="0"/>
    <n v="1005"/>
  </r>
  <r>
    <d v="2016-04-29T00:00:00"/>
    <x v="5"/>
    <x v="5"/>
    <n v="34.329026514440201"/>
    <n v="995.5417689187658"/>
    <x v="0"/>
    <x v="3"/>
    <x v="0"/>
    <n v="1002"/>
  </r>
  <r>
    <d v="2016-04-29T00:00:00"/>
    <x v="5"/>
    <x v="10"/>
    <n v="34.329026514440201"/>
    <n v="171.64513257220102"/>
    <x v="1"/>
    <x v="3"/>
    <x v="0"/>
    <n v="1002"/>
  </r>
  <r>
    <d v="2016-04-29T00:00:00"/>
    <x v="6"/>
    <x v="19"/>
    <n v="32.473968381130078"/>
    <n v="519.58349409808125"/>
    <x v="1"/>
    <x v="3"/>
    <x v="0"/>
    <n v="1003"/>
  </r>
  <r>
    <d v="2016-04-29T00:00:00"/>
    <x v="10"/>
    <x v="35"/>
    <n v="25.215585619363644"/>
    <n v="958.19225353581851"/>
    <x v="0"/>
    <x v="3"/>
    <x v="0"/>
    <n v="1005"/>
  </r>
  <r>
    <d v="2016-04-29T00:00:00"/>
    <x v="10"/>
    <x v="10"/>
    <n v="25.215585619363644"/>
    <n v="126.07792809681823"/>
    <x v="1"/>
    <x v="3"/>
    <x v="0"/>
    <n v="1005"/>
  </r>
  <r>
    <d v="2016-04-30T00:00:00"/>
    <x v="8"/>
    <x v="41"/>
    <n v="36.618449397693041"/>
    <n v="1135.1719313284843"/>
    <x v="0"/>
    <x v="3"/>
    <x v="0"/>
    <n v="1001"/>
  </r>
  <r>
    <d v="2016-04-30T00:00:00"/>
    <x v="5"/>
    <x v="13"/>
    <n v="34.329026514440201"/>
    <n v="720.90955680324419"/>
    <x v="0"/>
    <x v="3"/>
    <x v="0"/>
    <n v="1002"/>
  </r>
  <r>
    <d v="2016-04-30T00:00:00"/>
    <x v="9"/>
    <x v="32"/>
    <n v="38.791923856233225"/>
    <n v="1939.5961928116612"/>
    <x v="0"/>
    <x v="3"/>
    <x v="0"/>
    <n v="1001"/>
  </r>
  <r>
    <d v="2016-04-30T00:00:00"/>
    <x v="1"/>
    <x v="44"/>
    <n v="26.678238770962935"/>
    <n v="1120.4860283804433"/>
    <x v="0"/>
    <x v="3"/>
    <x v="0"/>
    <n v="1002"/>
  </r>
  <r>
    <d v="2016-04-30T00:00:00"/>
    <x v="1"/>
    <x v="19"/>
    <n v="26.678238770962935"/>
    <n v="426.85182033540696"/>
    <x v="1"/>
    <x v="3"/>
    <x v="0"/>
    <n v="1002"/>
  </r>
  <r>
    <d v="2016-04-30T00:00:00"/>
    <x v="3"/>
    <x v="33"/>
    <n v="33.370394916639121"/>
    <n v="367.07434408303033"/>
    <x v="1"/>
    <x v="3"/>
    <x v="0"/>
    <n v="1005"/>
  </r>
  <r>
    <d v="2016-04-30T00:00:00"/>
    <x v="4"/>
    <x v="47"/>
    <n v="24.462827423892683"/>
    <n v="733.88482271678049"/>
    <x v="0"/>
    <x v="3"/>
    <x v="0"/>
    <n v="1006"/>
  </r>
  <r>
    <d v="2016-05-01T00:00:00"/>
    <x v="5"/>
    <x v="6"/>
    <n v="34.329026514440201"/>
    <n v="480.60637120216279"/>
    <x v="1"/>
    <x v="4"/>
    <x v="0"/>
    <n v="1002"/>
  </r>
  <r>
    <d v="2016-05-01T00:00:00"/>
    <x v="0"/>
    <x v="36"/>
    <n v="39.570543626877033"/>
    <n v="395.70543626877031"/>
    <x v="1"/>
    <x v="4"/>
    <x v="0"/>
    <n v="1003"/>
  </r>
  <r>
    <d v="2016-05-01T00:00:00"/>
    <x v="1"/>
    <x v="7"/>
    <n v="26.678238770962935"/>
    <n v="586.92125296118456"/>
    <x v="0"/>
    <x v="4"/>
    <x v="0"/>
    <n v="1002"/>
  </r>
  <r>
    <d v="2016-05-01T00:00:00"/>
    <x v="2"/>
    <x v="24"/>
    <n v="39.508311000525424"/>
    <n v="1540.8241290204915"/>
    <x v="0"/>
    <x v="4"/>
    <x v="0"/>
    <n v="1004"/>
  </r>
  <r>
    <d v="2016-05-01T00:00:00"/>
    <x v="3"/>
    <x v="4"/>
    <n v="33.370394916639121"/>
    <n v="901.00066274925632"/>
    <x v="0"/>
    <x v="4"/>
    <x v="0"/>
    <n v="1005"/>
  </r>
  <r>
    <d v="2016-05-01T00:00:00"/>
    <x v="4"/>
    <x v="7"/>
    <n v="24.462827423892683"/>
    <n v="538.18220332563908"/>
    <x v="0"/>
    <x v="4"/>
    <x v="0"/>
    <n v="1006"/>
  </r>
  <r>
    <d v="2016-05-02T00:00:00"/>
    <x v="0"/>
    <x v="34"/>
    <n v="39.570543626877033"/>
    <n v="791.41087253754063"/>
    <x v="0"/>
    <x v="4"/>
    <x v="0"/>
    <n v="1003"/>
  </r>
  <r>
    <d v="2016-05-02T00:00:00"/>
    <x v="1"/>
    <x v="1"/>
    <n v="26.678238770962935"/>
    <n v="1307.2336997771838"/>
    <x v="0"/>
    <x v="4"/>
    <x v="0"/>
    <n v="1002"/>
  </r>
  <r>
    <d v="2016-05-02T00:00:00"/>
    <x v="2"/>
    <x v="20"/>
    <n v="39.508311000525424"/>
    <n v="1382.7908850183899"/>
    <x v="0"/>
    <x v="4"/>
    <x v="0"/>
    <n v="1004"/>
  </r>
  <r>
    <d v="2016-05-02T00:00:00"/>
    <x v="7"/>
    <x v="7"/>
    <n v="32.894032474980676"/>
    <n v="723.66871444957485"/>
    <x v="0"/>
    <x v="4"/>
    <x v="0"/>
    <n v="1004"/>
  </r>
  <r>
    <d v="2016-05-03T00:00:00"/>
    <x v="6"/>
    <x v="1"/>
    <n v="32.473968381130078"/>
    <n v="1591.2244506753739"/>
    <x v="0"/>
    <x v="4"/>
    <x v="0"/>
    <n v="1003"/>
  </r>
  <r>
    <d v="2016-05-03T00:00:00"/>
    <x v="4"/>
    <x v="28"/>
    <n v="24.462827423892683"/>
    <n v="415.86806620617563"/>
    <x v="1"/>
    <x v="4"/>
    <x v="0"/>
    <n v="1006"/>
  </r>
  <r>
    <d v="2016-05-03T00:00:00"/>
    <x v="7"/>
    <x v="8"/>
    <n v="32.894032474980676"/>
    <n v="1546.0195263240919"/>
    <x v="0"/>
    <x v="4"/>
    <x v="0"/>
    <n v="1004"/>
  </r>
  <r>
    <d v="2016-05-03T00:00:00"/>
    <x v="7"/>
    <x v="10"/>
    <n v="32.894032474980676"/>
    <n v="164.4701623749034"/>
    <x v="1"/>
    <x v="4"/>
    <x v="0"/>
    <n v="1004"/>
  </r>
  <r>
    <d v="2016-05-03T00:00:00"/>
    <x v="10"/>
    <x v="45"/>
    <n v="25.215585619363644"/>
    <n v="25.215585619363644"/>
    <x v="1"/>
    <x v="4"/>
    <x v="0"/>
    <n v="1005"/>
  </r>
  <r>
    <d v="2016-05-04T00:00:00"/>
    <x v="5"/>
    <x v="42"/>
    <n v="34.329026514440201"/>
    <n v="137.31610605776081"/>
    <x v="1"/>
    <x v="4"/>
    <x v="0"/>
    <n v="1002"/>
  </r>
  <r>
    <d v="2016-05-04T00:00:00"/>
    <x v="0"/>
    <x v="43"/>
    <n v="39.570543626877033"/>
    <n v="751.84032891066363"/>
    <x v="1"/>
    <x v="4"/>
    <x v="0"/>
    <n v="1003"/>
  </r>
  <r>
    <d v="2016-05-04T00:00:00"/>
    <x v="9"/>
    <x v="22"/>
    <n v="38.791923856233225"/>
    <n v="1784.4284973867284"/>
    <x v="0"/>
    <x v="4"/>
    <x v="0"/>
    <n v="1001"/>
  </r>
  <r>
    <d v="2016-05-04T00:00:00"/>
    <x v="1"/>
    <x v="20"/>
    <n v="26.678238770962935"/>
    <n v="933.73835698370272"/>
    <x v="0"/>
    <x v="4"/>
    <x v="0"/>
    <n v="1002"/>
  </r>
  <r>
    <d v="2016-05-04T00:00:00"/>
    <x v="4"/>
    <x v="22"/>
    <n v="24.462827423892683"/>
    <n v="1125.2900614990635"/>
    <x v="0"/>
    <x v="4"/>
    <x v="0"/>
    <n v="1006"/>
  </r>
  <r>
    <d v="2016-05-04T00:00:00"/>
    <x v="7"/>
    <x v="18"/>
    <n v="32.894032474980676"/>
    <n v="1414.4433964241691"/>
    <x v="0"/>
    <x v="4"/>
    <x v="0"/>
    <n v="1004"/>
  </r>
  <r>
    <d v="2016-05-05T00:00:00"/>
    <x v="5"/>
    <x v="9"/>
    <n v="34.329026514440201"/>
    <n v="961.21274240432558"/>
    <x v="0"/>
    <x v="4"/>
    <x v="0"/>
    <n v="1002"/>
  </r>
  <r>
    <d v="2016-05-05T00:00:00"/>
    <x v="3"/>
    <x v="12"/>
    <n v="33.370394916639121"/>
    <n v="1601.7789559986777"/>
    <x v="0"/>
    <x v="4"/>
    <x v="0"/>
    <n v="1005"/>
  </r>
  <r>
    <d v="2016-05-05T00:00:00"/>
    <x v="10"/>
    <x v="10"/>
    <n v="25.215585619363644"/>
    <n v="126.07792809681823"/>
    <x v="1"/>
    <x v="4"/>
    <x v="0"/>
    <n v="1005"/>
  </r>
  <r>
    <d v="2016-05-05T00:00:00"/>
    <x v="10"/>
    <x v="44"/>
    <n v="25.215585619363644"/>
    <n v="1059.0545960132731"/>
    <x v="0"/>
    <x v="4"/>
    <x v="0"/>
    <n v="1005"/>
  </r>
  <r>
    <d v="2016-05-06T00:00:00"/>
    <x v="5"/>
    <x v="11"/>
    <n v="34.329026514440201"/>
    <n v="205.97415908664121"/>
    <x v="1"/>
    <x v="4"/>
    <x v="0"/>
    <n v="1002"/>
  </r>
  <r>
    <d v="2016-05-06T00:00:00"/>
    <x v="5"/>
    <x v="26"/>
    <n v="34.329026514440201"/>
    <n v="823.89663634656483"/>
    <x v="0"/>
    <x v="4"/>
    <x v="0"/>
    <n v="1002"/>
  </r>
  <r>
    <d v="2016-05-06T00:00:00"/>
    <x v="0"/>
    <x v="28"/>
    <n v="39.570543626877033"/>
    <n v="672.69924165690952"/>
    <x v="1"/>
    <x v="4"/>
    <x v="0"/>
    <n v="1003"/>
  </r>
  <r>
    <d v="2016-05-06T00:00:00"/>
    <x v="9"/>
    <x v="24"/>
    <n v="38.791923856233225"/>
    <n v="1512.8850303930958"/>
    <x v="0"/>
    <x v="4"/>
    <x v="0"/>
    <n v="1001"/>
  </r>
  <r>
    <d v="2016-05-06T00:00:00"/>
    <x v="1"/>
    <x v="36"/>
    <n v="26.678238770962935"/>
    <n v="266.78238770962935"/>
    <x v="1"/>
    <x v="4"/>
    <x v="0"/>
    <n v="1002"/>
  </r>
  <r>
    <d v="2016-05-06T00:00:00"/>
    <x v="1"/>
    <x v="4"/>
    <n v="26.678238770962935"/>
    <n v="720.31244681599924"/>
    <x v="0"/>
    <x v="4"/>
    <x v="0"/>
    <n v="1002"/>
  </r>
  <r>
    <d v="2016-05-06T00:00:00"/>
    <x v="3"/>
    <x v="8"/>
    <n v="33.370394916639121"/>
    <n v="1568.4085610820387"/>
    <x v="0"/>
    <x v="4"/>
    <x v="0"/>
    <n v="1005"/>
  </r>
  <r>
    <d v="2016-05-06T00:00:00"/>
    <x v="4"/>
    <x v="47"/>
    <n v="24.462827423892683"/>
    <n v="733.88482271678049"/>
    <x v="0"/>
    <x v="4"/>
    <x v="0"/>
    <n v="1006"/>
  </r>
  <r>
    <d v="2016-05-06T00:00:00"/>
    <x v="4"/>
    <x v="29"/>
    <n v="24.462827423892683"/>
    <n v="440.33089363006832"/>
    <x v="1"/>
    <x v="4"/>
    <x v="0"/>
    <n v="1006"/>
  </r>
  <r>
    <d v="2016-05-06T00:00:00"/>
    <x v="10"/>
    <x v="36"/>
    <n v="25.215585619363644"/>
    <n v="252.15585619363645"/>
    <x v="1"/>
    <x v="4"/>
    <x v="0"/>
    <n v="1005"/>
  </r>
  <r>
    <d v="2016-05-06T00:00:00"/>
    <x v="10"/>
    <x v="46"/>
    <n v="25.215585619363644"/>
    <n v="857.3299110583639"/>
    <x v="0"/>
    <x v="4"/>
    <x v="0"/>
    <n v="1005"/>
  </r>
  <r>
    <d v="2016-05-07T00:00:00"/>
    <x v="8"/>
    <x v="9"/>
    <n v="36.618449397693041"/>
    <n v="1025.3165831354052"/>
    <x v="0"/>
    <x v="4"/>
    <x v="0"/>
    <n v="1001"/>
  </r>
  <r>
    <d v="2016-05-07T00:00:00"/>
    <x v="5"/>
    <x v="9"/>
    <n v="34.329026514440201"/>
    <n v="961.21274240432558"/>
    <x v="0"/>
    <x v="4"/>
    <x v="0"/>
    <n v="1002"/>
  </r>
  <r>
    <d v="2016-05-07T00:00:00"/>
    <x v="1"/>
    <x v="39"/>
    <n v="26.678238770962935"/>
    <n v="80.034716312888804"/>
    <x v="1"/>
    <x v="4"/>
    <x v="0"/>
    <n v="1002"/>
  </r>
  <r>
    <d v="2016-05-07T00:00:00"/>
    <x v="6"/>
    <x v="21"/>
    <n v="32.473968381130078"/>
    <n v="259.79174704904062"/>
    <x v="1"/>
    <x v="4"/>
    <x v="0"/>
    <n v="1003"/>
  </r>
  <r>
    <d v="2016-05-07T00:00:00"/>
    <x v="2"/>
    <x v="25"/>
    <n v="39.508311000525424"/>
    <n v="1461.8075070194407"/>
    <x v="0"/>
    <x v="4"/>
    <x v="0"/>
    <n v="1004"/>
  </r>
  <r>
    <d v="2016-05-07T00:00:00"/>
    <x v="4"/>
    <x v="3"/>
    <n v="24.462827423892683"/>
    <n v="48.925654847785367"/>
    <x v="1"/>
    <x v="4"/>
    <x v="0"/>
    <n v="1006"/>
  </r>
  <r>
    <d v="2016-05-07T00:00:00"/>
    <x v="4"/>
    <x v="43"/>
    <n v="24.462827423892683"/>
    <n v="464.79372105396101"/>
    <x v="1"/>
    <x v="4"/>
    <x v="0"/>
    <n v="1006"/>
  </r>
  <r>
    <d v="2016-05-07T00:00:00"/>
    <x v="7"/>
    <x v="42"/>
    <n v="32.894032474980676"/>
    <n v="131.57612989992271"/>
    <x v="1"/>
    <x v="4"/>
    <x v="0"/>
    <n v="1004"/>
  </r>
  <r>
    <d v="2016-05-08T00:00:00"/>
    <x v="8"/>
    <x v="2"/>
    <n v="36.618449397693041"/>
    <n v="549.27674096539567"/>
    <x v="1"/>
    <x v="4"/>
    <x v="0"/>
    <n v="1001"/>
  </r>
  <r>
    <d v="2016-05-08T00:00:00"/>
    <x v="0"/>
    <x v="22"/>
    <n v="39.570543626877033"/>
    <n v="1820.2450068363435"/>
    <x v="0"/>
    <x v="4"/>
    <x v="0"/>
    <n v="1003"/>
  </r>
  <r>
    <d v="2016-05-08T00:00:00"/>
    <x v="0"/>
    <x v="12"/>
    <n v="39.570543626877033"/>
    <n v="1899.3860940900977"/>
    <x v="0"/>
    <x v="4"/>
    <x v="0"/>
    <n v="1003"/>
  </r>
  <r>
    <d v="2016-05-08T00:00:00"/>
    <x v="0"/>
    <x v="38"/>
    <n v="39.570543626877033"/>
    <n v="1028.8341342988028"/>
    <x v="0"/>
    <x v="4"/>
    <x v="0"/>
    <n v="1003"/>
  </r>
  <r>
    <d v="2016-05-08T00:00:00"/>
    <x v="6"/>
    <x v="27"/>
    <n v="32.473968381130078"/>
    <n v="1169.0628617206828"/>
    <x v="0"/>
    <x v="4"/>
    <x v="0"/>
    <n v="1003"/>
  </r>
  <r>
    <d v="2016-05-09T00:00:00"/>
    <x v="5"/>
    <x v="12"/>
    <n v="34.329026514440201"/>
    <n v="1647.7932726931297"/>
    <x v="0"/>
    <x v="4"/>
    <x v="0"/>
    <n v="1002"/>
  </r>
  <r>
    <d v="2016-05-09T00:00:00"/>
    <x v="5"/>
    <x v="0"/>
    <n v="34.329026514440201"/>
    <n v="789.56760983212462"/>
    <x v="0"/>
    <x v="4"/>
    <x v="0"/>
    <n v="1002"/>
  </r>
  <r>
    <d v="2016-05-09T00:00:00"/>
    <x v="2"/>
    <x v="14"/>
    <n v="39.508311000525424"/>
    <n v="1738.3656840231188"/>
    <x v="0"/>
    <x v="4"/>
    <x v="0"/>
    <n v="1004"/>
  </r>
  <r>
    <d v="2016-05-09T00:00:00"/>
    <x v="2"/>
    <x v="44"/>
    <n v="39.508311000525424"/>
    <n v="1659.3490620220678"/>
    <x v="0"/>
    <x v="4"/>
    <x v="0"/>
    <n v="1004"/>
  </r>
  <r>
    <d v="2016-05-09T00:00:00"/>
    <x v="3"/>
    <x v="30"/>
    <n v="33.370394916639121"/>
    <n v="1334.8157966655649"/>
    <x v="0"/>
    <x v="4"/>
    <x v="0"/>
    <n v="1005"/>
  </r>
  <r>
    <d v="2016-05-09T00:00:00"/>
    <x v="4"/>
    <x v="23"/>
    <n v="24.462827423892683"/>
    <n v="293.55392908671217"/>
    <x v="1"/>
    <x v="4"/>
    <x v="0"/>
    <n v="1006"/>
  </r>
  <r>
    <d v="2016-05-09T00:00:00"/>
    <x v="7"/>
    <x v="44"/>
    <n v="32.894032474980676"/>
    <n v="1381.5493639491883"/>
    <x v="0"/>
    <x v="4"/>
    <x v="0"/>
    <n v="1004"/>
  </r>
  <r>
    <d v="2016-05-10T00:00:00"/>
    <x v="2"/>
    <x v="20"/>
    <n v="39.508311000525424"/>
    <n v="1382.7908850183899"/>
    <x v="0"/>
    <x v="4"/>
    <x v="0"/>
    <n v="1004"/>
  </r>
  <r>
    <d v="2016-05-10T00:00:00"/>
    <x v="3"/>
    <x v="4"/>
    <n v="33.370394916639121"/>
    <n v="901.00066274925632"/>
    <x v="0"/>
    <x v="4"/>
    <x v="0"/>
    <n v="1005"/>
  </r>
  <r>
    <d v="2016-05-10T00:00:00"/>
    <x v="4"/>
    <x v="20"/>
    <n v="24.462827423892683"/>
    <n v="856.19895983624394"/>
    <x v="0"/>
    <x v="4"/>
    <x v="0"/>
    <n v="1006"/>
  </r>
  <r>
    <d v="2016-05-11T00:00:00"/>
    <x v="8"/>
    <x v="0"/>
    <n v="36.618449397693041"/>
    <n v="842.22433614694"/>
    <x v="0"/>
    <x v="4"/>
    <x v="0"/>
    <n v="1001"/>
  </r>
  <r>
    <d v="2016-05-11T00:00:00"/>
    <x v="9"/>
    <x v="25"/>
    <n v="38.791923856233225"/>
    <n v="1435.3011826806294"/>
    <x v="0"/>
    <x v="4"/>
    <x v="0"/>
    <n v="1001"/>
  </r>
  <r>
    <d v="2016-05-11T00:00:00"/>
    <x v="3"/>
    <x v="11"/>
    <n v="33.370394916639121"/>
    <n v="200.22236949983471"/>
    <x v="1"/>
    <x v="4"/>
    <x v="0"/>
    <n v="1005"/>
  </r>
  <r>
    <d v="2016-05-11T00:00:00"/>
    <x v="10"/>
    <x v="43"/>
    <n v="25.215585619363644"/>
    <n v="479.09612676790925"/>
    <x v="1"/>
    <x v="4"/>
    <x v="0"/>
    <n v="1005"/>
  </r>
  <r>
    <d v="2016-05-12T00:00:00"/>
    <x v="5"/>
    <x v="45"/>
    <n v="34.329026514440201"/>
    <n v="34.329026514440201"/>
    <x v="1"/>
    <x v="4"/>
    <x v="0"/>
    <n v="1002"/>
  </r>
  <r>
    <d v="2016-05-12T00:00:00"/>
    <x v="9"/>
    <x v="28"/>
    <n v="38.791923856233225"/>
    <n v="659.46270555596482"/>
    <x v="1"/>
    <x v="4"/>
    <x v="0"/>
    <n v="1001"/>
  </r>
  <r>
    <d v="2016-05-12T00:00:00"/>
    <x v="1"/>
    <x v="6"/>
    <n v="26.678238770962935"/>
    <n v="373.49534279348109"/>
    <x v="1"/>
    <x v="4"/>
    <x v="0"/>
    <n v="1002"/>
  </r>
  <r>
    <d v="2016-05-12T00:00:00"/>
    <x v="1"/>
    <x v="49"/>
    <n v="26.678238770962935"/>
    <n v="853.70364067081391"/>
    <x v="0"/>
    <x v="4"/>
    <x v="0"/>
    <n v="1002"/>
  </r>
  <r>
    <d v="2016-05-12T00:00:00"/>
    <x v="6"/>
    <x v="32"/>
    <n v="32.473968381130078"/>
    <n v="1623.698419056504"/>
    <x v="0"/>
    <x v="4"/>
    <x v="0"/>
    <n v="1003"/>
  </r>
  <r>
    <d v="2016-05-12T00:00:00"/>
    <x v="7"/>
    <x v="36"/>
    <n v="32.894032474980676"/>
    <n v="328.94032474980679"/>
    <x v="1"/>
    <x v="4"/>
    <x v="0"/>
    <n v="1004"/>
  </r>
  <r>
    <d v="2016-05-12T00:00:00"/>
    <x v="10"/>
    <x v="25"/>
    <n v="25.215585619363644"/>
    <n v="932.97666791645486"/>
    <x v="0"/>
    <x v="4"/>
    <x v="0"/>
    <n v="1005"/>
  </r>
  <r>
    <d v="2016-05-12T00:00:00"/>
    <x v="10"/>
    <x v="15"/>
    <n v="25.215585619363644"/>
    <n v="176.5090993355455"/>
    <x v="1"/>
    <x v="4"/>
    <x v="0"/>
    <n v="1005"/>
  </r>
  <r>
    <d v="2016-05-13T00:00:00"/>
    <x v="8"/>
    <x v="12"/>
    <n v="36.618449397693041"/>
    <n v="1757.685571089266"/>
    <x v="0"/>
    <x v="4"/>
    <x v="0"/>
    <n v="1001"/>
  </r>
  <r>
    <d v="2016-05-13T00:00:00"/>
    <x v="8"/>
    <x v="9"/>
    <n v="36.618449397693041"/>
    <n v="1025.3165831354052"/>
    <x v="0"/>
    <x v="4"/>
    <x v="0"/>
    <n v="1001"/>
  </r>
  <r>
    <d v="2016-05-13T00:00:00"/>
    <x v="8"/>
    <x v="30"/>
    <n v="36.618449397693041"/>
    <n v="1464.7379759077216"/>
    <x v="0"/>
    <x v="4"/>
    <x v="0"/>
    <n v="1001"/>
  </r>
  <r>
    <d v="2016-05-13T00:00:00"/>
    <x v="5"/>
    <x v="48"/>
    <n v="34.329026514440201"/>
    <n v="858.22566286100505"/>
    <x v="0"/>
    <x v="4"/>
    <x v="0"/>
    <n v="1002"/>
  </r>
  <r>
    <d v="2016-05-13T00:00:00"/>
    <x v="0"/>
    <x v="16"/>
    <n v="39.570543626877033"/>
    <n v="1622.3922887019583"/>
    <x v="0"/>
    <x v="4"/>
    <x v="0"/>
    <n v="1003"/>
  </r>
  <r>
    <d v="2016-05-13T00:00:00"/>
    <x v="4"/>
    <x v="25"/>
    <n v="24.462827423892683"/>
    <n v="905.12461468402932"/>
    <x v="0"/>
    <x v="4"/>
    <x v="0"/>
    <n v="1006"/>
  </r>
  <r>
    <d v="2016-05-14T00:00:00"/>
    <x v="8"/>
    <x v="8"/>
    <n v="36.618449397693041"/>
    <n v="1721.067121691573"/>
    <x v="0"/>
    <x v="4"/>
    <x v="0"/>
    <n v="1001"/>
  </r>
  <r>
    <d v="2016-05-14T00:00:00"/>
    <x v="5"/>
    <x v="44"/>
    <n v="34.329026514440201"/>
    <n v="1441.8191136064884"/>
    <x v="0"/>
    <x v="4"/>
    <x v="0"/>
    <n v="1002"/>
  </r>
  <r>
    <d v="2016-05-14T00:00:00"/>
    <x v="6"/>
    <x v="10"/>
    <n v="32.473968381130078"/>
    <n v="162.36984190565039"/>
    <x v="1"/>
    <x v="4"/>
    <x v="0"/>
    <n v="1003"/>
  </r>
  <r>
    <d v="2016-05-14T00:00:00"/>
    <x v="2"/>
    <x v="13"/>
    <n v="39.508311000525424"/>
    <n v="829.67453101103388"/>
    <x v="0"/>
    <x v="4"/>
    <x v="0"/>
    <n v="1004"/>
  </r>
  <r>
    <d v="2016-05-14T00:00:00"/>
    <x v="10"/>
    <x v="24"/>
    <n v="25.215585619363644"/>
    <n v="983.40783915518216"/>
    <x v="0"/>
    <x v="4"/>
    <x v="0"/>
    <n v="1005"/>
  </r>
  <r>
    <d v="2016-05-14T00:00:00"/>
    <x v="10"/>
    <x v="2"/>
    <n v="25.215585619363644"/>
    <n v="378.23378429045465"/>
    <x v="1"/>
    <x v="4"/>
    <x v="0"/>
    <n v="1005"/>
  </r>
  <r>
    <d v="2016-05-14T00:00:00"/>
    <x v="10"/>
    <x v="2"/>
    <n v="25.215585619363644"/>
    <n v="378.23378429045465"/>
    <x v="1"/>
    <x v="4"/>
    <x v="0"/>
    <n v="1005"/>
  </r>
  <r>
    <d v="2016-05-15T00:00:00"/>
    <x v="4"/>
    <x v="0"/>
    <n v="24.462827423892683"/>
    <n v="562.64503074953177"/>
    <x v="0"/>
    <x v="4"/>
    <x v="0"/>
    <n v="1006"/>
  </r>
  <r>
    <d v="2016-05-15T00:00:00"/>
    <x v="7"/>
    <x v="10"/>
    <n v="32.894032474980676"/>
    <n v="164.4701623749034"/>
    <x v="1"/>
    <x v="4"/>
    <x v="0"/>
    <n v="1004"/>
  </r>
  <r>
    <d v="2016-05-15T00:00:00"/>
    <x v="10"/>
    <x v="45"/>
    <n v="25.215585619363644"/>
    <n v="25.215585619363644"/>
    <x v="1"/>
    <x v="4"/>
    <x v="0"/>
    <n v="1005"/>
  </r>
  <r>
    <d v="2016-05-16T00:00:00"/>
    <x v="8"/>
    <x v="42"/>
    <n v="36.618449397693041"/>
    <n v="146.47379759077216"/>
    <x v="1"/>
    <x v="4"/>
    <x v="0"/>
    <n v="1001"/>
  </r>
  <r>
    <d v="2016-05-16T00:00:00"/>
    <x v="0"/>
    <x v="45"/>
    <n v="39.570543626877033"/>
    <n v="39.570543626877033"/>
    <x v="1"/>
    <x v="4"/>
    <x v="0"/>
    <n v="1003"/>
  </r>
  <r>
    <d v="2016-05-16T00:00:00"/>
    <x v="6"/>
    <x v="4"/>
    <n v="32.473968381130078"/>
    <n v="876.79714629051205"/>
    <x v="0"/>
    <x v="4"/>
    <x v="0"/>
    <n v="1003"/>
  </r>
  <r>
    <d v="2016-05-16T00:00:00"/>
    <x v="2"/>
    <x v="30"/>
    <n v="39.508311000525424"/>
    <n v="1580.332440021017"/>
    <x v="0"/>
    <x v="4"/>
    <x v="0"/>
    <n v="1004"/>
  </r>
  <r>
    <d v="2016-05-17T00:00:00"/>
    <x v="7"/>
    <x v="30"/>
    <n v="32.894032474980676"/>
    <n v="1315.7612989992272"/>
    <x v="0"/>
    <x v="4"/>
    <x v="0"/>
    <n v="1004"/>
  </r>
  <r>
    <d v="2016-05-18T00:00:00"/>
    <x v="7"/>
    <x v="13"/>
    <n v="32.894032474980676"/>
    <n v="690.77468197459416"/>
    <x v="0"/>
    <x v="4"/>
    <x v="0"/>
    <n v="1004"/>
  </r>
  <r>
    <d v="2016-05-19T00:00:00"/>
    <x v="8"/>
    <x v="32"/>
    <n v="36.618449397693041"/>
    <n v="1830.9224698846519"/>
    <x v="0"/>
    <x v="4"/>
    <x v="0"/>
    <n v="1001"/>
  </r>
  <r>
    <d v="2016-05-19T00:00:00"/>
    <x v="5"/>
    <x v="34"/>
    <n v="34.329026514440201"/>
    <n v="686.58053028880408"/>
    <x v="0"/>
    <x v="4"/>
    <x v="0"/>
    <n v="1002"/>
  </r>
  <r>
    <d v="2016-05-19T00:00:00"/>
    <x v="5"/>
    <x v="32"/>
    <n v="34.329026514440201"/>
    <n v="1716.4513257220101"/>
    <x v="0"/>
    <x v="4"/>
    <x v="0"/>
    <n v="1002"/>
  </r>
  <r>
    <d v="2016-05-19T00:00:00"/>
    <x v="6"/>
    <x v="48"/>
    <n v="32.473968381130078"/>
    <n v="811.849209528252"/>
    <x v="0"/>
    <x v="4"/>
    <x v="0"/>
    <n v="1003"/>
  </r>
  <r>
    <d v="2016-05-19T00:00:00"/>
    <x v="6"/>
    <x v="13"/>
    <n v="32.473968381130078"/>
    <n v="681.95333600373169"/>
    <x v="0"/>
    <x v="4"/>
    <x v="0"/>
    <n v="1003"/>
  </r>
  <r>
    <d v="2016-05-19T00:00:00"/>
    <x v="3"/>
    <x v="11"/>
    <n v="33.370394916639121"/>
    <n v="200.22236949983471"/>
    <x v="1"/>
    <x v="4"/>
    <x v="0"/>
    <n v="1005"/>
  </r>
  <r>
    <d v="2016-05-19T00:00:00"/>
    <x v="3"/>
    <x v="18"/>
    <n v="33.370394916639121"/>
    <n v="1434.9269814154823"/>
    <x v="0"/>
    <x v="4"/>
    <x v="0"/>
    <n v="1005"/>
  </r>
  <r>
    <d v="2016-05-19T00:00:00"/>
    <x v="7"/>
    <x v="4"/>
    <n v="32.894032474980676"/>
    <n v="888.1388768244783"/>
    <x v="0"/>
    <x v="4"/>
    <x v="0"/>
    <n v="1004"/>
  </r>
  <r>
    <d v="2016-05-19T00:00:00"/>
    <x v="10"/>
    <x v="35"/>
    <n v="25.215585619363644"/>
    <n v="958.19225353581851"/>
    <x v="0"/>
    <x v="4"/>
    <x v="0"/>
    <n v="1005"/>
  </r>
  <r>
    <d v="2016-05-20T00:00:00"/>
    <x v="8"/>
    <x v="0"/>
    <n v="36.618449397693041"/>
    <n v="842.22433614694"/>
    <x v="0"/>
    <x v="4"/>
    <x v="0"/>
    <n v="1001"/>
  </r>
  <r>
    <d v="2016-05-20T00:00:00"/>
    <x v="8"/>
    <x v="31"/>
    <n v="36.618449397693041"/>
    <n v="1647.8302228961868"/>
    <x v="0"/>
    <x v="4"/>
    <x v="0"/>
    <n v="1001"/>
  </r>
  <r>
    <d v="2016-05-20T00:00:00"/>
    <x v="2"/>
    <x v="2"/>
    <n v="39.508311000525424"/>
    <n v="592.62466500788139"/>
    <x v="1"/>
    <x v="4"/>
    <x v="0"/>
    <n v="1004"/>
  </r>
  <r>
    <d v="2016-05-20T00:00:00"/>
    <x v="7"/>
    <x v="33"/>
    <n v="32.894032474980676"/>
    <n v="361.83435722478742"/>
    <x v="1"/>
    <x v="4"/>
    <x v="0"/>
    <n v="1004"/>
  </r>
  <r>
    <d v="2016-05-21T00:00:00"/>
    <x v="1"/>
    <x v="39"/>
    <n v="26.678238770962935"/>
    <n v="80.034716312888804"/>
    <x v="1"/>
    <x v="4"/>
    <x v="0"/>
    <n v="1002"/>
  </r>
  <r>
    <d v="2016-05-21T00:00:00"/>
    <x v="6"/>
    <x v="30"/>
    <n v="32.473968381130078"/>
    <n v="1298.9587352452031"/>
    <x v="0"/>
    <x v="4"/>
    <x v="0"/>
    <n v="1003"/>
  </r>
  <r>
    <d v="2016-05-21T00:00:00"/>
    <x v="3"/>
    <x v="40"/>
    <n v="33.370394916639121"/>
    <n v="433.81513391630858"/>
    <x v="1"/>
    <x v="4"/>
    <x v="0"/>
    <n v="1005"/>
  </r>
  <r>
    <d v="2016-05-21T00:00:00"/>
    <x v="7"/>
    <x v="14"/>
    <n v="32.894032474980676"/>
    <n v="1447.3374288991497"/>
    <x v="0"/>
    <x v="4"/>
    <x v="0"/>
    <n v="1004"/>
  </r>
  <r>
    <d v="2016-05-21T00:00:00"/>
    <x v="10"/>
    <x v="21"/>
    <n v="25.215585619363644"/>
    <n v="201.72468495490915"/>
    <x v="1"/>
    <x v="4"/>
    <x v="0"/>
    <n v="1005"/>
  </r>
  <r>
    <d v="2016-05-21T00:00:00"/>
    <x v="10"/>
    <x v="45"/>
    <n v="25.215585619363644"/>
    <n v="25.215585619363644"/>
    <x v="1"/>
    <x v="4"/>
    <x v="0"/>
    <n v="1005"/>
  </r>
  <r>
    <d v="2016-05-22T00:00:00"/>
    <x v="5"/>
    <x v="5"/>
    <n v="34.329026514440201"/>
    <n v="995.5417689187658"/>
    <x v="0"/>
    <x v="4"/>
    <x v="0"/>
    <n v="1002"/>
  </r>
  <r>
    <d v="2016-05-22T00:00:00"/>
    <x v="9"/>
    <x v="36"/>
    <n v="38.791923856233225"/>
    <n v="387.91923856233223"/>
    <x v="1"/>
    <x v="4"/>
    <x v="0"/>
    <n v="1001"/>
  </r>
  <r>
    <d v="2016-05-22T00:00:00"/>
    <x v="1"/>
    <x v="0"/>
    <n v="26.678238770962935"/>
    <n v="613.5994917321475"/>
    <x v="0"/>
    <x v="4"/>
    <x v="0"/>
    <n v="1002"/>
  </r>
  <r>
    <d v="2016-05-22T00:00:00"/>
    <x v="6"/>
    <x v="36"/>
    <n v="32.473968381130078"/>
    <n v="324.73968381130078"/>
    <x v="1"/>
    <x v="4"/>
    <x v="0"/>
    <n v="1003"/>
  </r>
  <r>
    <d v="2016-05-22T00:00:00"/>
    <x v="2"/>
    <x v="5"/>
    <n v="39.508311000525424"/>
    <n v="1145.7410190152373"/>
    <x v="0"/>
    <x v="4"/>
    <x v="0"/>
    <n v="1004"/>
  </r>
  <r>
    <d v="2016-05-22T00:00:00"/>
    <x v="2"/>
    <x v="37"/>
    <n v="39.508311000525424"/>
    <n v="1303.7742630173391"/>
    <x v="0"/>
    <x v="4"/>
    <x v="0"/>
    <n v="1004"/>
  </r>
  <r>
    <d v="2016-05-22T00:00:00"/>
    <x v="3"/>
    <x v="17"/>
    <n v="33.370394916639121"/>
    <n v="300.33355424975207"/>
    <x v="1"/>
    <x v="4"/>
    <x v="0"/>
    <n v="1005"/>
  </r>
  <r>
    <d v="2016-05-22T00:00:00"/>
    <x v="4"/>
    <x v="17"/>
    <n v="24.462827423892683"/>
    <n v="220.16544681503416"/>
    <x v="1"/>
    <x v="4"/>
    <x v="0"/>
    <n v="1006"/>
  </r>
  <r>
    <d v="2016-05-22T00:00:00"/>
    <x v="7"/>
    <x v="17"/>
    <n v="32.894032474980676"/>
    <n v="296.0462922748261"/>
    <x v="1"/>
    <x v="4"/>
    <x v="0"/>
    <n v="1004"/>
  </r>
  <r>
    <d v="2016-05-22T00:00:00"/>
    <x v="10"/>
    <x v="42"/>
    <n v="25.215585619363644"/>
    <n v="100.86234247745458"/>
    <x v="1"/>
    <x v="4"/>
    <x v="0"/>
    <n v="1005"/>
  </r>
  <r>
    <d v="2016-05-23T00:00:00"/>
    <x v="5"/>
    <x v="2"/>
    <n v="34.329026514440201"/>
    <n v="514.93539771660301"/>
    <x v="1"/>
    <x v="4"/>
    <x v="0"/>
    <n v="1002"/>
  </r>
  <r>
    <d v="2016-05-23T00:00:00"/>
    <x v="0"/>
    <x v="20"/>
    <n v="39.570543626877033"/>
    <n v="1384.969026940696"/>
    <x v="0"/>
    <x v="4"/>
    <x v="0"/>
    <n v="1003"/>
  </r>
  <r>
    <d v="2016-05-23T00:00:00"/>
    <x v="0"/>
    <x v="43"/>
    <n v="39.570543626877033"/>
    <n v="751.84032891066363"/>
    <x v="1"/>
    <x v="4"/>
    <x v="0"/>
    <n v="1003"/>
  </r>
  <r>
    <d v="2016-05-23T00:00:00"/>
    <x v="6"/>
    <x v="29"/>
    <n v="32.473968381130078"/>
    <n v="584.5314308603414"/>
    <x v="1"/>
    <x v="4"/>
    <x v="0"/>
    <n v="1003"/>
  </r>
  <r>
    <d v="2016-05-23T00:00:00"/>
    <x v="2"/>
    <x v="37"/>
    <n v="39.508311000525424"/>
    <n v="1303.7742630173391"/>
    <x v="0"/>
    <x v="4"/>
    <x v="0"/>
    <n v="1004"/>
  </r>
  <r>
    <d v="2016-05-23T00:00:00"/>
    <x v="3"/>
    <x v="9"/>
    <n v="33.370394916639121"/>
    <n v="934.37105766589536"/>
    <x v="0"/>
    <x v="4"/>
    <x v="0"/>
    <n v="1005"/>
  </r>
  <r>
    <d v="2016-05-23T00:00:00"/>
    <x v="3"/>
    <x v="37"/>
    <n v="33.370394916639121"/>
    <n v="1101.2230322490909"/>
    <x v="0"/>
    <x v="4"/>
    <x v="0"/>
    <n v="1005"/>
  </r>
  <r>
    <d v="2016-05-23T00:00:00"/>
    <x v="4"/>
    <x v="33"/>
    <n v="24.462827423892683"/>
    <n v="269.09110166281954"/>
    <x v="1"/>
    <x v="4"/>
    <x v="0"/>
    <n v="1006"/>
  </r>
  <r>
    <d v="2016-05-23T00:00:00"/>
    <x v="7"/>
    <x v="14"/>
    <n v="32.894032474980676"/>
    <n v="1447.3374288991497"/>
    <x v="0"/>
    <x v="4"/>
    <x v="0"/>
    <n v="1004"/>
  </r>
  <r>
    <d v="2016-05-23T00:00:00"/>
    <x v="10"/>
    <x v="1"/>
    <n v="25.215585619363644"/>
    <n v="1235.5636953488186"/>
    <x v="0"/>
    <x v="4"/>
    <x v="0"/>
    <n v="1005"/>
  </r>
  <r>
    <d v="2016-05-24T00:00:00"/>
    <x v="8"/>
    <x v="48"/>
    <n v="36.618449397693041"/>
    <n v="915.46123494232597"/>
    <x v="0"/>
    <x v="4"/>
    <x v="0"/>
    <n v="1001"/>
  </r>
  <r>
    <d v="2016-05-24T00:00:00"/>
    <x v="6"/>
    <x v="18"/>
    <n v="32.473968381130078"/>
    <n v="1396.3806403885933"/>
    <x v="0"/>
    <x v="4"/>
    <x v="0"/>
    <n v="1003"/>
  </r>
  <r>
    <d v="2016-05-24T00:00:00"/>
    <x v="7"/>
    <x v="14"/>
    <n v="32.894032474980676"/>
    <n v="1447.3374288991497"/>
    <x v="0"/>
    <x v="4"/>
    <x v="0"/>
    <n v="1004"/>
  </r>
  <r>
    <d v="2016-05-24T00:00:00"/>
    <x v="10"/>
    <x v="19"/>
    <n v="25.215585619363644"/>
    <n v="403.4493699098183"/>
    <x v="1"/>
    <x v="4"/>
    <x v="0"/>
    <n v="1005"/>
  </r>
  <r>
    <d v="2016-05-24T00:00:00"/>
    <x v="10"/>
    <x v="39"/>
    <n v="25.215585619363644"/>
    <n v="75.646756858090924"/>
    <x v="1"/>
    <x v="4"/>
    <x v="0"/>
    <n v="1005"/>
  </r>
  <r>
    <d v="2016-05-25T00:00:00"/>
    <x v="8"/>
    <x v="1"/>
    <n v="36.618449397693041"/>
    <n v="1794.304020486959"/>
    <x v="0"/>
    <x v="4"/>
    <x v="0"/>
    <n v="1001"/>
  </r>
  <r>
    <d v="2016-05-25T00:00:00"/>
    <x v="8"/>
    <x v="7"/>
    <n v="36.618449397693041"/>
    <n v="805.60588674924691"/>
    <x v="0"/>
    <x v="4"/>
    <x v="0"/>
    <n v="1001"/>
  </r>
  <r>
    <d v="2016-05-25T00:00:00"/>
    <x v="0"/>
    <x v="48"/>
    <n v="39.570543626877033"/>
    <n v="989.26359067192584"/>
    <x v="0"/>
    <x v="4"/>
    <x v="0"/>
    <n v="1003"/>
  </r>
  <r>
    <d v="2016-05-25T00:00:00"/>
    <x v="0"/>
    <x v="13"/>
    <n v="39.570543626877033"/>
    <n v="830.98141616441774"/>
    <x v="0"/>
    <x v="4"/>
    <x v="0"/>
    <n v="1003"/>
  </r>
  <r>
    <d v="2016-05-25T00:00:00"/>
    <x v="1"/>
    <x v="27"/>
    <n v="26.678238770962935"/>
    <n v="960.41659575466565"/>
    <x v="0"/>
    <x v="4"/>
    <x v="0"/>
    <n v="1002"/>
  </r>
  <r>
    <d v="2016-05-25T00:00:00"/>
    <x v="6"/>
    <x v="22"/>
    <n v="32.473968381130078"/>
    <n v="1493.8025455319835"/>
    <x v="0"/>
    <x v="4"/>
    <x v="0"/>
    <n v="1003"/>
  </r>
  <r>
    <d v="2016-05-25T00:00:00"/>
    <x v="6"/>
    <x v="10"/>
    <n v="32.473968381130078"/>
    <n v="162.36984190565039"/>
    <x v="1"/>
    <x v="4"/>
    <x v="0"/>
    <n v="1003"/>
  </r>
  <r>
    <d v="2016-05-25T00:00:00"/>
    <x v="3"/>
    <x v="32"/>
    <n v="33.370394916639121"/>
    <n v="1668.519745831956"/>
    <x v="0"/>
    <x v="4"/>
    <x v="0"/>
    <n v="1005"/>
  </r>
  <r>
    <d v="2016-05-25T00:00:00"/>
    <x v="3"/>
    <x v="41"/>
    <n v="33.370394916639121"/>
    <n v="1034.4822424158128"/>
    <x v="0"/>
    <x v="4"/>
    <x v="0"/>
    <n v="1005"/>
  </r>
  <r>
    <d v="2016-05-25T00:00:00"/>
    <x v="7"/>
    <x v="29"/>
    <n v="32.894032474980676"/>
    <n v="592.0925845496522"/>
    <x v="1"/>
    <x v="4"/>
    <x v="0"/>
    <n v="1004"/>
  </r>
  <r>
    <d v="2016-05-25T00:00:00"/>
    <x v="10"/>
    <x v="45"/>
    <n v="25.215585619363644"/>
    <n v="25.215585619363644"/>
    <x v="1"/>
    <x v="4"/>
    <x v="0"/>
    <n v="1005"/>
  </r>
  <r>
    <d v="2016-05-26T00:00:00"/>
    <x v="5"/>
    <x v="42"/>
    <n v="34.329026514440201"/>
    <n v="137.31610605776081"/>
    <x v="1"/>
    <x v="4"/>
    <x v="0"/>
    <n v="1002"/>
  </r>
  <r>
    <d v="2016-05-26T00:00:00"/>
    <x v="0"/>
    <x v="19"/>
    <n v="39.570543626877033"/>
    <n v="633.12869803003252"/>
    <x v="1"/>
    <x v="4"/>
    <x v="0"/>
    <n v="1003"/>
  </r>
  <r>
    <d v="2016-05-26T00:00:00"/>
    <x v="9"/>
    <x v="43"/>
    <n v="38.791923856233225"/>
    <n v="737.04655326843124"/>
    <x v="1"/>
    <x v="4"/>
    <x v="0"/>
    <n v="1001"/>
  </r>
  <r>
    <d v="2016-05-26T00:00:00"/>
    <x v="2"/>
    <x v="40"/>
    <n v="39.508311000525424"/>
    <n v="513.60804300683048"/>
    <x v="1"/>
    <x v="4"/>
    <x v="0"/>
    <n v="1004"/>
  </r>
  <r>
    <d v="2016-05-27T00:00:00"/>
    <x v="8"/>
    <x v="10"/>
    <n v="36.618449397693041"/>
    <n v="183.09224698846521"/>
    <x v="1"/>
    <x v="4"/>
    <x v="0"/>
    <n v="1001"/>
  </r>
  <r>
    <d v="2016-05-27T00:00:00"/>
    <x v="5"/>
    <x v="5"/>
    <n v="34.329026514440201"/>
    <n v="995.5417689187658"/>
    <x v="0"/>
    <x v="4"/>
    <x v="0"/>
    <n v="1002"/>
  </r>
  <r>
    <d v="2016-05-27T00:00:00"/>
    <x v="2"/>
    <x v="11"/>
    <n v="39.508311000525424"/>
    <n v="237.04986600315254"/>
    <x v="1"/>
    <x v="4"/>
    <x v="0"/>
    <n v="1004"/>
  </r>
  <r>
    <d v="2016-05-27T00:00:00"/>
    <x v="2"/>
    <x v="13"/>
    <n v="39.508311000525424"/>
    <n v="829.67453101103388"/>
    <x v="0"/>
    <x v="4"/>
    <x v="0"/>
    <n v="1004"/>
  </r>
  <r>
    <d v="2016-05-27T00:00:00"/>
    <x v="2"/>
    <x v="11"/>
    <n v="39.508311000525424"/>
    <n v="237.04986600315254"/>
    <x v="1"/>
    <x v="4"/>
    <x v="0"/>
    <n v="1004"/>
  </r>
  <r>
    <d v="2016-05-27T00:00:00"/>
    <x v="2"/>
    <x v="1"/>
    <n v="39.508311000525424"/>
    <n v="1935.9072390257459"/>
    <x v="0"/>
    <x v="4"/>
    <x v="0"/>
    <n v="1004"/>
  </r>
  <r>
    <d v="2016-05-27T00:00:00"/>
    <x v="3"/>
    <x v="28"/>
    <n v="33.370394916639121"/>
    <n v="567.2967135828651"/>
    <x v="1"/>
    <x v="4"/>
    <x v="0"/>
    <n v="1005"/>
  </r>
  <r>
    <d v="2016-05-27T00:00:00"/>
    <x v="10"/>
    <x v="3"/>
    <n v="25.215585619363644"/>
    <n v="50.431171238727288"/>
    <x v="1"/>
    <x v="4"/>
    <x v="0"/>
    <n v="1005"/>
  </r>
  <r>
    <d v="2016-05-28T00:00:00"/>
    <x v="0"/>
    <x v="42"/>
    <n v="39.570543626877033"/>
    <n v="158.28217450750813"/>
    <x v="1"/>
    <x v="4"/>
    <x v="0"/>
    <n v="1003"/>
  </r>
  <r>
    <d v="2016-05-28T00:00:00"/>
    <x v="9"/>
    <x v="33"/>
    <n v="38.791923856233225"/>
    <n v="426.71116241856549"/>
    <x v="1"/>
    <x v="4"/>
    <x v="0"/>
    <n v="1001"/>
  </r>
  <r>
    <d v="2016-05-28T00:00:00"/>
    <x v="4"/>
    <x v="15"/>
    <n v="24.462827423892683"/>
    <n v="171.23979196724878"/>
    <x v="1"/>
    <x v="4"/>
    <x v="0"/>
    <n v="1006"/>
  </r>
  <r>
    <d v="2016-05-28T00:00:00"/>
    <x v="10"/>
    <x v="47"/>
    <n v="25.215585619363644"/>
    <n v="756.4675685809093"/>
    <x v="0"/>
    <x v="4"/>
    <x v="0"/>
    <n v="1005"/>
  </r>
  <r>
    <d v="2016-05-29T00:00:00"/>
    <x v="1"/>
    <x v="25"/>
    <n v="26.678238770962935"/>
    <n v="987.09483452562858"/>
    <x v="0"/>
    <x v="4"/>
    <x v="0"/>
    <n v="1002"/>
  </r>
  <r>
    <d v="2016-05-29T00:00:00"/>
    <x v="6"/>
    <x v="42"/>
    <n v="32.473968381130078"/>
    <n v="129.89587352452031"/>
    <x v="1"/>
    <x v="4"/>
    <x v="0"/>
    <n v="1003"/>
  </r>
  <r>
    <d v="2016-05-29T00:00:00"/>
    <x v="6"/>
    <x v="40"/>
    <n v="32.473968381130078"/>
    <n v="422.16158895469101"/>
    <x v="1"/>
    <x v="4"/>
    <x v="0"/>
    <n v="1003"/>
  </r>
  <r>
    <d v="2016-05-29T00:00:00"/>
    <x v="7"/>
    <x v="3"/>
    <n v="32.894032474980676"/>
    <n v="65.788064949961353"/>
    <x v="1"/>
    <x v="4"/>
    <x v="0"/>
    <n v="1004"/>
  </r>
  <r>
    <d v="2016-05-29T00:00:00"/>
    <x v="7"/>
    <x v="0"/>
    <n v="32.894032474980676"/>
    <n v="756.56274692455554"/>
    <x v="0"/>
    <x v="4"/>
    <x v="0"/>
    <n v="1004"/>
  </r>
  <r>
    <d v="2016-05-29T00:00:00"/>
    <x v="10"/>
    <x v="18"/>
    <n v="25.215585619363644"/>
    <n v="1084.2701816326366"/>
    <x v="0"/>
    <x v="4"/>
    <x v="0"/>
    <n v="1005"/>
  </r>
  <r>
    <d v="2016-05-29T00:00:00"/>
    <x v="10"/>
    <x v="15"/>
    <n v="25.215585619363644"/>
    <n v="176.5090993355455"/>
    <x v="1"/>
    <x v="4"/>
    <x v="0"/>
    <n v="1005"/>
  </r>
  <r>
    <d v="2016-05-30T00:00:00"/>
    <x v="8"/>
    <x v="15"/>
    <n v="36.618449397693041"/>
    <n v="256.32914578385129"/>
    <x v="1"/>
    <x v="4"/>
    <x v="0"/>
    <n v="1001"/>
  </r>
  <r>
    <d v="2016-05-30T00:00:00"/>
    <x v="5"/>
    <x v="3"/>
    <n v="34.329026514440201"/>
    <n v="68.658053028880403"/>
    <x v="1"/>
    <x v="4"/>
    <x v="0"/>
    <n v="1002"/>
  </r>
  <r>
    <d v="2016-05-30T00:00:00"/>
    <x v="0"/>
    <x v="48"/>
    <n v="39.570543626877033"/>
    <n v="989.26359067192584"/>
    <x v="0"/>
    <x v="4"/>
    <x v="0"/>
    <n v="1003"/>
  </r>
  <r>
    <d v="2016-05-30T00:00:00"/>
    <x v="2"/>
    <x v="8"/>
    <n v="39.508311000525424"/>
    <n v="1856.8906170246948"/>
    <x v="0"/>
    <x v="4"/>
    <x v="0"/>
    <n v="1004"/>
  </r>
  <r>
    <d v="2016-05-30T00:00:00"/>
    <x v="3"/>
    <x v="22"/>
    <n v="33.370394916639121"/>
    <n v="1535.0381661653996"/>
    <x v="0"/>
    <x v="4"/>
    <x v="0"/>
    <n v="1005"/>
  </r>
  <r>
    <d v="2016-05-30T00:00:00"/>
    <x v="7"/>
    <x v="46"/>
    <n v="32.894032474980676"/>
    <n v="1118.397104149343"/>
    <x v="0"/>
    <x v="4"/>
    <x v="0"/>
    <n v="1004"/>
  </r>
  <r>
    <d v="2016-05-30T00:00:00"/>
    <x v="7"/>
    <x v="46"/>
    <n v="32.894032474980676"/>
    <n v="1118.397104149343"/>
    <x v="0"/>
    <x v="4"/>
    <x v="0"/>
    <n v="1004"/>
  </r>
  <r>
    <d v="2016-05-30T00:00:00"/>
    <x v="10"/>
    <x v="28"/>
    <n v="25.215585619363644"/>
    <n v="428.66495552918195"/>
    <x v="1"/>
    <x v="4"/>
    <x v="0"/>
    <n v="1005"/>
  </r>
  <r>
    <d v="2016-06-01T00:00:00"/>
    <x v="8"/>
    <x v="2"/>
    <n v="36.618449397693041"/>
    <n v="549.27674096539567"/>
    <x v="1"/>
    <x v="5"/>
    <x v="0"/>
    <n v="1001"/>
  </r>
  <r>
    <d v="2016-06-01T00:00:00"/>
    <x v="0"/>
    <x v="19"/>
    <n v="39.570543626877033"/>
    <n v="633.12869803003252"/>
    <x v="1"/>
    <x v="5"/>
    <x v="0"/>
    <n v="1003"/>
  </r>
  <r>
    <d v="2016-06-01T00:00:00"/>
    <x v="1"/>
    <x v="39"/>
    <n v="26.678238770962935"/>
    <n v="80.034716312888804"/>
    <x v="1"/>
    <x v="5"/>
    <x v="0"/>
    <n v="1002"/>
  </r>
  <r>
    <d v="2016-06-01T00:00:00"/>
    <x v="2"/>
    <x v="37"/>
    <n v="39.508311000525424"/>
    <n v="1303.7742630173391"/>
    <x v="0"/>
    <x v="5"/>
    <x v="0"/>
    <n v="1004"/>
  </r>
  <r>
    <d v="2016-06-01T00:00:00"/>
    <x v="7"/>
    <x v="32"/>
    <n v="32.894032474980676"/>
    <n v="1644.7016237490338"/>
    <x v="0"/>
    <x v="5"/>
    <x v="0"/>
    <n v="1004"/>
  </r>
  <r>
    <d v="2016-06-01T00:00:00"/>
    <x v="10"/>
    <x v="42"/>
    <n v="25.215585619363644"/>
    <n v="100.86234247745458"/>
    <x v="1"/>
    <x v="5"/>
    <x v="0"/>
    <n v="1005"/>
  </r>
  <r>
    <d v="2016-06-01T00:00:00"/>
    <x v="10"/>
    <x v="40"/>
    <n v="25.215585619363644"/>
    <n v="327.80261305172735"/>
    <x v="1"/>
    <x v="5"/>
    <x v="0"/>
    <n v="1005"/>
  </r>
  <r>
    <d v="2016-06-02T00:00:00"/>
    <x v="5"/>
    <x v="5"/>
    <n v="34.329026514440201"/>
    <n v="995.5417689187658"/>
    <x v="0"/>
    <x v="5"/>
    <x v="0"/>
    <n v="1002"/>
  </r>
  <r>
    <d v="2016-06-02T00:00:00"/>
    <x v="5"/>
    <x v="27"/>
    <n v="34.329026514440201"/>
    <n v="1235.8449545198473"/>
    <x v="0"/>
    <x v="5"/>
    <x v="0"/>
    <n v="1002"/>
  </r>
  <r>
    <d v="2016-06-02T00:00:00"/>
    <x v="6"/>
    <x v="30"/>
    <n v="32.473968381130078"/>
    <n v="1298.9587352452031"/>
    <x v="0"/>
    <x v="5"/>
    <x v="0"/>
    <n v="1003"/>
  </r>
  <r>
    <d v="2016-06-02T00:00:00"/>
    <x v="2"/>
    <x v="3"/>
    <n v="39.508311000525424"/>
    <n v="79.016622001050848"/>
    <x v="1"/>
    <x v="5"/>
    <x v="0"/>
    <n v="1004"/>
  </r>
  <r>
    <d v="2016-06-02T00:00:00"/>
    <x v="7"/>
    <x v="1"/>
    <n v="32.894032474980676"/>
    <n v="1611.807591274053"/>
    <x v="0"/>
    <x v="5"/>
    <x v="0"/>
    <n v="1004"/>
  </r>
  <r>
    <d v="2016-06-02T00:00:00"/>
    <x v="10"/>
    <x v="3"/>
    <n v="25.215585619363644"/>
    <n v="50.431171238727288"/>
    <x v="1"/>
    <x v="5"/>
    <x v="0"/>
    <n v="1005"/>
  </r>
  <r>
    <d v="2016-06-03T00:00:00"/>
    <x v="9"/>
    <x v="5"/>
    <n v="38.791923856233225"/>
    <n v="1124.9657918307635"/>
    <x v="0"/>
    <x v="5"/>
    <x v="0"/>
    <n v="1001"/>
  </r>
  <r>
    <d v="2016-06-03T00:00:00"/>
    <x v="3"/>
    <x v="15"/>
    <n v="33.370394916639121"/>
    <n v="233.59276441647384"/>
    <x v="1"/>
    <x v="5"/>
    <x v="0"/>
    <n v="1005"/>
  </r>
  <r>
    <d v="2016-06-03T00:00:00"/>
    <x v="3"/>
    <x v="43"/>
    <n v="33.370394916639121"/>
    <n v="634.03750341614329"/>
    <x v="1"/>
    <x v="5"/>
    <x v="0"/>
    <n v="1005"/>
  </r>
  <r>
    <d v="2016-06-03T00:00:00"/>
    <x v="7"/>
    <x v="46"/>
    <n v="32.894032474980676"/>
    <n v="1118.397104149343"/>
    <x v="0"/>
    <x v="5"/>
    <x v="0"/>
    <n v="1004"/>
  </r>
  <r>
    <d v="2016-06-04T00:00:00"/>
    <x v="8"/>
    <x v="47"/>
    <n v="36.618449397693041"/>
    <n v="1098.5534819307913"/>
    <x v="0"/>
    <x v="5"/>
    <x v="0"/>
    <n v="1001"/>
  </r>
  <r>
    <d v="2016-06-04T00:00:00"/>
    <x v="5"/>
    <x v="47"/>
    <n v="34.329026514440201"/>
    <n v="1029.870795433206"/>
    <x v="0"/>
    <x v="5"/>
    <x v="0"/>
    <n v="1002"/>
  </r>
  <r>
    <d v="2016-06-04T00:00:00"/>
    <x v="0"/>
    <x v="36"/>
    <n v="39.570543626877033"/>
    <n v="395.70543626877031"/>
    <x v="1"/>
    <x v="5"/>
    <x v="0"/>
    <n v="1003"/>
  </r>
  <r>
    <d v="2016-06-04T00:00:00"/>
    <x v="6"/>
    <x v="40"/>
    <n v="32.473968381130078"/>
    <n v="422.16158895469101"/>
    <x v="1"/>
    <x v="5"/>
    <x v="0"/>
    <n v="1003"/>
  </r>
  <r>
    <d v="2016-06-04T00:00:00"/>
    <x v="6"/>
    <x v="38"/>
    <n v="32.473968381130078"/>
    <n v="844.32317790938203"/>
    <x v="0"/>
    <x v="5"/>
    <x v="0"/>
    <n v="1003"/>
  </r>
  <r>
    <d v="2016-06-04T00:00:00"/>
    <x v="2"/>
    <x v="22"/>
    <n v="39.508311000525424"/>
    <n v="1817.3823060241696"/>
    <x v="0"/>
    <x v="5"/>
    <x v="0"/>
    <n v="1004"/>
  </r>
  <r>
    <d v="2016-06-04T00:00:00"/>
    <x v="2"/>
    <x v="9"/>
    <n v="39.508311000525424"/>
    <n v="1106.232708014712"/>
    <x v="0"/>
    <x v="5"/>
    <x v="0"/>
    <n v="1004"/>
  </r>
  <r>
    <d v="2016-06-04T00:00:00"/>
    <x v="3"/>
    <x v="11"/>
    <n v="33.370394916639121"/>
    <n v="200.22236949983471"/>
    <x v="1"/>
    <x v="5"/>
    <x v="0"/>
    <n v="1005"/>
  </r>
  <r>
    <d v="2016-06-04T00:00:00"/>
    <x v="7"/>
    <x v="34"/>
    <n v="32.894032474980676"/>
    <n v="657.88064949961358"/>
    <x v="0"/>
    <x v="5"/>
    <x v="0"/>
    <n v="1004"/>
  </r>
  <r>
    <d v="2016-06-05T00:00:00"/>
    <x v="5"/>
    <x v="14"/>
    <n v="34.329026514440201"/>
    <n v="1510.4771666353688"/>
    <x v="0"/>
    <x v="5"/>
    <x v="0"/>
    <n v="1002"/>
  </r>
  <r>
    <d v="2016-06-05T00:00:00"/>
    <x v="5"/>
    <x v="19"/>
    <n v="34.329026514440201"/>
    <n v="549.26442423104322"/>
    <x v="1"/>
    <x v="5"/>
    <x v="0"/>
    <n v="1002"/>
  </r>
  <r>
    <d v="2016-06-05T00:00:00"/>
    <x v="9"/>
    <x v="15"/>
    <n v="38.791923856233225"/>
    <n v="271.54346699363259"/>
    <x v="1"/>
    <x v="5"/>
    <x v="0"/>
    <n v="1001"/>
  </r>
  <r>
    <d v="2016-06-05T00:00:00"/>
    <x v="9"/>
    <x v="29"/>
    <n v="38.791923856233225"/>
    <n v="698.25462941219803"/>
    <x v="1"/>
    <x v="5"/>
    <x v="0"/>
    <n v="1001"/>
  </r>
  <r>
    <d v="2016-06-05T00:00:00"/>
    <x v="9"/>
    <x v="4"/>
    <n v="38.791923856233225"/>
    <n v="1047.381944118297"/>
    <x v="0"/>
    <x v="5"/>
    <x v="0"/>
    <n v="1001"/>
  </r>
  <r>
    <d v="2016-06-05T00:00:00"/>
    <x v="1"/>
    <x v="19"/>
    <n v="26.678238770962935"/>
    <n v="426.85182033540696"/>
    <x v="1"/>
    <x v="5"/>
    <x v="0"/>
    <n v="1002"/>
  </r>
  <r>
    <d v="2016-06-05T00:00:00"/>
    <x v="6"/>
    <x v="46"/>
    <n v="32.473968381130078"/>
    <n v="1104.1149249584228"/>
    <x v="0"/>
    <x v="5"/>
    <x v="0"/>
    <n v="1003"/>
  </r>
  <r>
    <d v="2016-06-05T00:00:00"/>
    <x v="6"/>
    <x v="11"/>
    <n v="32.473968381130078"/>
    <n v="194.84381028678047"/>
    <x v="1"/>
    <x v="5"/>
    <x v="0"/>
    <n v="1003"/>
  </r>
  <r>
    <d v="2016-06-06T00:00:00"/>
    <x v="0"/>
    <x v="42"/>
    <n v="39.570543626877033"/>
    <n v="158.28217450750813"/>
    <x v="1"/>
    <x v="5"/>
    <x v="0"/>
    <n v="1003"/>
  </r>
  <r>
    <d v="2016-06-06T00:00:00"/>
    <x v="9"/>
    <x v="5"/>
    <n v="38.791923856233225"/>
    <n v="1124.9657918307635"/>
    <x v="0"/>
    <x v="5"/>
    <x v="0"/>
    <n v="1001"/>
  </r>
  <r>
    <d v="2016-06-06T00:00:00"/>
    <x v="2"/>
    <x v="38"/>
    <n v="39.508311000525424"/>
    <n v="1027.216086013661"/>
    <x v="0"/>
    <x v="5"/>
    <x v="0"/>
    <n v="1004"/>
  </r>
  <r>
    <d v="2016-06-06T00:00:00"/>
    <x v="10"/>
    <x v="44"/>
    <n v="25.215585619363644"/>
    <n v="1059.0545960132731"/>
    <x v="0"/>
    <x v="5"/>
    <x v="0"/>
    <n v="1005"/>
  </r>
  <r>
    <d v="2016-06-07T00:00:00"/>
    <x v="8"/>
    <x v="10"/>
    <n v="36.618449397693041"/>
    <n v="183.09224698846521"/>
    <x v="1"/>
    <x v="5"/>
    <x v="0"/>
    <n v="1001"/>
  </r>
  <r>
    <d v="2016-06-07T00:00:00"/>
    <x v="8"/>
    <x v="21"/>
    <n v="36.618449397693041"/>
    <n v="292.94759518154433"/>
    <x v="1"/>
    <x v="5"/>
    <x v="0"/>
    <n v="1001"/>
  </r>
  <r>
    <d v="2016-06-07T00:00:00"/>
    <x v="0"/>
    <x v="22"/>
    <n v="39.570543626877033"/>
    <n v="1820.2450068363435"/>
    <x v="0"/>
    <x v="5"/>
    <x v="0"/>
    <n v="1003"/>
  </r>
  <r>
    <d v="2016-06-07T00:00:00"/>
    <x v="6"/>
    <x v="26"/>
    <n v="32.473968381130078"/>
    <n v="779.37524114712187"/>
    <x v="0"/>
    <x v="5"/>
    <x v="0"/>
    <n v="1003"/>
  </r>
  <r>
    <d v="2016-06-07T00:00:00"/>
    <x v="3"/>
    <x v="9"/>
    <n v="33.370394916639121"/>
    <n v="934.37105766589536"/>
    <x v="0"/>
    <x v="5"/>
    <x v="0"/>
    <n v="1005"/>
  </r>
  <r>
    <d v="2016-06-07T00:00:00"/>
    <x v="3"/>
    <x v="31"/>
    <n v="33.370394916639121"/>
    <n v="1501.6677712487603"/>
    <x v="0"/>
    <x v="5"/>
    <x v="0"/>
    <n v="1005"/>
  </r>
  <r>
    <d v="2016-06-07T00:00:00"/>
    <x v="7"/>
    <x v="8"/>
    <n v="32.894032474980676"/>
    <n v="1546.0195263240919"/>
    <x v="0"/>
    <x v="5"/>
    <x v="0"/>
    <n v="1004"/>
  </r>
  <r>
    <d v="2016-06-08T00:00:00"/>
    <x v="0"/>
    <x v="13"/>
    <n v="39.570543626877033"/>
    <n v="830.98141616441774"/>
    <x v="0"/>
    <x v="5"/>
    <x v="0"/>
    <n v="1003"/>
  </r>
  <r>
    <d v="2016-06-08T00:00:00"/>
    <x v="9"/>
    <x v="7"/>
    <n v="38.791923856233225"/>
    <n v="853.42232483713099"/>
    <x v="0"/>
    <x v="5"/>
    <x v="0"/>
    <n v="1001"/>
  </r>
  <r>
    <d v="2016-06-08T00:00:00"/>
    <x v="1"/>
    <x v="35"/>
    <n v="26.678238770962935"/>
    <n v="1013.7730732965915"/>
    <x v="0"/>
    <x v="5"/>
    <x v="0"/>
    <n v="1002"/>
  </r>
  <r>
    <d v="2016-06-08T00:00:00"/>
    <x v="7"/>
    <x v="36"/>
    <n v="32.894032474980676"/>
    <n v="328.94032474980679"/>
    <x v="1"/>
    <x v="5"/>
    <x v="0"/>
    <n v="1004"/>
  </r>
  <r>
    <d v="2016-06-08T00:00:00"/>
    <x v="7"/>
    <x v="5"/>
    <n v="32.894032474980676"/>
    <n v="953.92694177443957"/>
    <x v="0"/>
    <x v="5"/>
    <x v="0"/>
    <n v="1004"/>
  </r>
  <r>
    <d v="2016-06-08T00:00:00"/>
    <x v="10"/>
    <x v="14"/>
    <n v="25.215585619363644"/>
    <n v="1109.4857672520004"/>
    <x v="0"/>
    <x v="5"/>
    <x v="0"/>
    <n v="1005"/>
  </r>
  <r>
    <d v="2016-06-09T00:00:00"/>
    <x v="1"/>
    <x v="41"/>
    <n v="26.678238770962935"/>
    <n v="827.02540189985098"/>
    <x v="0"/>
    <x v="5"/>
    <x v="0"/>
    <n v="1002"/>
  </r>
  <r>
    <d v="2016-06-09T00:00:00"/>
    <x v="1"/>
    <x v="46"/>
    <n v="26.678238770962935"/>
    <n v="907.06011821273978"/>
    <x v="0"/>
    <x v="5"/>
    <x v="0"/>
    <n v="1002"/>
  </r>
  <r>
    <d v="2016-06-09T00:00:00"/>
    <x v="6"/>
    <x v="34"/>
    <n v="32.473968381130078"/>
    <n v="649.47936762260156"/>
    <x v="0"/>
    <x v="5"/>
    <x v="0"/>
    <n v="1003"/>
  </r>
  <r>
    <d v="2016-06-09T00:00:00"/>
    <x v="2"/>
    <x v="24"/>
    <n v="39.508311000525424"/>
    <n v="1540.8241290204915"/>
    <x v="0"/>
    <x v="5"/>
    <x v="0"/>
    <n v="1004"/>
  </r>
  <r>
    <d v="2016-06-09T00:00:00"/>
    <x v="2"/>
    <x v="16"/>
    <n v="39.508311000525424"/>
    <n v="1619.8407510215425"/>
    <x v="0"/>
    <x v="5"/>
    <x v="0"/>
    <n v="1004"/>
  </r>
  <r>
    <d v="2016-06-09T00:00:00"/>
    <x v="4"/>
    <x v="37"/>
    <n v="24.462827423892683"/>
    <n v="807.27330498845856"/>
    <x v="0"/>
    <x v="5"/>
    <x v="0"/>
    <n v="1006"/>
  </r>
  <r>
    <d v="2016-06-09T00:00:00"/>
    <x v="10"/>
    <x v="40"/>
    <n v="25.215585619363644"/>
    <n v="327.80261305172735"/>
    <x v="1"/>
    <x v="5"/>
    <x v="0"/>
    <n v="1005"/>
  </r>
  <r>
    <d v="2016-06-09T00:00:00"/>
    <x v="10"/>
    <x v="32"/>
    <n v="25.215585619363644"/>
    <n v="1260.7792809681821"/>
    <x v="0"/>
    <x v="5"/>
    <x v="0"/>
    <n v="1005"/>
  </r>
  <r>
    <d v="2016-06-10T00:00:00"/>
    <x v="9"/>
    <x v="24"/>
    <n v="38.791923856233225"/>
    <n v="1512.8850303930958"/>
    <x v="0"/>
    <x v="5"/>
    <x v="0"/>
    <n v="1001"/>
  </r>
  <r>
    <d v="2016-06-10T00:00:00"/>
    <x v="2"/>
    <x v="45"/>
    <n v="39.508311000525424"/>
    <n v="39.508311000525424"/>
    <x v="1"/>
    <x v="5"/>
    <x v="0"/>
    <n v="1004"/>
  </r>
  <r>
    <d v="2016-06-10T00:00:00"/>
    <x v="3"/>
    <x v="6"/>
    <n v="33.370394916639121"/>
    <n v="467.18552883294768"/>
    <x v="1"/>
    <x v="5"/>
    <x v="0"/>
    <n v="1005"/>
  </r>
  <r>
    <d v="2016-06-10T00:00:00"/>
    <x v="4"/>
    <x v="7"/>
    <n v="24.462827423892683"/>
    <n v="538.18220332563908"/>
    <x v="0"/>
    <x v="5"/>
    <x v="0"/>
    <n v="1006"/>
  </r>
  <r>
    <d v="2016-06-10T00:00:00"/>
    <x v="4"/>
    <x v="10"/>
    <n v="24.462827423892683"/>
    <n v="122.31413711946342"/>
    <x v="1"/>
    <x v="5"/>
    <x v="0"/>
    <n v="1006"/>
  </r>
  <r>
    <d v="2016-06-10T00:00:00"/>
    <x v="4"/>
    <x v="16"/>
    <n v="24.462827423892683"/>
    <n v="1002.9759243796"/>
    <x v="0"/>
    <x v="5"/>
    <x v="0"/>
    <n v="1006"/>
  </r>
  <r>
    <d v="2016-06-11T00:00:00"/>
    <x v="0"/>
    <x v="20"/>
    <n v="39.570543626877033"/>
    <n v="1384.969026940696"/>
    <x v="0"/>
    <x v="5"/>
    <x v="0"/>
    <n v="1003"/>
  </r>
  <r>
    <d v="2016-06-11T00:00:00"/>
    <x v="3"/>
    <x v="43"/>
    <n v="33.370394916639121"/>
    <n v="634.03750341614329"/>
    <x v="1"/>
    <x v="5"/>
    <x v="0"/>
    <n v="1005"/>
  </r>
  <r>
    <d v="2016-06-11T00:00:00"/>
    <x v="10"/>
    <x v="5"/>
    <n v="25.215585619363644"/>
    <n v="731.25198296154565"/>
    <x v="0"/>
    <x v="5"/>
    <x v="0"/>
    <n v="1005"/>
  </r>
  <r>
    <d v="2016-06-12T00:00:00"/>
    <x v="8"/>
    <x v="38"/>
    <n v="36.618449397693041"/>
    <n v="952.07968434001907"/>
    <x v="0"/>
    <x v="5"/>
    <x v="0"/>
    <n v="1001"/>
  </r>
  <r>
    <d v="2016-06-12T00:00:00"/>
    <x v="0"/>
    <x v="44"/>
    <n v="39.570543626877033"/>
    <n v="1661.9628323288355"/>
    <x v="0"/>
    <x v="5"/>
    <x v="0"/>
    <n v="1003"/>
  </r>
  <r>
    <d v="2016-06-12T00:00:00"/>
    <x v="9"/>
    <x v="20"/>
    <n v="38.791923856233225"/>
    <n v="1357.717334968163"/>
    <x v="0"/>
    <x v="5"/>
    <x v="0"/>
    <n v="1001"/>
  </r>
  <r>
    <d v="2016-06-12T00:00:00"/>
    <x v="10"/>
    <x v="18"/>
    <n v="25.215585619363644"/>
    <n v="1084.2701816326366"/>
    <x v="0"/>
    <x v="5"/>
    <x v="0"/>
    <n v="1005"/>
  </r>
  <r>
    <d v="2016-06-12T00:00:00"/>
    <x v="10"/>
    <x v="23"/>
    <n v="25.215585619363644"/>
    <n v="302.5870274323637"/>
    <x v="1"/>
    <x v="5"/>
    <x v="0"/>
    <n v="1005"/>
  </r>
  <r>
    <d v="2016-06-13T00:00:00"/>
    <x v="8"/>
    <x v="17"/>
    <n v="36.618449397693041"/>
    <n v="329.56604457923737"/>
    <x v="1"/>
    <x v="5"/>
    <x v="0"/>
    <n v="1001"/>
  </r>
  <r>
    <d v="2016-06-13T00:00:00"/>
    <x v="5"/>
    <x v="35"/>
    <n v="34.329026514440201"/>
    <n v="1304.5030075487277"/>
    <x v="0"/>
    <x v="5"/>
    <x v="0"/>
    <n v="1002"/>
  </r>
  <r>
    <d v="2016-06-13T00:00:00"/>
    <x v="9"/>
    <x v="12"/>
    <n v="38.791923856233225"/>
    <n v="1862.0123450991948"/>
    <x v="0"/>
    <x v="5"/>
    <x v="0"/>
    <n v="1001"/>
  </r>
  <r>
    <d v="2016-06-13T00:00:00"/>
    <x v="6"/>
    <x v="14"/>
    <n v="32.473968381130078"/>
    <n v="1428.8546087697234"/>
    <x v="0"/>
    <x v="5"/>
    <x v="0"/>
    <n v="1003"/>
  </r>
  <r>
    <d v="2016-06-14T00:00:00"/>
    <x v="8"/>
    <x v="3"/>
    <n v="36.618449397693041"/>
    <n v="73.236898795386082"/>
    <x v="1"/>
    <x v="5"/>
    <x v="0"/>
    <n v="1001"/>
  </r>
  <r>
    <d v="2016-06-14T00:00:00"/>
    <x v="1"/>
    <x v="40"/>
    <n v="26.678238770962935"/>
    <n v="346.81710402251815"/>
    <x v="1"/>
    <x v="5"/>
    <x v="0"/>
    <n v="1002"/>
  </r>
  <r>
    <d v="2016-06-14T00:00:00"/>
    <x v="3"/>
    <x v="20"/>
    <n v="33.370394916639121"/>
    <n v="1167.9638220823692"/>
    <x v="0"/>
    <x v="5"/>
    <x v="0"/>
    <n v="1005"/>
  </r>
  <r>
    <d v="2016-06-14T00:00:00"/>
    <x v="4"/>
    <x v="3"/>
    <n v="24.462827423892683"/>
    <n v="48.925654847785367"/>
    <x v="1"/>
    <x v="5"/>
    <x v="0"/>
    <n v="1006"/>
  </r>
  <r>
    <d v="2016-06-14T00:00:00"/>
    <x v="10"/>
    <x v="28"/>
    <n v="25.215585619363644"/>
    <n v="428.66495552918195"/>
    <x v="1"/>
    <x v="5"/>
    <x v="0"/>
    <n v="1005"/>
  </r>
  <r>
    <d v="2016-06-15T00:00:00"/>
    <x v="6"/>
    <x v="16"/>
    <n v="32.473968381130078"/>
    <n v="1331.4327036263333"/>
    <x v="0"/>
    <x v="5"/>
    <x v="0"/>
    <n v="1003"/>
  </r>
  <r>
    <d v="2016-06-15T00:00:00"/>
    <x v="2"/>
    <x v="7"/>
    <n v="39.508311000525424"/>
    <n v="869.18284201155939"/>
    <x v="0"/>
    <x v="5"/>
    <x v="0"/>
    <n v="1004"/>
  </r>
  <r>
    <d v="2016-06-15T00:00:00"/>
    <x v="2"/>
    <x v="14"/>
    <n v="39.508311000525424"/>
    <n v="1738.3656840231188"/>
    <x v="0"/>
    <x v="5"/>
    <x v="0"/>
    <n v="1004"/>
  </r>
  <r>
    <d v="2016-06-15T00:00:00"/>
    <x v="4"/>
    <x v="2"/>
    <n v="24.462827423892683"/>
    <n v="366.94241135839025"/>
    <x v="1"/>
    <x v="5"/>
    <x v="0"/>
    <n v="1006"/>
  </r>
  <r>
    <d v="2016-06-15T00:00:00"/>
    <x v="10"/>
    <x v="33"/>
    <n v="25.215585619363644"/>
    <n v="277.3714418130001"/>
    <x v="1"/>
    <x v="5"/>
    <x v="0"/>
    <n v="1005"/>
  </r>
  <r>
    <d v="2016-06-16T00:00:00"/>
    <x v="6"/>
    <x v="27"/>
    <n v="32.473968381130078"/>
    <n v="1169.0628617206828"/>
    <x v="0"/>
    <x v="5"/>
    <x v="0"/>
    <n v="1003"/>
  </r>
  <r>
    <d v="2016-06-16T00:00:00"/>
    <x v="3"/>
    <x v="29"/>
    <n v="33.370394916639121"/>
    <n v="600.66710849950414"/>
    <x v="1"/>
    <x v="5"/>
    <x v="0"/>
    <n v="1005"/>
  </r>
  <r>
    <d v="2016-06-16T00:00:00"/>
    <x v="10"/>
    <x v="37"/>
    <n v="25.215585619363644"/>
    <n v="832.11432543900025"/>
    <x v="0"/>
    <x v="5"/>
    <x v="0"/>
    <n v="1005"/>
  </r>
  <r>
    <d v="2016-06-16T00:00:00"/>
    <x v="10"/>
    <x v="20"/>
    <n v="25.215585619363644"/>
    <n v="882.54549667772756"/>
    <x v="0"/>
    <x v="5"/>
    <x v="0"/>
    <n v="1005"/>
  </r>
  <r>
    <d v="2016-06-16T00:00:00"/>
    <x v="10"/>
    <x v="48"/>
    <n v="25.215585619363644"/>
    <n v="630.38964048409105"/>
    <x v="0"/>
    <x v="5"/>
    <x v="0"/>
    <n v="1005"/>
  </r>
  <r>
    <d v="2016-06-17T00:00:00"/>
    <x v="9"/>
    <x v="12"/>
    <n v="38.791923856233225"/>
    <n v="1862.0123450991948"/>
    <x v="0"/>
    <x v="5"/>
    <x v="0"/>
    <n v="1001"/>
  </r>
  <r>
    <d v="2016-06-17T00:00:00"/>
    <x v="9"/>
    <x v="47"/>
    <n v="38.791923856233225"/>
    <n v="1163.7577156869968"/>
    <x v="0"/>
    <x v="5"/>
    <x v="0"/>
    <n v="1001"/>
  </r>
  <r>
    <d v="2016-06-17T00:00:00"/>
    <x v="3"/>
    <x v="24"/>
    <n v="33.370394916639121"/>
    <n v="1301.4454017489256"/>
    <x v="0"/>
    <x v="5"/>
    <x v="0"/>
    <n v="1005"/>
  </r>
  <r>
    <d v="2016-06-17T00:00:00"/>
    <x v="4"/>
    <x v="35"/>
    <n v="24.462827423892683"/>
    <n v="929.58744210792202"/>
    <x v="0"/>
    <x v="5"/>
    <x v="0"/>
    <n v="1006"/>
  </r>
  <r>
    <d v="2016-06-17T00:00:00"/>
    <x v="4"/>
    <x v="23"/>
    <n v="24.462827423892683"/>
    <n v="293.55392908671217"/>
    <x v="1"/>
    <x v="5"/>
    <x v="0"/>
    <n v="1006"/>
  </r>
  <r>
    <d v="2016-06-17T00:00:00"/>
    <x v="7"/>
    <x v="27"/>
    <n v="32.894032474980676"/>
    <n v="1184.1851690993044"/>
    <x v="0"/>
    <x v="5"/>
    <x v="0"/>
    <n v="1004"/>
  </r>
  <r>
    <d v="2016-06-17T00:00:00"/>
    <x v="10"/>
    <x v="15"/>
    <n v="25.215585619363644"/>
    <n v="176.5090993355455"/>
    <x v="1"/>
    <x v="5"/>
    <x v="0"/>
    <n v="1005"/>
  </r>
  <r>
    <d v="2016-06-18T00:00:00"/>
    <x v="3"/>
    <x v="15"/>
    <n v="33.370394916639121"/>
    <n v="233.59276441647384"/>
    <x v="1"/>
    <x v="5"/>
    <x v="0"/>
    <n v="1005"/>
  </r>
  <r>
    <d v="2016-06-18T00:00:00"/>
    <x v="4"/>
    <x v="24"/>
    <n v="24.462827423892683"/>
    <n v="954.05026953181471"/>
    <x v="0"/>
    <x v="5"/>
    <x v="0"/>
    <n v="1006"/>
  </r>
  <r>
    <d v="2016-06-18T00:00:00"/>
    <x v="7"/>
    <x v="49"/>
    <n v="32.894032474980676"/>
    <n v="1052.6090391993816"/>
    <x v="0"/>
    <x v="5"/>
    <x v="0"/>
    <n v="1004"/>
  </r>
  <r>
    <d v="2016-06-19T00:00:00"/>
    <x v="0"/>
    <x v="26"/>
    <n v="39.570543626877033"/>
    <n v="949.69304704504884"/>
    <x v="0"/>
    <x v="5"/>
    <x v="0"/>
    <n v="1003"/>
  </r>
  <r>
    <d v="2016-06-19T00:00:00"/>
    <x v="6"/>
    <x v="17"/>
    <n v="32.473968381130078"/>
    <n v="292.2657154301707"/>
    <x v="1"/>
    <x v="5"/>
    <x v="0"/>
    <n v="1003"/>
  </r>
  <r>
    <d v="2016-06-19T00:00:00"/>
    <x v="3"/>
    <x v="3"/>
    <n v="33.370394916639121"/>
    <n v="66.740789833278242"/>
    <x v="1"/>
    <x v="5"/>
    <x v="0"/>
    <n v="1005"/>
  </r>
  <r>
    <d v="2016-06-19T00:00:00"/>
    <x v="10"/>
    <x v="45"/>
    <n v="25.215585619363644"/>
    <n v="25.215585619363644"/>
    <x v="1"/>
    <x v="5"/>
    <x v="0"/>
    <n v="1005"/>
  </r>
  <r>
    <d v="2016-06-20T00:00:00"/>
    <x v="5"/>
    <x v="43"/>
    <n v="34.329026514440201"/>
    <n v="652.25150377436387"/>
    <x v="1"/>
    <x v="5"/>
    <x v="0"/>
    <n v="1002"/>
  </r>
  <r>
    <d v="2016-06-20T00:00:00"/>
    <x v="9"/>
    <x v="2"/>
    <n v="38.791923856233225"/>
    <n v="581.87885784349839"/>
    <x v="1"/>
    <x v="5"/>
    <x v="0"/>
    <n v="1001"/>
  </r>
  <r>
    <d v="2016-06-20T00:00:00"/>
    <x v="6"/>
    <x v="42"/>
    <n v="32.473968381130078"/>
    <n v="129.89587352452031"/>
    <x v="1"/>
    <x v="5"/>
    <x v="0"/>
    <n v="1003"/>
  </r>
  <r>
    <d v="2016-06-20T00:00:00"/>
    <x v="4"/>
    <x v="7"/>
    <n v="24.462827423892683"/>
    <n v="538.18220332563908"/>
    <x v="0"/>
    <x v="5"/>
    <x v="0"/>
    <n v="1006"/>
  </r>
  <r>
    <d v="2016-06-21T00:00:00"/>
    <x v="8"/>
    <x v="24"/>
    <n v="36.618449397693041"/>
    <n v="1428.1195265100287"/>
    <x v="0"/>
    <x v="5"/>
    <x v="0"/>
    <n v="1001"/>
  </r>
  <r>
    <d v="2016-06-21T00:00:00"/>
    <x v="9"/>
    <x v="2"/>
    <n v="38.791923856233225"/>
    <n v="581.87885784349839"/>
    <x v="1"/>
    <x v="5"/>
    <x v="0"/>
    <n v="1001"/>
  </r>
  <r>
    <d v="2016-06-21T00:00:00"/>
    <x v="2"/>
    <x v="3"/>
    <n v="39.508311000525424"/>
    <n v="79.016622001050848"/>
    <x v="1"/>
    <x v="5"/>
    <x v="0"/>
    <n v="1004"/>
  </r>
  <r>
    <d v="2016-06-21T00:00:00"/>
    <x v="10"/>
    <x v="22"/>
    <n v="25.215585619363644"/>
    <n v="1159.9169384907277"/>
    <x v="0"/>
    <x v="5"/>
    <x v="0"/>
    <n v="1005"/>
  </r>
  <r>
    <d v="2016-06-22T00:00:00"/>
    <x v="5"/>
    <x v="10"/>
    <n v="34.329026514440201"/>
    <n v="171.64513257220102"/>
    <x v="1"/>
    <x v="5"/>
    <x v="0"/>
    <n v="1002"/>
  </r>
  <r>
    <d v="2016-06-22T00:00:00"/>
    <x v="3"/>
    <x v="2"/>
    <n v="33.370394916639121"/>
    <n v="500.55592374958684"/>
    <x v="1"/>
    <x v="5"/>
    <x v="0"/>
    <n v="1005"/>
  </r>
  <r>
    <d v="2016-06-22T00:00:00"/>
    <x v="4"/>
    <x v="27"/>
    <n v="24.462827423892683"/>
    <n v="880.66178726013663"/>
    <x v="0"/>
    <x v="5"/>
    <x v="0"/>
    <n v="1006"/>
  </r>
  <r>
    <d v="2016-06-22T00:00:00"/>
    <x v="7"/>
    <x v="9"/>
    <n v="32.894032474980676"/>
    <n v="921.03290929945888"/>
    <x v="0"/>
    <x v="5"/>
    <x v="0"/>
    <n v="1004"/>
  </r>
  <r>
    <d v="2016-06-23T00:00:00"/>
    <x v="1"/>
    <x v="34"/>
    <n v="26.678238770962935"/>
    <n v="533.56477541925869"/>
    <x v="0"/>
    <x v="5"/>
    <x v="0"/>
    <n v="1002"/>
  </r>
  <r>
    <d v="2016-06-23T00:00:00"/>
    <x v="2"/>
    <x v="27"/>
    <n v="39.508311000525424"/>
    <n v="1422.2991960189152"/>
    <x v="0"/>
    <x v="5"/>
    <x v="0"/>
    <n v="1004"/>
  </r>
  <r>
    <d v="2016-06-23T00:00:00"/>
    <x v="3"/>
    <x v="49"/>
    <n v="33.370394916639121"/>
    <n v="1067.8526373324519"/>
    <x v="0"/>
    <x v="5"/>
    <x v="0"/>
    <n v="1005"/>
  </r>
  <r>
    <d v="2016-06-23T00:00:00"/>
    <x v="7"/>
    <x v="33"/>
    <n v="32.894032474980676"/>
    <n v="361.83435722478742"/>
    <x v="1"/>
    <x v="5"/>
    <x v="0"/>
    <n v="1004"/>
  </r>
  <r>
    <d v="2016-06-24T00:00:00"/>
    <x v="9"/>
    <x v="0"/>
    <n v="38.791923856233225"/>
    <n v="892.2142486933642"/>
    <x v="0"/>
    <x v="5"/>
    <x v="0"/>
    <n v="1001"/>
  </r>
  <r>
    <d v="2016-06-24T00:00:00"/>
    <x v="9"/>
    <x v="48"/>
    <n v="38.791923856233225"/>
    <n v="969.79809640583062"/>
    <x v="0"/>
    <x v="5"/>
    <x v="0"/>
    <n v="1001"/>
  </r>
  <r>
    <d v="2016-06-25T00:00:00"/>
    <x v="5"/>
    <x v="27"/>
    <n v="34.329026514440201"/>
    <n v="1235.8449545198473"/>
    <x v="0"/>
    <x v="5"/>
    <x v="0"/>
    <n v="1002"/>
  </r>
  <r>
    <d v="2016-06-25T00:00:00"/>
    <x v="1"/>
    <x v="35"/>
    <n v="26.678238770962935"/>
    <n v="1013.7730732965915"/>
    <x v="0"/>
    <x v="5"/>
    <x v="0"/>
    <n v="1002"/>
  </r>
  <r>
    <d v="2016-06-25T00:00:00"/>
    <x v="6"/>
    <x v="5"/>
    <n v="32.473968381130078"/>
    <n v="941.74508305277232"/>
    <x v="0"/>
    <x v="5"/>
    <x v="0"/>
    <n v="1003"/>
  </r>
  <r>
    <d v="2016-06-26T00:00:00"/>
    <x v="1"/>
    <x v="34"/>
    <n v="26.678238770962935"/>
    <n v="533.56477541925869"/>
    <x v="0"/>
    <x v="5"/>
    <x v="0"/>
    <n v="1002"/>
  </r>
  <r>
    <d v="2016-06-26T00:00:00"/>
    <x v="1"/>
    <x v="30"/>
    <n v="26.678238770962935"/>
    <n v="1067.1295508385174"/>
    <x v="0"/>
    <x v="5"/>
    <x v="0"/>
    <n v="1002"/>
  </r>
  <r>
    <d v="2016-06-26T00:00:00"/>
    <x v="3"/>
    <x v="12"/>
    <n v="33.370394916639121"/>
    <n v="1601.7789559986777"/>
    <x v="0"/>
    <x v="5"/>
    <x v="0"/>
    <n v="1005"/>
  </r>
  <r>
    <d v="2016-06-26T00:00:00"/>
    <x v="3"/>
    <x v="35"/>
    <n v="33.370394916639121"/>
    <n v="1268.0750068322866"/>
    <x v="0"/>
    <x v="5"/>
    <x v="0"/>
    <n v="1005"/>
  </r>
  <r>
    <d v="2016-06-26T00:00:00"/>
    <x v="4"/>
    <x v="46"/>
    <n v="24.462827423892683"/>
    <n v="831.73613241235125"/>
    <x v="0"/>
    <x v="5"/>
    <x v="0"/>
    <n v="1006"/>
  </r>
  <r>
    <d v="2016-06-26T00:00:00"/>
    <x v="4"/>
    <x v="0"/>
    <n v="24.462827423892683"/>
    <n v="562.64503074953177"/>
    <x v="0"/>
    <x v="5"/>
    <x v="0"/>
    <n v="1006"/>
  </r>
  <r>
    <d v="2016-06-26T00:00:00"/>
    <x v="7"/>
    <x v="28"/>
    <n v="32.894032474980676"/>
    <n v="559.19855207467151"/>
    <x v="1"/>
    <x v="5"/>
    <x v="0"/>
    <n v="1004"/>
  </r>
  <r>
    <d v="2016-06-26T00:00:00"/>
    <x v="10"/>
    <x v="7"/>
    <n v="25.215585619363644"/>
    <n v="554.74288362600021"/>
    <x v="0"/>
    <x v="5"/>
    <x v="0"/>
    <n v="1005"/>
  </r>
  <r>
    <d v="2016-06-27T00:00:00"/>
    <x v="9"/>
    <x v="29"/>
    <n v="38.791923856233225"/>
    <n v="698.25462941219803"/>
    <x v="1"/>
    <x v="5"/>
    <x v="0"/>
    <n v="1001"/>
  </r>
  <r>
    <d v="2016-06-27T00:00:00"/>
    <x v="1"/>
    <x v="4"/>
    <n v="26.678238770962935"/>
    <n v="720.31244681599924"/>
    <x v="0"/>
    <x v="5"/>
    <x v="0"/>
    <n v="1002"/>
  </r>
  <r>
    <d v="2016-06-27T00:00:00"/>
    <x v="3"/>
    <x v="39"/>
    <n v="33.370394916639121"/>
    <n v="100.11118474991736"/>
    <x v="1"/>
    <x v="5"/>
    <x v="0"/>
    <n v="1005"/>
  </r>
  <r>
    <d v="2016-06-27T00:00:00"/>
    <x v="3"/>
    <x v="31"/>
    <n v="33.370394916639121"/>
    <n v="1501.6677712487603"/>
    <x v="0"/>
    <x v="5"/>
    <x v="0"/>
    <n v="1005"/>
  </r>
  <r>
    <d v="2016-06-28T00:00:00"/>
    <x v="5"/>
    <x v="30"/>
    <n v="34.329026514440201"/>
    <n v="1373.1610605776082"/>
    <x v="0"/>
    <x v="5"/>
    <x v="0"/>
    <n v="1002"/>
  </r>
  <r>
    <d v="2016-06-28T00:00:00"/>
    <x v="0"/>
    <x v="48"/>
    <n v="39.570543626877033"/>
    <n v="989.26359067192584"/>
    <x v="0"/>
    <x v="5"/>
    <x v="0"/>
    <n v="1003"/>
  </r>
  <r>
    <d v="2016-06-28T00:00:00"/>
    <x v="1"/>
    <x v="14"/>
    <n v="26.678238770962935"/>
    <n v="1173.8425059223691"/>
    <x v="0"/>
    <x v="5"/>
    <x v="0"/>
    <n v="1002"/>
  </r>
  <r>
    <d v="2016-06-28T00:00:00"/>
    <x v="6"/>
    <x v="33"/>
    <n v="32.473968381130078"/>
    <n v="357.21365219243086"/>
    <x v="1"/>
    <x v="5"/>
    <x v="0"/>
    <n v="1003"/>
  </r>
  <r>
    <d v="2016-06-28T00:00:00"/>
    <x v="7"/>
    <x v="38"/>
    <n v="32.894032474980676"/>
    <n v="855.24484434949761"/>
    <x v="0"/>
    <x v="5"/>
    <x v="0"/>
    <n v="1004"/>
  </r>
  <r>
    <d v="2016-06-29T00:00:00"/>
    <x v="5"/>
    <x v="14"/>
    <n v="34.329026514440201"/>
    <n v="1510.4771666353688"/>
    <x v="0"/>
    <x v="5"/>
    <x v="0"/>
    <n v="1002"/>
  </r>
  <r>
    <d v="2016-06-29T00:00:00"/>
    <x v="2"/>
    <x v="18"/>
    <n v="39.508311000525424"/>
    <n v="1698.8573730225933"/>
    <x v="0"/>
    <x v="5"/>
    <x v="0"/>
    <n v="1004"/>
  </r>
  <r>
    <d v="2016-06-30T00:00:00"/>
    <x v="2"/>
    <x v="31"/>
    <n v="39.508311000525424"/>
    <n v="1777.8739950236441"/>
    <x v="0"/>
    <x v="5"/>
    <x v="0"/>
    <n v="1004"/>
  </r>
  <r>
    <d v="2016-06-30T00:00:00"/>
    <x v="3"/>
    <x v="18"/>
    <n v="33.370394916639121"/>
    <n v="1434.9269814154823"/>
    <x v="0"/>
    <x v="5"/>
    <x v="0"/>
    <n v="1005"/>
  </r>
  <r>
    <d v="2016-07-01T00:00:00"/>
    <x v="8"/>
    <x v="6"/>
    <n v="36.618449397693041"/>
    <n v="512.65829156770258"/>
    <x v="1"/>
    <x v="6"/>
    <x v="0"/>
    <n v="1001"/>
  </r>
  <r>
    <d v="2016-07-01T00:00:00"/>
    <x v="8"/>
    <x v="41"/>
    <n v="36.618449397693041"/>
    <n v="1135.1719313284843"/>
    <x v="0"/>
    <x v="6"/>
    <x v="0"/>
    <n v="1001"/>
  </r>
  <r>
    <d v="2016-07-01T00:00:00"/>
    <x v="9"/>
    <x v="3"/>
    <n v="38.791923856233225"/>
    <n v="77.583847712466451"/>
    <x v="1"/>
    <x v="6"/>
    <x v="0"/>
    <n v="1001"/>
  </r>
  <r>
    <d v="2016-07-01T00:00:00"/>
    <x v="9"/>
    <x v="5"/>
    <n v="38.791923856233225"/>
    <n v="1124.9657918307635"/>
    <x v="0"/>
    <x v="6"/>
    <x v="0"/>
    <n v="1001"/>
  </r>
  <r>
    <d v="2016-07-01T00:00:00"/>
    <x v="3"/>
    <x v="23"/>
    <n v="33.370394916639121"/>
    <n v="400.44473899966943"/>
    <x v="1"/>
    <x v="6"/>
    <x v="0"/>
    <n v="1005"/>
  </r>
  <r>
    <d v="2016-07-02T00:00:00"/>
    <x v="8"/>
    <x v="20"/>
    <n v="36.618449397693041"/>
    <n v="1281.6457289192565"/>
    <x v="0"/>
    <x v="6"/>
    <x v="0"/>
    <n v="1001"/>
  </r>
  <r>
    <d v="2016-07-02T00:00:00"/>
    <x v="0"/>
    <x v="41"/>
    <n v="39.570543626877033"/>
    <n v="1226.6868524331881"/>
    <x v="0"/>
    <x v="6"/>
    <x v="0"/>
    <n v="1003"/>
  </r>
  <r>
    <d v="2016-07-02T00:00:00"/>
    <x v="1"/>
    <x v="16"/>
    <n v="26.678238770962935"/>
    <n v="1093.8077896094803"/>
    <x v="0"/>
    <x v="6"/>
    <x v="0"/>
    <n v="1002"/>
  </r>
  <r>
    <d v="2016-07-02T00:00:00"/>
    <x v="3"/>
    <x v="44"/>
    <n v="33.370394916639121"/>
    <n v="1401.556586498843"/>
    <x v="0"/>
    <x v="6"/>
    <x v="0"/>
    <n v="1005"/>
  </r>
  <r>
    <d v="2016-07-02T00:00:00"/>
    <x v="7"/>
    <x v="28"/>
    <n v="32.894032474980676"/>
    <n v="559.19855207467151"/>
    <x v="1"/>
    <x v="6"/>
    <x v="0"/>
    <n v="1004"/>
  </r>
  <r>
    <d v="2016-07-02T00:00:00"/>
    <x v="10"/>
    <x v="45"/>
    <n v="25.215585619363644"/>
    <n v="25.215585619363644"/>
    <x v="1"/>
    <x v="6"/>
    <x v="0"/>
    <n v="1005"/>
  </r>
  <r>
    <d v="2016-07-03T00:00:00"/>
    <x v="5"/>
    <x v="44"/>
    <n v="34.329026514440201"/>
    <n v="1441.8191136064884"/>
    <x v="0"/>
    <x v="6"/>
    <x v="0"/>
    <n v="1002"/>
  </r>
  <r>
    <d v="2016-07-03T00:00:00"/>
    <x v="0"/>
    <x v="20"/>
    <n v="39.570543626877033"/>
    <n v="1384.969026940696"/>
    <x v="0"/>
    <x v="6"/>
    <x v="0"/>
    <n v="1003"/>
  </r>
  <r>
    <d v="2016-07-03T00:00:00"/>
    <x v="2"/>
    <x v="22"/>
    <n v="39.508311000525424"/>
    <n v="1817.3823060241696"/>
    <x v="0"/>
    <x v="6"/>
    <x v="0"/>
    <n v="1004"/>
  </r>
  <r>
    <d v="2016-07-03T00:00:00"/>
    <x v="4"/>
    <x v="3"/>
    <n v="24.462827423892683"/>
    <n v="48.925654847785367"/>
    <x v="1"/>
    <x v="6"/>
    <x v="0"/>
    <n v="1006"/>
  </r>
  <r>
    <d v="2016-07-03T00:00:00"/>
    <x v="10"/>
    <x v="38"/>
    <n v="25.215585619363644"/>
    <n v="655.6052261034547"/>
    <x v="0"/>
    <x v="6"/>
    <x v="0"/>
    <n v="1005"/>
  </r>
  <r>
    <d v="2016-07-04T00:00:00"/>
    <x v="8"/>
    <x v="30"/>
    <n v="36.618449397693041"/>
    <n v="1464.7379759077216"/>
    <x v="0"/>
    <x v="6"/>
    <x v="0"/>
    <n v="1001"/>
  </r>
  <r>
    <d v="2016-07-04T00:00:00"/>
    <x v="5"/>
    <x v="20"/>
    <n v="34.329026514440201"/>
    <n v="1201.515928005407"/>
    <x v="0"/>
    <x v="6"/>
    <x v="0"/>
    <n v="1002"/>
  </r>
  <r>
    <d v="2016-07-04T00:00:00"/>
    <x v="5"/>
    <x v="11"/>
    <n v="34.329026514440201"/>
    <n v="205.97415908664121"/>
    <x v="1"/>
    <x v="6"/>
    <x v="0"/>
    <n v="1002"/>
  </r>
  <r>
    <d v="2016-07-04T00:00:00"/>
    <x v="9"/>
    <x v="0"/>
    <n v="38.791923856233225"/>
    <n v="892.2142486933642"/>
    <x v="0"/>
    <x v="6"/>
    <x v="0"/>
    <n v="1001"/>
  </r>
  <r>
    <d v="2016-07-04T00:00:00"/>
    <x v="1"/>
    <x v="9"/>
    <n v="26.678238770962935"/>
    <n v="746.99068558696217"/>
    <x v="0"/>
    <x v="6"/>
    <x v="0"/>
    <n v="1002"/>
  </r>
  <r>
    <d v="2016-07-04T00:00:00"/>
    <x v="6"/>
    <x v="37"/>
    <n v="32.473968381130078"/>
    <n v="1071.6409565772926"/>
    <x v="0"/>
    <x v="6"/>
    <x v="0"/>
    <n v="1003"/>
  </r>
  <r>
    <d v="2016-07-04T00:00:00"/>
    <x v="3"/>
    <x v="9"/>
    <n v="33.370394916639121"/>
    <n v="934.37105766589536"/>
    <x v="0"/>
    <x v="6"/>
    <x v="0"/>
    <n v="1005"/>
  </r>
  <r>
    <d v="2016-07-04T00:00:00"/>
    <x v="7"/>
    <x v="5"/>
    <n v="32.894032474980676"/>
    <n v="953.92694177443957"/>
    <x v="0"/>
    <x v="6"/>
    <x v="0"/>
    <n v="1004"/>
  </r>
  <r>
    <d v="2016-07-04T00:00:00"/>
    <x v="10"/>
    <x v="24"/>
    <n v="25.215585619363644"/>
    <n v="983.40783915518216"/>
    <x v="0"/>
    <x v="6"/>
    <x v="0"/>
    <n v="1005"/>
  </r>
  <r>
    <d v="2016-07-05T00:00:00"/>
    <x v="0"/>
    <x v="5"/>
    <n v="39.570543626877033"/>
    <n v="1147.5457651794341"/>
    <x v="0"/>
    <x v="6"/>
    <x v="0"/>
    <n v="1003"/>
  </r>
  <r>
    <d v="2016-07-05T00:00:00"/>
    <x v="1"/>
    <x v="22"/>
    <n v="26.678238770962935"/>
    <n v="1227.198983464295"/>
    <x v="0"/>
    <x v="6"/>
    <x v="0"/>
    <n v="1002"/>
  </r>
  <r>
    <d v="2016-07-05T00:00:00"/>
    <x v="1"/>
    <x v="20"/>
    <n v="26.678238770962935"/>
    <n v="933.73835698370272"/>
    <x v="0"/>
    <x v="6"/>
    <x v="0"/>
    <n v="1002"/>
  </r>
  <r>
    <d v="2016-07-06T00:00:00"/>
    <x v="5"/>
    <x v="24"/>
    <n v="34.329026514440201"/>
    <n v="1338.8320340631678"/>
    <x v="0"/>
    <x v="6"/>
    <x v="0"/>
    <n v="1002"/>
  </r>
  <r>
    <d v="2016-07-07T00:00:00"/>
    <x v="0"/>
    <x v="5"/>
    <n v="39.570543626877033"/>
    <n v="1147.5457651794341"/>
    <x v="0"/>
    <x v="6"/>
    <x v="0"/>
    <n v="1003"/>
  </r>
  <r>
    <d v="2016-07-07T00:00:00"/>
    <x v="9"/>
    <x v="21"/>
    <n v="38.791923856233225"/>
    <n v="310.3353908498658"/>
    <x v="1"/>
    <x v="6"/>
    <x v="0"/>
    <n v="1001"/>
  </r>
  <r>
    <d v="2016-07-07T00:00:00"/>
    <x v="10"/>
    <x v="43"/>
    <n v="25.215585619363644"/>
    <n v="479.09612676790925"/>
    <x v="1"/>
    <x v="6"/>
    <x v="0"/>
    <n v="1005"/>
  </r>
  <r>
    <d v="2016-07-08T00:00:00"/>
    <x v="8"/>
    <x v="11"/>
    <n v="36.618449397693041"/>
    <n v="219.71069638615825"/>
    <x v="1"/>
    <x v="6"/>
    <x v="0"/>
    <n v="1001"/>
  </r>
  <r>
    <d v="2016-07-08T00:00:00"/>
    <x v="8"/>
    <x v="45"/>
    <n v="36.618449397693041"/>
    <n v="36.618449397693041"/>
    <x v="1"/>
    <x v="6"/>
    <x v="0"/>
    <n v="1001"/>
  </r>
  <r>
    <d v="2016-07-08T00:00:00"/>
    <x v="5"/>
    <x v="21"/>
    <n v="34.329026514440201"/>
    <n v="274.63221211552161"/>
    <x v="1"/>
    <x v="6"/>
    <x v="0"/>
    <n v="1002"/>
  </r>
  <r>
    <d v="2016-07-08T00:00:00"/>
    <x v="5"/>
    <x v="33"/>
    <n v="34.329026514440201"/>
    <n v="377.6192916588422"/>
    <x v="1"/>
    <x v="6"/>
    <x v="0"/>
    <n v="1002"/>
  </r>
  <r>
    <d v="2016-07-08T00:00:00"/>
    <x v="0"/>
    <x v="38"/>
    <n v="39.570543626877033"/>
    <n v="1028.8341342988028"/>
    <x v="0"/>
    <x v="6"/>
    <x v="0"/>
    <n v="1003"/>
  </r>
  <r>
    <d v="2016-07-08T00:00:00"/>
    <x v="2"/>
    <x v="37"/>
    <n v="39.508311000525424"/>
    <n v="1303.7742630173391"/>
    <x v="0"/>
    <x v="6"/>
    <x v="0"/>
    <n v="1004"/>
  </r>
  <r>
    <d v="2016-07-08T00:00:00"/>
    <x v="7"/>
    <x v="40"/>
    <n v="32.894032474980676"/>
    <n v="427.62242217474881"/>
    <x v="1"/>
    <x v="6"/>
    <x v="0"/>
    <n v="1004"/>
  </r>
  <r>
    <d v="2016-07-08T00:00:00"/>
    <x v="10"/>
    <x v="49"/>
    <n v="25.215585619363644"/>
    <n v="806.8987398196366"/>
    <x v="0"/>
    <x v="6"/>
    <x v="0"/>
    <n v="1005"/>
  </r>
  <r>
    <d v="2016-07-09T00:00:00"/>
    <x v="8"/>
    <x v="48"/>
    <n v="36.618449397693041"/>
    <n v="915.46123494232597"/>
    <x v="0"/>
    <x v="6"/>
    <x v="0"/>
    <n v="1001"/>
  </r>
  <r>
    <d v="2016-07-09T00:00:00"/>
    <x v="0"/>
    <x v="33"/>
    <n v="39.570543626877033"/>
    <n v="435.27597989564737"/>
    <x v="1"/>
    <x v="6"/>
    <x v="0"/>
    <n v="1003"/>
  </r>
  <r>
    <d v="2016-07-09T00:00:00"/>
    <x v="9"/>
    <x v="3"/>
    <n v="38.791923856233225"/>
    <n v="77.583847712466451"/>
    <x v="1"/>
    <x v="6"/>
    <x v="0"/>
    <n v="1001"/>
  </r>
  <r>
    <d v="2016-07-10T00:00:00"/>
    <x v="5"/>
    <x v="35"/>
    <n v="34.329026514440201"/>
    <n v="1304.5030075487277"/>
    <x v="0"/>
    <x v="6"/>
    <x v="0"/>
    <n v="1002"/>
  </r>
  <r>
    <d v="2016-07-10T00:00:00"/>
    <x v="9"/>
    <x v="26"/>
    <n v="38.791923856233225"/>
    <n v="931.00617254959741"/>
    <x v="0"/>
    <x v="6"/>
    <x v="0"/>
    <n v="1001"/>
  </r>
  <r>
    <d v="2016-07-10T00:00:00"/>
    <x v="9"/>
    <x v="33"/>
    <n v="38.791923856233225"/>
    <n v="426.71116241856549"/>
    <x v="1"/>
    <x v="6"/>
    <x v="0"/>
    <n v="1001"/>
  </r>
  <r>
    <d v="2016-07-10T00:00:00"/>
    <x v="6"/>
    <x v="44"/>
    <n v="32.473968381130078"/>
    <n v="1363.9066720074634"/>
    <x v="0"/>
    <x v="6"/>
    <x v="0"/>
    <n v="1003"/>
  </r>
  <r>
    <d v="2016-07-10T00:00:00"/>
    <x v="2"/>
    <x v="7"/>
    <n v="39.508311000525424"/>
    <n v="869.18284201155939"/>
    <x v="0"/>
    <x v="6"/>
    <x v="0"/>
    <n v="1004"/>
  </r>
  <r>
    <d v="2016-07-10T00:00:00"/>
    <x v="10"/>
    <x v="49"/>
    <n v="25.215585619363644"/>
    <n v="806.8987398196366"/>
    <x v="0"/>
    <x v="6"/>
    <x v="0"/>
    <n v="1005"/>
  </r>
  <r>
    <d v="2016-07-10T00:00:00"/>
    <x v="10"/>
    <x v="15"/>
    <n v="25.215585619363644"/>
    <n v="176.5090993355455"/>
    <x v="1"/>
    <x v="6"/>
    <x v="0"/>
    <n v="1005"/>
  </r>
  <r>
    <d v="2016-07-11T00:00:00"/>
    <x v="8"/>
    <x v="23"/>
    <n v="36.618449397693041"/>
    <n v="439.42139277231649"/>
    <x v="1"/>
    <x v="6"/>
    <x v="0"/>
    <n v="1001"/>
  </r>
  <r>
    <d v="2016-07-11T00:00:00"/>
    <x v="0"/>
    <x v="15"/>
    <n v="39.570543626877033"/>
    <n v="276.99380538813921"/>
    <x v="1"/>
    <x v="6"/>
    <x v="0"/>
    <n v="1003"/>
  </r>
  <r>
    <d v="2016-07-11T00:00:00"/>
    <x v="9"/>
    <x v="34"/>
    <n v="38.791923856233225"/>
    <n v="775.83847712466445"/>
    <x v="0"/>
    <x v="6"/>
    <x v="0"/>
    <n v="1001"/>
  </r>
  <r>
    <d v="2016-07-11T00:00:00"/>
    <x v="1"/>
    <x v="1"/>
    <n v="26.678238770962935"/>
    <n v="1307.2336997771838"/>
    <x v="0"/>
    <x v="6"/>
    <x v="0"/>
    <n v="1002"/>
  </r>
  <r>
    <d v="2016-07-11T00:00:00"/>
    <x v="6"/>
    <x v="17"/>
    <n v="32.473968381130078"/>
    <n v="292.2657154301707"/>
    <x v="1"/>
    <x v="6"/>
    <x v="0"/>
    <n v="1003"/>
  </r>
  <r>
    <d v="2016-07-11T00:00:00"/>
    <x v="10"/>
    <x v="25"/>
    <n v="25.215585619363644"/>
    <n v="932.97666791645486"/>
    <x v="0"/>
    <x v="6"/>
    <x v="0"/>
    <n v="1005"/>
  </r>
  <r>
    <d v="2016-07-12T00:00:00"/>
    <x v="5"/>
    <x v="16"/>
    <n v="34.329026514440201"/>
    <n v="1407.4900870920483"/>
    <x v="0"/>
    <x v="6"/>
    <x v="0"/>
    <n v="1002"/>
  </r>
  <r>
    <d v="2016-07-12T00:00:00"/>
    <x v="0"/>
    <x v="41"/>
    <n v="39.570543626877033"/>
    <n v="1226.6868524331881"/>
    <x v="0"/>
    <x v="6"/>
    <x v="0"/>
    <n v="1003"/>
  </r>
  <r>
    <d v="2016-07-12T00:00:00"/>
    <x v="0"/>
    <x v="19"/>
    <n v="39.570543626877033"/>
    <n v="633.12869803003252"/>
    <x v="1"/>
    <x v="6"/>
    <x v="0"/>
    <n v="1003"/>
  </r>
  <r>
    <d v="2016-07-12T00:00:00"/>
    <x v="9"/>
    <x v="38"/>
    <n v="38.791923856233225"/>
    <n v="1008.5900202620638"/>
    <x v="0"/>
    <x v="6"/>
    <x v="0"/>
    <n v="1001"/>
  </r>
  <r>
    <d v="2016-07-12T00:00:00"/>
    <x v="9"/>
    <x v="38"/>
    <n v="38.791923856233225"/>
    <n v="1008.5900202620638"/>
    <x v="0"/>
    <x v="6"/>
    <x v="0"/>
    <n v="1001"/>
  </r>
  <r>
    <d v="2016-07-12T00:00:00"/>
    <x v="6"/>
    <x v="13"/>
    <n v="32.473968381130078"/>
    <n v="681.95333600373169"/>
    <x v="0"/>
    <x v="6"/>
    <x v="0"/>
    <n v="1003"/>
  </r>
  <r>
    <d v="2016-07-12T00:00:00"/>
    <x v="2"/>
    <x v="4"/>
    <n v="39.508311000525424"/>
    <n v="1066.7243970141865"/>
    <x v="0"/>
    <x v="6"/>
    <x v="0"/>
    <n v="1004"/>
  </r>
  <r>
    <d v="2016-07-12T00:00:00"/>
    <x v="2"/>
    <x v="18"/>
    <n v="39.508311000525424"/>
    <n v="1698.8573730225933"/>
    <x v="0"/>
    <x v="6"/>
    <x v="0"/>
    <n v="1004"/>
  </r>
  <r>
    <d v="2016-07-12T00:00:00"/>
    <x v="4"/>
    <x v="27"/>
    <n v="24.462827423892683"/>
    <n v="880.66178726013663"/>
    <x v="0"/>
    <x v="6"/>
    <x v="0"/>
    <n v="1006"/>
  </r>
  <r>
    <d v="2016-07-12T00:00:00"/>
    <x v="7"/>
    <x v="21"/>
    <n v="32.894032474980676"/>
    <n v="263.15225979984541"/>
    <x v="1"/>
    <x v="6"/>
    <x v="0"/>
    <n v="1004"/>
  </r>
  <r>
    <d v="2016-07-13T00:00:00"/>
    <x v="9"/>
    <x v="31"/>
    <n v="38.791923856233225"/>
    <n v="1745.6365735304951"/>
    <x v="0"/>
    <x v="6"/>
    <x v="0"/>
    <n v="1001"/>
  </r>
  <r>
    <d v="2016-07-13T00:00:00"/>
    <x v="9"/>
    <x v="10"/>
    <n v="38.791923856233225"/>
    <n v="193.95961928116611"/>
    <x v="1"/>
    <x v="6"/>
    <x v="0"/>
    <n v="1001"/>
  </r>
  <r>
    <d v="2016-07-13T00:00:00"/>
    <x v="6"/>
    <x v="11"/>
    <n v="32.473968381130078"/>
    <n v="194.84381028678047"/>
    <x v="1"/>
    <x v="6"/>
    <x v="0"/>
    <n v="1003"/>
  </r>
  <r>
    <d v="2016-07-13T00:00:00"/>
    <x v="7"/>
    <x v="44"/>
    <n v="32.894032474980676"/>
    <n v="1381.5493639491883"/>
    <x v="0"/>
    <x v="6"/>
    <x v="0"/>
    <n v="1004"/>
  </r>
  <r>
    <d v="2016-07-14T00:00:00"/>
    <x v="5"/>
    <x v="32"/>
    <n v="34.329026514440201"/>
    <n v="1716.4513257220101"/>
    <x v="0"/>
    <x v="6"/>
    <x v="0"/>
    <n v="1002"/>
  </r>
  <r>
    <d v="2016-07-14T00:00:00"/>
    <x v="5"/>
    <x v="35"/>
    <n v="34.329026514440201"/>
    <n v="1304.5030075487277"/>
    <x v="0"/>
    <x v="6"/>
    <x v="0"/>
    <n v="1002"/>
  </r>
  <r>
    <d v="2016-07-15T00:00:00"/>
    <x v="0"/>
    <x v="26"/>
    <n v="39.570543626877033"/>
    <n v="949.69304704504884"/>
    <x v="0"/>
    <x v="6"/>
    <x v="0"/>
    <n v="1003"/>
  </r>
  <r>
    <d v="2016-07-15T00:00:00"/>
    <x v="3"/>
    <x v="28"/>
    <n v="33.370394916639121"/>
    <n v="567.2967135828651"/>
    <x v="1"/>
    <x v="6"/>
    <x v="0"/>
    <n v="1005"/>
  </r>
  <r>
    <d v="2016-07-15T00:00:00"/>
    <x v="4"/>
    <x v="41"/>
    <n v="24.462827423892683"/>
    <n v="758.34765014067318"/>
    <x v="0"/>
    <x v="6"/>
    <x v="0"/>
    <n v="1006"/>
  </r>
  <r>
    <d v="2016-07-15T00:00:00"/>
    <x v="4"/>
    <x v="21"/>
    <n v="24.462827423892683"/>
    <n v="195.70261939114147"/>
    <x v="1"/>
    <x v="6"/>
    <x v="0"/>
    <n v="1006"/>
  </r>
  <r>
    <d v="2016-07-16T00:00:00"/>
    <x v="5"/>
    <x v="38"/>
    <n v="34.329026514440201"/>
    <n v="892.55468937544526"/>
    <x v="0"/>
    <x v="6"/>
    <x v="0"/>
    <n v="1002"/>
  </r>
  <r>
    <d v="2016-07-16T00:00:00"/>
    <x v="9"/>
    <x v="27"/>
    <n v="38.791923856233225"/>
    <n v="1396.5092588243961"/>
    <x v="0"/>
    <x v="6"/>
    <x v="0"/>
    <n v="1001"/>
  </r>
  <r>
    <d v="2016-07-16T00:00:00"/>
    <x v="4"/>
    <x v="10"/>
    <n v="24.462827423892683"/>
    <n v="122.31413711946342"/>
    <x v="1"/>
    <x v="6"/>
    <x v="0"/>
    <n v="1006"/>
  </r>
  <r>
    <d v="2016-07-16T00:00:00"/>
    <x v="7"/>
    <x v="47"/>
    <n v="32.894032474980676"/>
    <n v="986.82097424942026"/>
    <x v="0"/>
    <x v="6"/>
    <x v="0"/>
    <n v="1004"/>
  </r>
  <r>
    <d v="2016-07-16T00:00:00"/>
    <x v="10"/>
    <x v="45"/>
    <n v="25.215585619363644"/>
    <n v="25.215585619363644"/>
    <x v="1"/>
    <x v="6"/>
    <x v="0"/>
    <n v="1005"/>
  </r>
  <r>
    <d v="2016-07-17T00:00:00"/>
    <x v="0"/>
    <x v="48"/>
    <n v="39.570543626877033"/>
    <n v="989.26359067192584"/>
    <x v="0"/>
    <x v="6"/>
    <x v="0"/>
    <n v="1003"/>
  </r>
  <r>
    <d v="2016-07-17T00:00:00"/>
    <x v="1"/>
    <x v="6"/>
    <n v="26.678238770962935"/>
    <n v="373.49534279348109"/>
    <x v="1"/>
    <x v="6"/>
    <x v="0"/>
    <n v="1002"/>
  </r>
  <r>
    <d v="2016-07-17T00:00:00"/>
    <x v="6"/>
    <x v="31"/>
    <n v="32.473968381130078"/>
    <n v="1461.3285771508536"/>
    <x v="0"/>
    <x v="6"/>
    <x v="0"/>
    <n v="1003"/>
  </r>
  <r>
    <d v="2016-07-17T00:00:00"/>
    <x v="6"/>
    <x v="2"/>
    <n v="32.473968381130078"/>
    <n v="487.10952571695117"/>
    <x v="1"/>
    <x v="6"/>
    <x v="0"/>
    <n v="1003"/>
  </r>
  <r>
    <d v="2016-07-17T00:00:00"/>
    <x v="2"/>
    <x v="40"/>
    <n v="39.508311000525424"/>
    <n v="513.60804300683048"/>
    <x v="1"/>
    <x v="6"/>
    <x v="0"/>
    <n v="1004"/>
  </r>
  <r>
    <d v="2016-07-17T00:00:00"/>
    <x v="7"/>
    <x v="4"/>
    <n v="32.894032474980676"/>
    <n v="888.1388768244783"/>
    <x v="0"/>
    <x v="6"/>
    <x v="0"/>
    <n v="1004"/>
  </r>
  <r>
    <d v="2016-07-18T00:00:00"/>
    <x v="5"/>
    <x v="23"/>
    <n v="34.329026514440201"/>
    <n v="411.94831817328242"/>
    <x v="1"/>
    <x v="6"/>
    <x v="0"/>
    <n v="1002"/>
  </r>
  <r>
    <d v="2016-07-18T00:00:00"/>
    <x v="0"/>
    <x v="46"/>
    <n v="39.570543626877033"/>
    <n v="1345.398483313819"/>
    <x v="0"/>
    <x v="6"/>
    <x v="0"/>
    <n v="1003"/>
  </r>
  <r>
    <d v="2016-07-18T00:00:00"/>
    <x v="3"/>
    <x v="0"/>
    <n v="33.370394916639121"/>
    <n v="767.51908308269981"/>
    <x v="0"/>
    <x v="6"/>
    <x v="0"/>
    <n v="1005"/>
  </r>
  <r>
    <d v="2016-07-18T00:00:00"/>
    <x v="7"/>
    <x v="4"/>
    <n v="32.894032474980676"/>
    <n v="888.1388768244783"/>
    <x v="0"/>
    <x v="6"/>
    <x v="0"/>
    <n v="1004"/>
  </r>
  <r>
    <d v="2016-07-18T00:00:00"/>
    <x v="10"/>
    <x v="44"/>
    <n v="25.215585619363644"/>
    <n v="1059.0545960132731"/>
    <x v="0"/>
    <x v="6"/>
    <x v="0"/>
    <n v="1005"/>
  </r>
  <r>
    <d v="2016-07-19T00:00:00"/>
    <x v="8"/>
    <x v="5"/>
    <n v="36.618449397693041"/>
    <n v="1061.9350325330981"/>
    <x v="0"/>
    <x v="6"/>
    <x v="0"/>
    <n v="1001"/>
  </r>
  <r>
    <d v="2016-07-19T00:00:00"/>
    <x v="8"/>
    <x v="41"/>
    <n v="36.618449397693041"/>
    <n v="1135.1719313284843"/>
    <x v="0"/>
    <x v="6"/>
    <x v="0"/>
    <n v="1001"/>
  </r>
  <r>
    <d v="2016-07-19T00:00:00"/>
    <x v="8"/>
    <x v="3"/>
    <n v="36.618449397693041"/>
    <n v="73.236898795386082"/>
    <x v="1"/>
    <x v="6"/>
    <x v="0"/>
    <n v="1001"/>
  </r>
  <r>
    <d v="2016-07-19T00:00:00"/>
    <x v="5"/>
    <x v="27"/>
    <n v="34.329026514440201"/>
    <n v="1235.8449545198473"/>
    <x v="0"/>
    <x v="6"/>
    <x v="0"/>
    <n v="1002"/>
  </r>
  <r>
    <d v="2016-07-19T00:00:00"/>
    <x v="5"/>
    <x v="14"/>
    <n v="34.329026514440201"/>
    <n v="1510.4771666353688"/>
    <x v="0"/>
    <x v="6"/>
    <x v="0"/>
    <n v="1002"/>
  </r>
  <r>
    <d v="2016-07-19T00:00:00"/>
    <x v="0"/>
    <x v="12"/>
    <n v="39.570543626877033"/>
    <n v="1899.3860940900977"/>
    <x v="0"/>
    <x v="6"/>
    <x v="0"/>
    <n v="1003"/>
  </r>
  <r>
    <d v="2016-07-19T00:00:00"/>
    <x v="4"/>
    <x v="26"/>
    <n v="24.462827423892683"/>
    <n v="587.10785817342435"/>
    <x v="0"/>
    <x v="6"/>
    <x v="0"/>
    <n v="1006"/>
  </r>
  <r>
    <d v="2016-07-19T00:00:00"/>
    <x v="4"/>
    <x v="17"/>
    <n v="24.462827423892683"/>
    <n v="220.16544681503416"/>
    <x v="1"/>
    <x v="6"/>
    <x v="0"/>
    <n v="1006"/>
  </r>
  <r>
    <d v="2016-07-20T00:00:00"/>
    <x v="8"/>
    <x v="21"/>
    <n v="36.618449397693041"/>
    <n v="292.94759518154433"/>
    <x v="1"/>
    <x v="6"/>
    <x v="0"/>
    <n v="1001"/>
  </r>
  <r>
    <d v="2016-07-20T00:00:00"/>
    <x v="5"/>
    <x v="35"/>
    <n v="34.329026514440201"/>
    <n v="1304.5030075487277"/>
    <x v="0"/>
    <x v="6"/>
    <x v="0"/>
    <n v="1002"/>
  </r>
  <r>
    <d v="2016-07-20T00:00:00"/>
    <x v="2"/>
    <x v="9"/>
    <n v="39.508311000525424"/>
    <n v="1106.232708014712"/>
    <x v="0"/>
    <x v="6"/>
    <x v="0"/>
    <n v="1004"/>
  </r>
  <r>
    <d v="2016-07-20T00:00:00"/>
    <x v="3"/>
    <x v="0"/>
    <n v="33.370394916639121"/>
    <n v="767.51908308269981"/>
    <x v="0"/>
    <x v="6"/>
    <x v="0"/>
    <n v="1005"/>
  </r>
  <r>
    <d v="2016-07-20T00:00:00"/>
    <x v="4"/>
    <x v="35"/>
    <n v="24.462827423892683"/>
    <n v="929.58744210792202"/>
    <x v="0"/>
    <x v="6"/>
    <x v="0"/>
    <n v="1006"/>
  </r>
  <r>
    <d v="2016-07-20T00:00:00"/>
    <x v="10"/>
    <x v="29"/>
    <n v="25.215585619363644"/>
    <n v="453.8805411485456"/>
    <x v="1"/>
    <x v="6"/>
    <x v="0"/>
    <n v="1005"/>
  </r>
  <r>
    <d v="2016-07-21T00:00:00"/>
    <x v="8"/>
    <x v="20"/>
    <n v="36.618449397693041"/>
    <n v="1281.6457289192565"/>
    <x v="0"/>
    <x v="6"/>
    <x v="0"/>
    <n v="1001"/>
  </r>
  <r>
    <d v="2016-07-21T00:00:00"/>
    <x v="6"/>
    <x v="31"/>
    <n v="32.473968381130078"/>
    <n v="1461.3285771508536"/>
    <x v="0"/>
    <x v="6"/>
    <x v="0"/>
    <n v="1003"/>
  </r>
  <r>
    <d v="2016-07-21T00:00:00"/>
    <x v="2"/>
    <x v="41"/>
    <n v="39.508311000525424"/>
    <n v="1224.7576410162881"/>
    <x v="0"/>
    <x v="6"/>
    <x v="0"/>
    <n v="1004"/>
  </r>
  <r>
    <d v="2016-07-21T00:00:00"/>
    <x v="7"/>
    <x v="35"/>
    <n v="32.894032474980676"/>
    <n v="1249.9732340492658"/>
    <x v="0"/>
    <x v="6"/>
    <x v="0"/>
    <n v="1004"/>
  </r>
  <r>
    <d v="2016-07-21T00:00:00"/>
    <x v="7"/>
    <x v="46"/>
    <n v="32.894032474980676"/>
    <n v="1118.397104149343"/>
    <x v="0"/>
    <x v="6"/>
    <x v="0"/>
    <n v="1004"/>
  </r>
  <r>
    <d v="2016-07-22T00:00:00"/>
    <x v="0"/>
    <x v="14"/>
    <n v="39.570543626877033"/>
    <n v="1741.1039195825895"/>
    <x v="0"/>
    <x v="6"/>
    <x v="0"/>
    <n v="1003"/>
  </r>
  <r>
    <d v="2016-07-22T00:00:00"/>
    <x v="2"/>
    <x v="32"/>
    <n v="39.508311000525424"/>
    <n v="1975.4155500262711"/>
    <x v="0"/>
    <x v="6"/>
    <x v="0"/>
    <n v="1004"/>
  </r>
  <r>
    <d v="2016-07-22T00:00:00"/>
    <x v="4"/>
    <x v="26"/>
    <n v="24.462827423892683"/>
    <n v="587.10785817342435"/>
    <x v="0"/>
    <x v="6"/>
    <x v="0"/>
    <n v="1006"/>
  </r>
  <r>
    <d v="2016-07-23T00:00:00"/>
    <x v="8"/>
    <x v="17"/>
    <n v="36.618449397693041"/>
    <n v="329.56604457923737"/>
    <x v="1"/>
    <x v="6"/>
    <x v="0"/>
    <n v="1001"/>
  </r>
  <r>
    <d v="2016-07-23T00:00:00"/>
    <x v="0"/>
    <x v="5"/>
    <n v="39.570543626877033"/>
    <n v="1147.5457651794341"/>
    <x v="0"/>
    <x v="6"/>
    <x v="0"/>
    <n v="1003"/>
  </r>
  <r>
    <d v="2016-07-23T00:00:00"/>
    <x v="6"/>
    <x v="15"/>
    <n v="32.473968381130078"/>
    <n v="227.31777866791055"/>
    <x v="1"/>
    <x v="6"/>
    <x v="0"/>
    <n v="1003"/>
  </r>
  <r>
    <d v="2016-07-23T00:00:00"/>
    <x v="2"/>
    <x v="36"/>
    <n v="39.508311000525424"/>
    <n v="395.08311000525424"/>
    <x v="1"/>
    <x v="6"/>
    <x v="0"/>
    <n v="1004"/>
  </r>
  <r>
    <d v="2016-07-23T00:00:00"/>
    <x v="10"/>
    <x v="19"/>
    <n v="25.215585619363644"/>
    <n v="403.4493699098183"/>
    <x v="1"/>
    <x v="6"/>
    <x v="0"/>
    <n v="1005"/>
  </r>
  <r>
    <d v="2016-07-23T00:00:00"/>
    <x v="10"/>
    <x v="23"/>
    <n v="25.215585619363644"/>
    <n v="302.5870274323637"/>
    <x v="1"/>
    <x v="6"/>
    <x v="0"/>
    <n v="1005"/>
  </r>
  <r>
    <d v="2016-07-24T00:00:00"/>
    <x v="8"/>
    <x v="22"/>
    <n v="36.618449397693041"/>
    <n v="1684.44867229388"/>
    <x v="0"/>
    <x v="6"/>
    <x v="0"/>
    <n v="1001"/>
  </r>
  <r>
    <d v="2016-07-24T00:00:00"/>
    <x v="5"/>
    <x v="29"/>
    <n v="34.329026514440201"/>
    <n v="617.92247725992365"/>
    <x v="1"/>
    <x v="6"/>
    <x v="0"/>
    <n v="1002"/>
  </r>
  <r>
    <d v="2016-07-24T00:00:00"/>
    <x v="1"/>
    <x v="46"/>
    <n v="26.678238770962935"/>
    <n v="907.06011821273978"/>
    <x v="0"/>
    <x v="6"/>
    <x v="0"/>
    <n v="1002"/>
  </r>
  <r>
    <d v="2016-07-24T00:00:00"/>
    <x v="1"/>
    <x v="45"/>
    <n v="26.678238770962935"/>
    <n v="26.678238770962935"/>
    <x v="1"/>
    <x v="6"/>
    <x v="0"/>
    <n v="1002"/>
  </r>
  <r>
    <d v="2016-07-24T00:00:00"/>
    <x v="3"/>
    <x v="21"/>
    <n v="33.370394916639121"/>
    <n v="266.96315933311297"/>
    <x v="1"/>
    <x v="6"/>
    <x v="0"/>
    <n v="1005"/>
  </r>
  <r>
    <d v="2016-07-24T00:00:00"/>
    <x v="10"/>
    <x v="9"/>
    <n v="25.215585619363644"/>
    <n v="706.036397342182"/>
    <x v="0"/>
    <x v="6"/>
    <x v="0"/>
    <n v="1005"/>
  </r>
  <r>
    <d v="2016-07-25T00:00:00"/>
    <x v="2"/>
    <x v="25"/>
    <n v="39.508311000525424"/>
    <n v="1461.8075070194407"/>
    <x v="0"/>
    <x v="6"/>
    <x v="0"/>
    <n v="1004"/>
  </r>
  <r>
    <d v="2016-07-25T00:00:00"/>
    <x v="3"/>
    <x v="16"/>
    <n v="33.370394916639121"/>
    <n v="1368.1861915822039"/>
    <x v="0"/>
    <x v="6"/>
    <x v="0"/>
    <n v="1005"/>
  </r>
  <r>
    <d v="2016-07-25T00:00:00"/>
    <x v="4"/>
    <x v="38"/>
    <n v="24.462827423892683"/>
    <n v="636.03351302120973"/>
    <x v="0"/>
    <x v="6"/>
    <x v="0"/>
    <n v="1006"/>
  </r>
  <r>
    <d v="2016-07-26T00:00:00"/>
    <x v="6"/>
    <x v="10"/>
    <n v="32.473968381130078"/>
    <n v="162.36984190565039"/>
    <x v="1"/>
    <x v="6"/>
    <x v="0"/>
    <n v="1003"/>
  </r>
  <r>
    <d v="2016-07-27T00:00:00"/>
    <x v="5"/>
    <x v="27"/>
    <n v="34.329026514440201"/>
    <n v="1235.8449545198473"/>
    <x v="0"/>
    <x v="6"/>
    <x v="0"/>
    <n v="1002"/>
  </r>
  <r>
    <d v="2016-07-27T00:00:00"/>
    <x v="9"/>
    <x v="42"/>
    <n v="38.791923856233225"/>
    <n v="155.1676954249329"/>
    <x v="1"/>
    <x v="6"/>
    <x v="0"/>
    <n v="1001"/>
  </r>
  <r>
    <d v="2016-07-27T00:00:00"/>
    <x v="9"/>
    <x v="5"/>
    <n v="38.791923856233225"/>
    <n v="1124.9657918307635"/>
    <x v="0"/>
    <x v="6"/>
    <x v="0"/>
    <n v="1001"/>
  </r>
  <r>
    <d v="2016-07-27T00:00:00"/>
    <x v="1"/>
    <x v="21"/>
    <n v="26.678238770962935"/>
    <n v="213.42591016770348"/>
    <x v="1"/>
    <x v="6"/>
    <x v="0"/>
    <n v="1002"/>
  </r>
  <r>
    <d v="2016-07-27T00:00:00"/>
    <x v="6"/>
    <x v="37"/>
    <n v="32.473968381130078"/>
    <n v="1071.6409565772926"/>
    <x v="0"/>
    <x v="6"/>
    <x v="0"/>
    <n v="1003"/>
  </r>
  <r>
    <d v="2016-07-27T00:00:00"/>
    <x v="4"/>
    <x v="20"/>
    <n v="24.462827423892683"/>
    <n v="856.19895983624394"/>
    <x v="0"/>
    <x v="6"/>
    <x v="0"/>
    <n v="1006"/>
  </r>
  <r>
    <d v="2016-07-27T00:00:00"/>
    <x v="10"/>
    <x v="21"/>
    <n v="25.215585619363644"/>
    <n v="201.72468495490915"/>
    <x v="1"/>
    <x v="6"/>
    <x v="0"/>
    <n v="1005"/>
  </r>
  <r>
    <d v="2016-07-28T00:00:00"/>
    <x v="5"/>
    <x v="27"/>
    <n v="34.329026514440201"/>
    <n v="1235.8449545198473"/>
    <x v="0"/>
    <x v="6"/>
    <x v="0"/>
    <n v="1002"/>
  </r>
  <r>
    <d v="2016-07-28T00:00:00"/>
    <x v="5"/>
    <x v="27"/>
    <n v="34.329026514440201"/>
    <n v="1235.8449545198473"/>
    <x v="0"/>
    <x v="6"/>
    <x v="0"/>
    <n v="1002"/>
  </r>
  <r>
    <d v="2016-07-28T00:00:00"/>
    <x v="9"/>
    <x v="16"/>
    <n v="38.791923856233225"/>
    <n v="1590.4688781055622"/>
    <x v="0"/>
    <x v="6"/>
    <x v="0"/>
    <n v="1001"/>
  </r>
  <r>
    <d v="2016-07-28T00:00:00"/>
    <x v="7"/>
    <x v="22"/>
    <n v="32.894032474980676"/>
    <n v="1513.1254938491111"/>
    <x v="0"/>
    <x v="6"/>
    <x v="0"/>
    <n v="1004"/>
  </r>
  <r>
    <d v="2016-07-28T00:00:00"/>
    <x v="10"/>
    <x v="5"/>
    <n v="25.215585619363644"/>
    <n v="731.25198296154565"/>
    <x v="0"/>
    <x v="6"/>
    <x v="0"/>
    <n v="1005"/>
  </r>
  <r>
    <d v="2016-07-29T00:00:00"/>
    <x v="6"/>
    <x v="0"/>
    <n v="32.473968381130078"/>
    <n v="746.90127276599173"/>
    <x v="0"/>
    <x v="6"/>
    <x v="0"/>
    <n v="1003"/>
  </r>
  <r>
    <d v="2016-07-29T00:00:00"/>
    <x v="4"/>
    <x v="19"/>
    <n v="24.462827423892683"/>
    <n v="391.40523878228294"/>
    <x v="1"/>
    <x v="6"/>
    <x v="0"/>
    <n v="1006"/>
  </r>
  <r>
    <d v="2016-07-30T00:00:00"/>
    <x v="9"/>
    <x v="41"/>
    <n v="38.791923856233225"/>
    <n v="1202.5496395432299"/>
    <x v="0"/>
    <x v="6"/>
    <x v="0"/>
    <n v="1001"/>
  </r>
  <r>
    <d v="2016-07-30T00:00:00"/>
    <x v="9"/>
    <x v="20"/>
    <n v="38.791923856233225"/>
    <n v="1357.717334968163"/>
    <x v="0"/>
    <x v="6"/>
    <x v="0"/>
    <n v="1001"/>
  </r>
  <r>
    <d v="2016-07-30T00:00:00"/>
    <x v="3"/>
    <x v="5"/>
    <n v="33.370394916639121"/>
    <n v="967.74145258253452"/>
    <x v="0"/>
    <x v="6"/>
    <x v="0"/>
    <n v="1005"/>
  </r>
  <r>
    <d v="2016-07-30T00:00:00"/>
    <x v="4"/>
    <x v="21"/>
    <n v="24.462827423892683"/>
    <n v="195.70261939114147"/>
    <x v="1"/>
    <x v="6"/>
    <x v="0"/>
    <n v="1006"/>
  </r>
  <r>
    <d v="2016-07-30T00:00:00"/>
    <x v="4"/>
    <x v="47"/>
    <n v="24.462827423892683"/>
    <n v="733.88482271678049"/>
    <x v="0"/>
    <x v="6"/>
    <x v="0"/>
    <n v="1006"/>
  </r>
  <r>
    <d v="2016-08-01T00:00:00"/>
    <x v="5"/>
    <x v="3"/>
    <n v="34.329026514440201"/>
    <n v="68.658053028880403"/>
    <x v="1"/>
    <x v="7"/>
    <x v="0"/>
    <n v="1002"/>
  </r>
  <r>
    <d v="2016-08-01T00:00:00"/>
    <x v="1"/>
    <x v="33"/>
    <n v="26.678238770962935"/>
    <n v="293.46062648059228"/>
    <x v="1"/>
    <x v="7"/>
    <x v="0"/>
    <n v="1002"/>
  </r>
  <r>
    <d v="2016-08-01T00:00:00"/>
    <x v="6"/>
    <x v="44"/>
    <n v="32.473968381130078"/>
    <n v="1363.9066720074634"/>
    <x v="0"/>
    <x v="7"/>
    <x v="0"/>
    <n v="1003"/>
  </r>
  <r>
    <d v="2016-08-01T00:00:00"/>
    <x v="2"/>
    <x v="40"/>
    <n v="39.508311000525424"/>
    <n v="513.60804300683048"/>
    <x v="1"/>
    <x v="7"/>
    <x v="0"/>
    <n v="1004"/>
  </r>
  <r>
    <d v="2016-08-01T00:00:00"/>
    <x v="4"/>
    <x v="22"/>
    <n v="24.462827423892683"/>
    <n v="1125.2900614990635"/>
    <x v="0"/>
    <x v="7"/>
    <x v="0"/>
    <n v="1006"/>
  </r>
  <r>
    <d v="2016-08-01T00:00:00"/>
    <x v="4"/>
    <x v="36"/>
    <n v="24.462827423892683"/>
    <n v="244.62827423892685"/>
    <x v="1"/>
    <x v="7"/>
    <x v="0"/>
    <n v="1006"/>
  </r>
  <r>
    <d v="2016-08-02T00:00:00"/>
    <x v="5"/>
    <x v="43"/>
    <n v="34.329026514440201"/>
    <n v="652.25150377436387"/>
    <x v="1"/>
    <x v="7"/>
    <x v="0"/>
    <n v="1002"/>
  </r>
  <r>
    <d v="2016-08-02T00:00:00"/>
    <x v="1"/>
    <x v="33"/>
    <n v="26.678238770962935"/>
    <n v="293.46062648059228"/>
    <x v="1"/>
    <x v="7"/>
    <x v="0"/>
    <n v="1002"/>
  </r>
  <r>
    <d v="2016-08-02T00:00:00"/>
    <x v="6"/>
    <x v="5"/>
    <n v="32.473968381130078"/>
    <n v="941.74508305277232"/>
    <x v="0"/>
    <x v="7"/>
    <x v="0"/>
    <n v="1003"/>
  </r>
  <r>
    <d v="2016-08-02T00:00:00"/>
    <x v="3"/>
    <x v="20"/>
    <n v="33.370394916639121"/>
    <n v="1167.9638220823692"/>
    <x v="0"/>
    <x v="7"/>
    <x v="0"/>
    <n v="1005"/>
  </r>
  <r>
    <d v="2016-08-02T00:00:00"/>
    <x v="10"/>
    <x v="25"/>
    <n v="25.215585619363644"/>
    <n v="932.97666791645486"/>
    <x v="0"/>
    <x v="7"/>
    <x v="0"/>
    <n v="1005"/>
  </r>
  <r>
    <d v="2016-08-03T00:00:00"/>
    <x v="5"/>
    <x v="5"/>
    <n v="34.329026514440201"/>
    <n v="995.5417689187658"/>
    <x v="0"/>
    <x v="7"/>
    <x v="0"/>
    <n v="1002"/>
  </r>
  <r>
    <d v="2016-08-03T00:00:00"/>
    <x v="0"/>
    <x v="44"/>
    <n v="39.570543626877033"/>
    <n v="1661.9628323288355"/>
    <x v="0"/>
    <x v="7"/>
    <x v="0"/>
    <n v="1003"/>
  </r>
  <r>
    <d v="2016-08-03T00:00:00"/>
    <x v="1"/>
    <x v="37"/>
    <n v="26.678238770962935"/>
    <n v="880.38187944177685"/>
    <x v="0"/>
    <x v="7"/>
    <x v="0"/>
    <n v="1002"/>
  </r>
  <r>
    <d v="2016-08-03T00:00:00"/>
    <x v="2"/>
    <x v="48"/>
    <n v="39.508311000525424"/>
    <n v="987.70777501313557"/>
    <x v="0"/>
    <x v="7"/>
    <x v="0"/>
    <n v="1004"/>
  </r>
  <r>
    <d v="2016-08-03T00:00:00"/>
    <x v="2"/>
    <x v="39"/>
    <n v="39.508311000525424"/>
    <n v="118.52493300157627"/>
    <x v="1"/>
    <x v="7"/>
    <x v="0"/>
    <n v="1004"/>
  </r>
  <r>
    <d v="2016-08-03T00:00:00"/>
    <x v="7"/>
    <x v="20"/>
    <n v="32.894032474980676"/>
    <n v="1151.2911366243236"/>
    <x v="0"/>
    <x v="7"/>
    <x v="0"/>
    <n v="1004"/>
  </r>
  <r>
    <d v="2016-08-04T00:00:00"/>
    <x v="5"/>
    <x v="28"/>
    <n v="34.329026514440201"/>
    <n v="583.59345074548344"/>
    <x v="1"/>
    <x v="7"/>
    <x v="0"/>
    <n v="1002"/>
  </r>
  <r>
    <d v="2016-08-04T00:00:00"/>
    <x v="5"/>
    <x v="24"/>
    <n v="34.329026514440201"/>
    <n v="1338.8320340631678"/>
    <x v="0"/>
    <x v="7"/>
    <x v="0"/>
    <n v="1002"/>
  </r>
  <r>
    <d v="2016-08-04T00:00:00"/>
    <x v="6"/>
    <x v="40"/>
    <n v="32.473968381130078"/>
    <n v="422.16158895469101"/>
    <x v="1"/>
    <x v="7"/>
    <x v="0"/>
    <n v="1003"/>
  </r>
  <r>
    <d v="2016-08-04T00:00:00"/>
    <x v="3"/>
    <x v="21"/>
    <n v="33.370394916639121"/>
    <n v="266.96315933311297"/>
    <x v="1"/>
    <x v="7"/>
    <x v="0"/>
    <n v="1005"/>
  </r>
  <r>
    <d v="2016-08-04T00:00:00"/>
    <x v="4"/>
    <x v="42"/>
    <n v="24.462827423892683"/>
    <n v="97.851309695570734"/>
    <x v="1"/>
    <x v="7"/>
    <x v="0"/>
    <n v="1006"/>
  </r>
  <r>
    <d v="2016-08-04T00:00:00"/>
    <x v="10"/>
    <x v="36"/>
    <n v="25.215585619363644"/>
    <n v="252.15585619363645"/>
    <x v="1"/>
    <x v="7"/>
    <x v="0"/>
    <n v="1005"/>
  </r>
  <r>
    <d v="2016-08-04T00:00:00"/>
    <x v="10"/>
    <x v="12"/>
    <n v="25.215585619363644"/>
    <n v="1210.3481097294548"/>
    <x v="0"/>
    <x v="7"/>
    <x v="0"/>
    <n v="1005"/>
  </r>
  <r>
    <d v="2016-08-04T00:00:00"/>
    <x v="10"/>
    <x v="2"/>
    <n v="25.215585619363644"/>
    <n v="378.23378429045465"/>
    <x v="1"/>
    <x v="7"/>
    <x v="0"/>
    <n v="1005"/>
  </r>
  <r>
    <d v="2016-08-05T00:00:00"/>
    <x v="8"/>
    <x v="23"/>
    <n v="36.618449397693041"/>
    <n v="439.42139277231649"/>
    <x v="1"/>
    <x v="7"/>
    <x v="0"/>
    <n v="1001"/>
  </r>
  <r>
    <d v="2016-08-05T00:00:00"/>
    <x v="8"/>
    <x v="5"/>
    <n v="36.618449397693041"/>
    <n v="1061.9350325330981"/>
    <x v="0"/>
    <x v="7"/>
    <x v="0"/>
    <n v="1001"/>
  </r>
  <r>
    <d v="2016-08-05T00:00:00"/>
    <x v="5"/>
    <x v="32"/>
    <n v="34.329026514440201"/>
    <n v="1716.4513257220101"/>
    <x v="0"/>
    <x v="7"/>
    <x v="0"/>
    <n v="1002"/>
  </r>
  <r>
    <d v="2016-08-05T00:00:00"/>
    <x v="9"/>
    <x v="42"/>
    <n v="38.791923856233225"/>
    <n v="155.1676954249329"/>
    <x v="1"/>
    <x v="7"/>
    <x v="0"/>
    <n v="1001"/>
  </r>
  <r>
    <d v="2016-08-05T00:00:00"/>
    <x v="4"/>
    <x v="31"/>
    <n v="24.462827423892683"/>
    <n v="1100.8272340751707"/>
    <x v="0"/>
    <x v="7"/>
    <x v="0"/>
    <n v="1006"/>
  </r>
  <r>
    <d v="2016-08-05T00:00:00"/>
    <x v="4"/>
    <x v="12"/>
    <n v="24.462827423892683"/>
    <n v="1174.2157163468487"/>
    <x v="0"/>
    <x v="7"/>
    <x v="0"/>
    <n v="1006"/>
  </r>
  <r>
    <d v="2016-08-05T00:00:00"/>
    <x v="7"/>
    <x v="35"/>
    <n v="32.894032474980676"/>
    <n v="1249.9732340492658"/>
    <x v="0"/>
    <x v="7"/>
    <x v="0"/>
    <n v="1004"/>
  </r>
  <r>
    <d v="2016-08-06T00:00:00"/>
    <x v="1"/>
    <x v="29"/>
    <n v="26.678238770962935"/>
    <n v="480.20829787733283"/>
    <x v="1"/>
    <x v="7"/>
    <x v="0"/>
    <n v="1002"/>
  </r>
  <r>
    <d v="2016-08-06T00:00:00"/>
    <x v="1"/>
    <x v="44"/>
    <n v="26.678238770962935"/>
    <n v="1120.4860283804433"/>
    <x v="0"/>
    <x v="7"/>
    <x v="0"/>
    <n v="1002"/>
  </r>
  <r>
    <d v="2016-08-06T00:00:00"/>
    <x v="6"/>
    <x v="2"/>
    <n v="32.473968381130078"/>
    <n v="487.10952571695117"/>
    <x v="1"/>
    <x v="7"/>
    <x v="0"/>
    <n v="1003"/>
  </r>
  <r>
    <d v="2016-08-06T00:00:00"/>
    <x v="6"/>
    <x v="43"/>
    <n v="32.473968381130078"/>
    <n v="617.00539924147142"/>
    <x v="1"/>
    <x v="7"/>
    <x v="0"/>
    <n v="1003"/>
  </r>
  <r>
    <d v="2016-08-06T00:00:00"/>
    <x v="2"/>
    <x v="45"/>
    <n v="39.508311000525424"/>
    <n v="39.508311000525424"/>
    <x v="1"/>
    <x v="7"/>
    <x v="0"/>
    <n v="1004"/>
  </r>
  <r>
    <d v="2016-08-06T00:00:00"/>
    <x v="10"/>
    <x v="49"/>
    <n v="25.215585619363644"/>
    <n v="806.8987398196366"/>
    <x v="0"/>
    <x v="7"/>
    <x v="0"/>
    <n v="1005"/>
  </r>
  <r>
    <d v="2016-08-07T00:00:00"/>
    <x v="10"/>
    <x v="41"/>
    <n v="25.215585619363644"/>
    <n v="781.68315420027295"/>
    <x v="0"/>
    <x v="7"/>
    <x v="0"/>
    <n v="1005"/>
  </r>
  <r>
    <d v="2016-08-08T00:00:00"/>
    <x v="0"/>
    <x v="11"/>
    <n v="39.570543626877033"/>
    <n v="237.42326176126221"/>
    <x v="1"/>
    <x v="7"/>
    <x v="0"/>
    <n v="1003"/>
  </r>
  <r>
    <d v="2016-08-08T00:00:00"/>
    <x v="7"/>
    <x v="35"/>
    <n v="32.894032474980676"/>
    <n v="1249.9732340492658"/>
    <x v="0"/>
    <x v="7"/>
    <x v="0"/>
    <n v="1004"/>
  </r>
  <r>
    <d v="2016-08-08T00:00:00"/>
    <x v="7"/>
    <x v="1"/>
    <n v="32.894032474980676"/>
    <n v="1611.807591274053"/>
    <x v="0"/>
    <x v="7"/>
    <x v="0"/>
    <n v="1004"/>
  </r>
  <r>
    <d v="2016-08-09T00:00:00"/>
    <x v="5"/>
    <x v="15"/>
    <n v="34.329026514440201"/>
    <n v="240.3031856010814"/>
    <x v="1"/>
    <x v="7"/>
    <x v="0"/>
    <n v="1002"/>
  </r>
  <r>
    <d v="2016-08-09T00:00:00"/>
    <x v="9"/>
    <x v="15"/>
    <n v="38.791923856233225"/>
    <n v="271.54346699363259"/>
    <x v="1"/>
    <x v="7"/>
    <x v="0"/>
    <n v="1001"/>
  </r>
  <r>
    <d v="2016-08-09T00:00:00"/>
    <x v="1"/>
    <x v="32"/>
    <n v="26.678238770962935"/>
    <n v="1333.9119385481467"/>
    <x v="0"/>
    <x v="7"/>
    <x v="0"/>
    <n v="1002"/>
  </r>
  <r>
    <d v="2016-08-09T00:00:00"/>
    <x v="6"/>
    <x v="38"/>
    <n v="32.473968381130078"/>
    <n v="844.32317790938203"/>
    <x v="0"/>
    <x v="7"/>
    <x v="0"/>
    <n v="1003"/>
  </r>
  <r>
    <d v="2016-08-09T00:00:00"/>
    <x v="6"/>
    <x v="35"/>
    <n v="32.473968381130078"/>
    <n v="1234.0107984829428"/>
    <x v="0"/>
    <x v="7"/>
    <x v="0"/>
    <n v="1003"/>
  </r>
  <r>
    <d v="2016-08-09T00:00:00"/>
    <x v="3"/>
    <x v="17"/>
    <n v="33.370394916639121"/>
    <n v="300.33355424975207"/>
    <x v="1"/>
    <x v="7"/>
    <x v="0"/>
    <n v="1005"/>
  </r>
  <r>
    <d v="2016-08-09T00:00:00"/>
    <x v="7"/>
    <x v="20"/>
    <n v="32.894032474980676"/>
    <n v="1151.2911366243236"/>
    <x v="0"/>
    <x v="7"/>
    <x v="0"/>
    <n v="1004"/>
  </r>
  <r>
    <d v="2016-08-09T00:00:00"/>
    <x v="7"/>
    <x v="19"/>
    <n v="32.894032474980676"/>
    <n v="526.30451959969082"/>
    <x v="1"/>
    <x v="7"/>
    <x v="0"/>
    <n v="1004"/>
  </r>
  <r>
    <d v="2016-08-09T00:00:00"/>
    <x v="10"/>
    <x v="7"/>
    <n v="25.215585619363644"/>
    <n v="554.74288362600021"/>
    <x v="0"/>
    <x v="7"/>
    <x v="0"/>
    <n v="1005"/>
  </r>
  <r>
    <d v="2016-08-10T00:00:00"/>
    <x v="0"/>
    <x v="30"/>
    <n v="39.570543626877033"/>
    <n v="1582.8217450750813"/>
    <x v="0"/>
    <x v="7"/>
    <x v="0"/>
    <n v="1003"/>
  </r>
  <r>
    <d v="2016-08-10T00:00:00"/>
    <x v="0"/>
    <x v="38"/>
    <n v="39.570543626877033"/>
    <n v="1028.8341342988028"/>
    <x v="0"/>
    <x v="7"/>
    <x v="0"/>
    <n v="1003"/>
  </r>
  <r>
    <d v="2016-08-10T00:00:00"/>
    <x v="2"/>
    <x v="8"/>
    <n v="39.508311000525424"/>
    <n v="1856.8906170246948"/>
    <x v="0"/>
    <x v="7"/>
    <x v="0"/>
    <n v="1004"/>
  </r>
  <r>
    <d v="2016-08-10T00:00:00"/>
    <x v="10"/>
    <x v="22"/>
    <n v="25.215585619363644"/>
    <n v="1159.9169384907277"/>
    <x v="0"/>
    <x v="7"/>
    <x v="0"/>
    <n v="1005"/>
  </r>
  <r>
    <d v="2016-08-10T00:00:00"/>
    <x v="10"/>
    <x v="27"/>
    <n v="25.215585619363644"/>
    <n v="907.76108229709121"/>
    <x v="0"/>
    <x v="7"/>
    <x v="0"/>
    <n v="1005"/>
  </r>
  <r>
    <d v="2016-08-11T00:00:00"/>
    <x v="8"/>
    <x v="17"/>
    <n v="36.618449397693041"/>
    <n v="329.56604457923737"/>
    <x v="1"/>
    <x v="7"/>
    <x v="0"/>
    <n v="1001"/>
  </r>
  <r>
    <d v="2016-08-11T00:00:00"/>
    <x v="8"/>
    <x v="30"/>
    <n v="36.618449397693041"/>
    <n v="1464.7379759077216"/>
    <x v="0"/>
    <x v="7"/>
    <x v="0"/>
    <n v="1001"/>
  </r>
  <r>
    <d v="2016-08-11T00:00:00"/>
    <x v="8"/>
    <x v="12"/>
    <n v="36.618449397693041"/>
    <n v="1757.685571089266"/>
    <x v="0"/>
    <x v="7"/>
    <x v="0"/>
    <n v="1001"/>
  </r>
  <r>
    <d v="2016-08-11T00:00:00"/>
    <x v="5"/>
    <x v="42"/>
    <n v="34.329026514440201"/>
    <n v="137.31610605776081"/>
    <x v="1"/>
    <x v="7"/>
    <x v="0"/>
    <n v="1002"/>
  </r>
  <r>
    <d v="2016-08-11T00:00:00"/>
    <x v="2"/>
    <x v="17"/>
    <n v="39.508311000525424"/>
    <n v="355.57479900472879"/>
    <x v="1"/>
    <x v="7"/>
    <x v="0"/>
    <n v="1004"/>
  </r>
  <r>
    <d v="2016-08-11T00:00:00"/>
    <x v="10"/>
    <x v="22"/>
    <n v="25.215585619363644"/>
    <n v="1159.9169384907277"/>
    <x v="0"/>
    <x v="7"/>
    <x v="0"/>
    <n v="1005"/>
  </r>
  <r>
    <d v="2016-08-12T00:00:00"/>
    <x v="9"/>
    <x v="24"/>
    <n v="38.791923856233225"/>
    <n v="1512.8850303930958"/>
    <x v="0"/>
    <x v="7"/>
    <x v="0"/>
    <n v="1001"/>
  </r>
  <r>
    <d v="2016-08-12T00:00:00"/>
    <x v="2"/>
    <x v="9"/>
    <n v="39.508311000525424"/>
    <n v="1106.232708014712"/>
    <x v="0"/>
    <x v="7"/>
    <x v="0"/>
    <n v="1004"/>
  </r>
  <r>
    <d v="2016-08-12T00:00:00"/>
    <x v="3"/>
    <x v="45"/>
    <n v="33.370394916639121"/>
    <n v="33.370394916639121"/>
    <x v="1"/>
    <x v="7"/>
    <x v="0"/>
    <n v="1005"/>
  </r>
  <r>
    <d v="2016-08-13T00:00:00"/>
    <x v="5"/>
    <x v="0"/>
    <n v="34.329026514440201"/>
    <n v="789.56760983212462"/>
    <x v="0"/>
    <x v="7"/>
    <x v="0"/>
    <n v="1002"/>
  </r>
  <r>
    <d v="2016-08-13T00:00:00"/>
    <x v="0"/>
    <x v="46"/>
    <n v="39.570543626877033"/>
    <n v="1345.398483313819"/>
    <x v="0"/>
    <x v="7"/>
    <x v="0"/>
    <n v="1003"/>
  </r>
  <r>
    <d v="2016-08-13T00:00:00"/>
    <x v="1"/>
    <x v="7"/>
    <n v="26.678238770962935"/>
    <n v="586.92125296118456"/>
    <x v="0"/>
    <x v="7"/>
    <x v="0"/>
    <n v="1002"/>
  </r>
  <r>
    <d v="2016-08-13T00:00:00"/>
    <x v="6"/>
    <x v="20"/>
    <n v="32.473968381130078"/>
    <n v="1136.5888933395527"/>
    <x v="0"/>
    <x v="7"/>
    <x v="0"/>
    <n v="1003"/>
  </r>
  <r>
    <d v="2016-08-13T00:00:00"/>
    <x v="6"/>
    <x v="6"/>
    <n v="32.473968381130078"/>
    <n v="454.63555733582109"/>
    <x v="1"/>
    <x v="7"/>
    <x v="0"/>
    <n v="1003"/>
  </r>
  <r>
    <d v="2016-08-13T00:00:00"/>
    <x v="6"/>
    <x v="11"/>
    <n v="32.473968381130078"/>
    <n v="194.84381028678047"/>
    <x v="1"/>
    <x v="7"/>
    <x v="0"/>
    <n v="1003"/>
  </r>
  <r>
    <d v="2016-08-13T00:00:00"/>
    <x v="4"/>
    <x v="25"/>
    <n v="24.462827423892683"/>
    <n v="905.12461468402932"/>
    <x v="0"/>
    <x v="7"/>
    <x v="0"/>
    <n v="1006"/>
  </r>
  <r>
    <d v="2016-08-13T00:00:00"/>
    <x v="7"/>
    <x v="46"/>
    <n v="32.894032474980676"/>
    <n v="1118.397104149343"/>
    <x v="0"/>
    <x v="7"/>
    <x v="0"/>
    <n v="1004"/>
  </r>
  <r>
    <d v="2016-08-13T00:00:00"/>
    <x v="10"/>
    <x v="11"/>
    <n v="25.215585619363644"/>
    <n v="151.29351371618185"/>
    <x v="1"/>
    <x v="7"/>
    <x v="0"/>
    <n v="1005"/>
  </r>
  <r>
    <d v="2016-08-14T00:00:00"/>
    <x v="0"/>
    <x v="7"/>
    <n v="39.570543626877033"/>
    <n v="870.55195979129473"/>
    <x v="0"/>
    <x v="7"/>
    <x v="0"/>
    <n v="1003"/>
  </r>
  <r>
    <d v="2016-08-14T00:00:00"/>
    <x v="4"/>
    <x v="42"/>
    <n v="24.462827423892683"/>
    <n v="97.851309695570734"/>
    <x v="1"/>
    <x v="7"/>
    <x v="0"/>
    <n v="1006"/>
  </r>
  <r>
    <d v="2016-08-14T00:00:00"/>
    <x v="10"/>
    <x v="29"/>
    <n v="25.215585619363644"/>
    <n v="453.8805411485456"/>
    <x v="1"/>
    <x v="7"/>
    <x v="0"/>
    <n v="1005"/>
  </r>
  <r>
    <d v="2016-08-15T00:00:00"/>
    <x v="6"/>
    <x v="38"/>
    <n v="32.473968381130078"/>
    <n v="844.32317790938203"/>
    <x v="0"/>
    <x v="7"/>
    <x v="0"/>
    <n v="1003"/>
  </r>
  <r>
    <d v="2016-08-15T00:00:00"/>
    <x v="6"/>
    <x v="47"/>
    <n v="32.473968381130078"/>
    <n v="974.21905143390234"/>
    <x v="0"/>
    <x v="7"/>
    <x v="0"/>
    <n v="1003"/>
  </r>
  <r>
    <d v="2016-08-15T00:00:00"/>
    <x v="4"/>
    <x v="13"/>
    <n v="24.462827423892683"/>
    <n v="513.71937590174639"/>
    <x v="0"/>
    <x v="7"/>
    <x v="0"/>
    <n v="1006"/>
  </r>
  <r>
    <d v="2016-08-16T00:00:00"/>
    <x v="0"/>
    <x v="11"/>
    <n v="39.570543626877033"/>
    <n v="237.42326176126221"/>
    <x v="1"/>
    <x v="7"/>
    <x v="0"/>
    <n v="1003"/>
  </r>
  <r>
    <d v="2016-08-16T00:00:00"/>
    <x v="0"/>
    <x v="13"/>
    <n v="39.570543626877033"/>
    <n v="830.98141616441774"/>
    <x v="0"/>
    <x v="7"/>
    <x v="0"/>
    <n v="1003"/>
  </r>
  <r>
    <d v="2016-08-16T00:00:00"/>
    <x v="6"/>
    <x v="9"/>
    <n v="32.473968381130078"/>
    <n v="909.27111467164218"/>
    <x v="0"/>
    <x v="7"/>
    <x v="0"/>
    <n v="1003"/>
  </r>
  <r>
    <d v="2016-08-16T00:00:00"/>
    <x v="2"/>
    <x v="19"/>
    <n v="39.508311000525424"/>
    <n v="632.13297600840679"/>
    <x v="1"/>
    <x v="7"/>
    <x v="0"/>
    <n v="1004"/>
  </r>
  <r>
    <d v="2016-08-17T00:00:00"/>
    <x v="5"/>
    <x v="28"/>
    <n v="34.329026514440201"/>
    <n v="583.59345074548344"/>
    <x v="1"/>
    <x v="7"/>
    <x v="0"/>
    <n v="1002"/>
  </r>
  <r>
    <d v="2016-08-17T00:00:00"/>
    <x v="5"/>
    <x v="0"/>
    <n v="34.329026514440201"/>
    <n v="789.56760983212462"/>
    <x v="0"/>
    <x v="7"/>
    <x v="0"/>
    <n v="1002"/>
  </r>
  <r>
    <d v="2016-08-17T00:00:00"/>
    <x v="6"/>
    <x v="28"/>
    <n v="32.473968381130078"/>
    <n v="552.05746247921138"/>
    <x v="1"/>
    <x v="7"/>
    <x v="0"/>
    <n v="1003"/>
  </r>
  <r>
    <d v="2016-08-17T00:00:00"/>
    <x v="3"/>
    <x v="49"/>
    <n v="33.370394916639121"/>
    <n v="1067.8526373324519"/>
    <x v="0"/>
    <x v="7"/>
    <x v="0"/>
    <n v="1005"/>
  </r>
  <r>
    <d v="2016-08-18T00:00:00"/>
    <x v="8"/>
    <x v="17"/>
    <n v="36.618449397693041"/>
    <n v="329.56604457923737"/>
    <x v="1"/>
    <x v="7"/>
    <x v="0"/>
    <n v="1001"/>
  </r>
  <r>
    <d v="2016-08-18T00:00:00"/>
    <x v="1"/>
    <x v="12"/>
    <n v="26.678238770962935"/>
    <n v="1280.5554610062209"/>
    <x v="0"/>
    <x v="7"/>
    <x v="0"/>
    <n v="1002"/>
  </r>
  <r>
    <d v="2016-08-18T00:00:00"/>
    <x v="10"/>
    <x v="5"/>
    <n v="25.215585619363644"/>
    <n v="731.25198296154565"/>
    <x v="0"/>
    <x v="7"/>
    <x v="0"/>
    <n v="1005"/>
  </r>
  <r>
    <d v="2016-08-19T00:00:00"/>
    <x v="9"/>
    <x v="45"/>
    <n v="38.791923856233225"/>
    <n v="38.791923856233225"/>
    <x v="1"/>
    <x v="7"/>
    <x v="0"/>
    <n v="1001"/>
  </r>
  <r>
    <d v="2016-08-19T00:00:00"/>
    <x v="1"/>
    <x v="5"/>
    <n v="26.678238770962935"/>
    <n v="773.66892435792511"/>
    <x v="0"/>
    <x v="7"/>
    <x v="0"/>
    <n v="1002"/>
  </r>
  <r>
    <d v="2016-08-19T00:00:00"/>
    <x v="3"/>
    <x v="44"/>
    <n v="33.370394916639121"/>
    <n v="1401.556586498843"/>
    <x v="0"/>
    <x v="7"/>
    <x v="0"/>
    <n v="1005"/>
  </r>
  <r>
    <d v="2016-08-19T00:00:00"/>
    <x v="4"/>
    <x v="20"/>
    <n v="24.462827423892683"/>
    <n v="856.19895983624394"/>
    <x v="0"/>
    <x v="7"/>
    <x v="0"/>
    <n v="1006"/>
  </r>
  <r>
    <d v="2016-08-19T00:00:00"/>
    <x v="4"/>
    <x v="15"/>
    <n v="24.462827423892683"/>
    <n v="171.23979196724878"/>
    <x v="1"/>
    <x v="7"/>
    <x v="0"/>
    <n v="1006"/>
  </r>
  <r>
    <d v="2016-08-19T00:00:00"/>
    <x v="10"/>
    <x v="43"/>
    <n v="25.215585619363644"/>
    <n v="479.09612676790925"/>
    <x v="1"/>
    <x v="7"/>
    <x v="0"/>
    <n v="1005"/>
  </r>
  <r>
    <d v="2016-08-20T00:00:00"/>
    <x v="2"/>
    <x v="23"/>
    <n v="39.508311000525424"/>
    <n v="474.09973200630509"/>
    <x v="1"/>
    <x v="7"/>
    <x v="0"/>
    <n v="1004"/>
  </r>
  <r>
    <d v="2016-08-20T00:00:00"/>
    <x v="4"/>
    <x v="49"/>
    <n v="24.462827423892683"/>
    <n v="782.81047756456587"/>
    <x v="0"/>
    <x v="7"/>
    <x v="0"/>
    <n v="1006"/>
  </r>
  <r>
    <d v="2016-08-20T00:00:00"/>
    <x v="10"/>
    <x v="18"/>
    <n v="25.215585619363644"/>
    <n v="1084.2701816326366"/>
    <x v="0"/>
    <x v="7"/>
    <x v="0"/>
    <n v="1005"/>
  </r>
  <r>
    <d v="2016-08-21T00:00:00"/>
    <x v="8"/>
    <x v="46"/>
    <n v="36.618449397693041"/>
    <n v="1245.0272795215633"/>
    <x v="0"/>
    <x v="7"/>
    <x v="0"/>
    <n v="1001"/>
  </r>
  <r>
    <d v="2016-08-21T00:00:00"/>
    <x v="5"/>
    <x v="15"/>
    <n v="34.329026514440201"/>
    <n v="240.3031856010814"/>
    <x v="1"/>
    <x v="7"/>
    <x v="0"/>
    <n v="1002"/>
  </r>
  <r>
    <d v="2016-08-21T00:00:00"/>
    <x v="0"/>
    <x v="20"/>
    <n v="39.570543626877033"/>
    <n v="1384.969026940696"/>
    <x v="0"/>
    <x v="7"/>
    <x v="0"/>
    <n v="1003"/>
  </r>
  <r>
    <d v="2016-08-21T00:00:00"/>
    <x v="6"/>
    <x v="38"/>
    <n v="32.473968381130078"/>
    <n v="844.32317790938203"/>
    <x v="0"/>
    <x v="7"/>
    <x v="0"/>
    <n v="1003"/>
  </r>
  <r>
    <d v="2016-08-21T00:00:00"/>
    <x v="4"/>
    <x v="16"/>
    <n v="24.462827423892683"/>
    <n v="1002.9759243796"/>
    <x v="0"/>
    <x v="7"/>
    <x v="0"/>
    <n v="1006"/>
  </r>
  <r>
    <d v="2016-08-22T00:00:00"/>
    <x v="0"/>
    <x v="32"/>
    <n v="39.570543626877033"/>
    <n v="1978.5271813438517"/>
    <x v="0"/>
    <x v="7"/>
    <x v="0"/>
    <n v="1003"/>
  </r>
  <r>
    <d v="2016-08-22T00:00:00"/>
    <x v="9"/>
    <x v="0"/>
    <n v="38.791923856233225"/>
    <n v="892.2142486933642"/>
    <x v="0"/>
    <x v="7"/>
    <x v="0"/>
    <n v="1001"/>
  </r>
  <r>
    <d v="2016-08-22T00:00:00"/>
    <x v="1"/>
    <x v="45"/>
    <n v="26.678238770962935"/>
    <n v="26.678238770962935"/>
    <x v="1"/>
    <x v="7"/>
    <x v="0"/>
    <n v="1002"/>
  </r>
  <r>
    <d v="2016-08-22T00:00:00"/>
    <x v="4"/>
    <x v="10"/>
    <n v="24.462827423892683"/>
    <n v="122.31413711946342"/>
    <x v="1"/>
    <x v="7"/>
    <x v="0"/>
    <n v="1006"/>
  </r>
  <r>
    <d v="2016-08-22T00:00:00"/>
    <x v="7"/>
    <x v="16"/>
    <n v="32.894032474980676"/>
    <n v="1348.6553314742077"/>
    <x v="0"/>
    <x v="7"/>
    <x v="0"/>
    <n v="1004"/>
  </r>
  <r>
    <d v="2016-08-23T00:00:00"/>
    <x v="5"/>
    <x v="8"/>
    <n v="34.329026514440201"/>
    <n v="1613.4642461786896"/>
    <x v="0"/>
    <x v="7"/>
    <x v="0"/>
    <n v="1002"/>
  </r>
  <r>
    <d v="2016-08-23T00:00:00"/>
    <x v="5"/>
    <x v="35"/>
    <n v="34.329026514440201"/>
    <n v="1304.5030075487277"/>
    <x v="0"/>
    <x v="7"/>
    <x v="0"/>
    <n v="1002"/>
  </r>
  <r>
    <d v="2016-08-23T00:00:00"/>
    <x v="5"/>
    <x v="19"/>
    <n v="34.329026514440201"/>
    <n v="549.26442423104322"/>
    <x v="1"/>
    <x v="7"/>
    <x v="0"/>
    <n v="1002"/>
  </r>
  <r>
    <d v="2016-08-23T00:00:00"/>
    <x v="7"/>
    <x v="49"/>
    <n v="32.894032474980676"/>
    <n v="1052.6090391993816"/>
    <x v="0"/>
    <x v="7"/>
    <x v="0"/>
    <n v="1004"/>
  </r>
  <r>
    <d v="2016-08-24T00:00:00"/>
    <x v="8"/>
    <x v="31"/>
    <n v="36.618449397693041"/>
    <n v="1647.8302228961868"/>
    <x v="0"/>
    <x v="7"/>
    <x v="0"/>
    <n v="1001"/>
  </r>
  <r>
    <d v="2016-08-24T00:00:00"/>
    <x v="8"/>
    <x v="14"/>
    <n v="36.618449397693041"/>
    <n v="1611.2117734984938"/>
    <x v="0"/>
    <x v="7"/>
    <x v="0"/>
    <n v="1001"/>
  </r>
  <r>
    <d v="2016-08-24T00:00:00"/>
    <x v="5"/>
    <x v="46"/>
    <n v="34.329026514440201"/>
    <n v="1167.1869014909669"/>
    <x v="0"/>
    <x v="7"/>
    <x v="0"/>
    <n v="1002"/>
  </r>
  <r>
    <d v="2016-08-24T00:00:00"/>
    <x v="0"/>
    <x v="41"/>
    <n v="39.570543626877033"/>
    <n v="1226.6868524331881"/>
    <x v="0"/>
    <x v="7"/>
    <x v="0"/>
    <n v="1003"/>
  </r>
  <r>
    <d v="2016-08-24T00:00:00"/>
    <x v="0"/>
    <x v="20"/>
    <n v="39.570543626877033"/>
    <n v="1384.969026940696"/>
    <x v="0"/>
    <x v="7"/>
    <x v="0"/>
    <n v="1003"/>
  </r>
  <r>
    <d v="2016-08-24T00:00:00"/>
    <x v="2"/>
    <x v="29"/>
    <n v="39.508311000525424"/>
    <n v="711.14959800945758"/>
    <x v="1"/>
    <x v="7"/>
    <x v="0"/>
    <n v="1004"/>
  </r>
  <r>
    <d v="2016-08-24T00:00:00"/>
    <x v="3"/>
    <x v="27"/>
    <n v="33.370394916639121"/>
    <n v="1201.3342169990083"/>
    <x v="0"/>
    <x v="7"/>
    <x v="0"/>
    <n v="1005"/>
  </r>
  <r>
    <d v="2016-08-24T00:00:00"/>
    <x v="10"/>
    <x v="41"/>
    <n v="25.215585619363644"/>
    <n v="781.68315420027295"/>
    <x v="0"/>
    <x v="7"/>
    <x v="0"/>
    <n v="1005"/>
  </r>
  <r>
    <d v="2016-08-25T00:00:00"/>
    <x v="5"/>
    <x v="18"/>
    <n v="34.329026514440201"/>
    <n v="1476.1481401209287"/>
    <x v="0"/>
    <x v="7"/>
    <x v="0"/>
    <n v="1002"/>
  </r>
  <r>
    <d v="2016-08-25T00:00:00"/>
    <x v="9"/>
    <x v="41"/>
    <n v="38.791923856233225"/>
    <n v="1202.5496395432299"/>
    <x v="0"/>
    <x v="7"/>
    <x v="0"/>
    <n v="1001"/>
  </r>
  <r>
    <d v="2016-08-25T00:00:00"/>
    <x v="9"/>
    <x v="25"/>
    <n v="38.791923856233225"/>
    <n v="1435.3011826806294"/>
    <x v="0"/>
    <x v="7"/>
    <x v="0"/>
    <n v="1001"/>
  </r>
  <r>
    <d v="2016-08-25T00:00:00"/>
    <x v="1"/>
    <x v="32"/>
    <n v="26.678238770962935"/>
    <n v="1333.9119385481467"/>
    <x v="0"/>
    <x v="7"/>
    <x v="0"/>
    <n v="1002"/>
  </r>
  <r>
    <d v="2016-08-25T00:00:00"/>
    <x v="7"/>
    <x v="28"/>
    <n v="32.894032474980676"/>
    <n v="559.19855207467151"/>
    <x v="1"/>
    <x v="7"/>
    <x v="0"/>
    <n v="1004"/>
  </r>
  <r>
    <d v="2016-08-25T00:00:00"/>
    <x v="7"/>
    <x v="28"/>
    <n v="32.894032474980676"/>
    <n v="559.19855207467151"/>
    <x v="1"/>
    <x v="7"/>
    <x v="0"/>
    <n v="1004"/>
  </r>
  <r>
    <d v="2016-08-25T00:00:00"/>
    <x v="10"/>
    <x v="47"/>
    <n v="25.215585619363644"/>
    <n v="756.4675685809093"/>
    <x v="0"/>
    <x v="7"/>
    <x v="0"/>
    <n v="1005"/>
  </r>
  <r>
    <d v="2016-08-27T00:00:00"/>
    <x v="8"/>
    <x v="27"/>
    <n v="36.618449397693041"/>
    <n v="1318.2641783169495"/>
    <x v="0"/>
    <x v="7"/>
    <x v="0"/>
    <n v="1001"/>
  </r>
  <r>
    <d v="2016-08-27T00:00:00"/>
    <x v="9"/>
    <x v="32"/>
    <n v="38.791923856233225"/>
    <n v="1939.5961928116612"/>
    <x v="0"/>
    <x v="7"/>
    <x v="0"/>
    <n v="1001"/>
  </r>
  <r>
    <d v="2016-08-27T00:00:00"/>
    <x v="9"/>
    <x v="23"/>
    <n v="38.791923856233225"/>
    <n v="465.5030862747987"/>
    <x v="1"/>
    <x v="7"/>
    <x v="0"/>
    <n v="1001"/>
  </r>
  <r>
    <d v="2016-08-27T00:00:00"/>
    <x v="1"/>
    <x v="16"/>
    <n v="26.678238770962935"/>
    <n v="1093.8077896094803"/>
    <x v="0"/>
    <x v="7"/>
    <x v="0"/>
    <n v="1002"/>
  </r>
  <r>
    <d v="2016-08-27T00:00:00"/>
    <x v="6"/>
    <x v="49"/>
    <n v="32.473968381130078"/>
    <n v="1039.1669881961625"/>
    <x v="0"/>
    <x v="7"/>
    <x v="0"/>
    <n v="1003"/>
  </r>
  <r>
    <d v="2016-08-27T00:00:00"/>
    <x v="3"/>
    <x v="5"/>
    <n v="33.370394916639121"/>
    <n v="967.74145258253452"/>
    <x v="0"/>
    <x v="7"/>
    <x v="0"/>
    <n v="1005"/>
  </r>
  <r>
    <d v="2016-08-28T00:00:00"/>
    <x v="0"/>
    <x v="24"/>
    <n v="39.570543626877033"/>
    <n v="1543.2512014482043"/>
    <x v="0"/>
    <x v="7"/>
    <x v="0"/>
    <n v="1003"/>
  </r>
  <r>
    <d v="2016-08-28T00:00:00"/>
    <x v="9"/>
    <x v="19"/>
    <n v="38.791923856233225"/>
    <n v="620.67078169973161"/>
    <x v="1"/>
    <x v="7"/>
    <x v="0"/>
    <n v="1001"/>
  </r>
  <r>
    <d v="2016-08-28T00:00:00"/>
    <x v="6"/>
    <x v="28"/>
    <n v="32.473968381130078"/>
    <n v="552.05746247921138"/>
    <x v="1"/>
    <x v="7"/>
    <x v="0"/>
    <n v="1003"/>
  </r>
  <r>
    <d v="2016-08-28T00:00:00"/>
    <x v="3"/>
    <x v="14"/>
    <n v="33.370394916639121"/>
    <n v="1468.2973763321213"/>
    <x v="0"/>
    <x v="7"/>
    <x v="0"/>
    <n v="1005"/>
  </r>
  <r>
    <d v="2016-08-28T00:00:00"/>
    <x v="4"/>
    <x v="4"/>
    <n v="24.462827423892683"/>
    <n v="660.49634044510242"/>
    <x v="0"/>
    <x v="7"/>
    <x v="0"/>
    <n v="1006"/>
  </r>
  <r>
    <d v="2016-08-28T00:00:00"/>
    <x v="4"/>
    <x v="48"/>
    <n v="24.462827423892683"/>
    <n v="611.57068559731704"/>
    <x v="0"/>
    <x v="7"/>
    <x v="0"/>
    <n v="1006"/>
  </r>
  <r>
    <d v="2016-08-28T00:00:00"/>
    <x v="4"/>
    <x v="41"/>
    <n v="24.462827423892683"/>
    <n v="758.34765014067318"/>
    <x v="0"/>
    <x v="7"/>
    <x v="0"/>
    <n v="1006"/>
  </r>
  <r>
    <d v="2016-08-28T00:00:00"/>
    <x v="10"/>
    <x v="30"/>
    <n v="25.215585619363644"/>
    <n v="1008.6234247745458"/>
    <x v="0"/>
    <x v="7"/>
    <x v="0"/>
    <n v="1005"/>
  </r>
  <r>
    <d v="2016-08-29T00:00:00"/>
    <x v="5"/>
    <x v="36"/>
    <n v="34.329026514440201"/>
    <n v="343.29026514440204"/>
    <x v="1"/>
    <x v="7"/>
    <x v="0"/>
    <n v="1002"/>
  </r>
  <r>
    <d v="2016-08-29T00:00:00"/>
    <x v="0"/>
    <x v="6"/>
    <n v="39.570543626877033"/>
    <n v="553.98761077627842"/>
    <x v="1"/>
    <x v="7"/>
    <x v="0"/>
    <n v="1003"/>
  </r>
  <r>
    <d v="2016-08-29T00:00:00"/>
    <x v="2"/>
    <x v="5"/>
    <n v="39.508311000525424"/>
    <n v="1145.7410190152373"/>
    <x v="0"/>
    <x v="7"/>
    <x v="0"/>
    <n v="1004"/>
  </r>
  <r>
    <d v="2016-08-29T00:00:00"/>
    <x v="2"/>
    <x v="35"/>
    <n v="39.508311000525424"/>
    <n v="1501.3158180199662"/>
    <x v="0"/>
    <x v="7"/>
    <x v="0"/>
    <n v="1004"/>
  </r>
  <r>
    <d v="2016-08-29T00:00:00"/>
    <x v="3"/>
    <x v="36"/>
    <n v="33.370394916639121"/>
    <n v="333.70394916639123"/>
    <x v="1"/>
    <x v="7"/>
    <x v="0"/>
    <n v="1005"/>
  </r>
  <r>
    <d v="2016-08-29T00:00:00"/>
    <x v="4"/>
    <x v="38"/>
    <n v="24.462827423892683"/>
    <n v="636.03351302120973"/>
    <x v="0"/>
    <x v="7"/>
    <x v="0"/>
    <n v="1006"/>
  </r>
  <r>
    <d v="2016-08-30T00:00:00"/>
    <x v="5"/>
    <x v="0"/>
    <n v="34.329026514440201"/>
    <n v="789.56760983212462"/>
    <x v="0"/>
    <x v="7"/>
    <x v="0"/>
    <n v="1002"/>
  </r>
  <r>
    <d v="2016-08-30T00:00:00"/>
    <x v="2"/>
    <x v="42"/>
    <n v="39.508311000525424"/>
    <n v="158.0332440021017"/>
    <x v="1"/>
    <x v="7"/>
    <x v="0"/>
    <n v="1004"/>
  </r>
  <r>
    <d v="2016-08-30T00:00:00"/>
    <x v="3"/>
    <x v="39"/>
    <n v="33.370394916639121"/>
    <n v="100.11118474991736"/>
    <x v="1"/>
    <x v="7"/>
    <x v="0"/>
    <n v="1005"/>
  </r>
  <r>
    <d v="2016-08-30T00:00:00"/>
    <x v="4"/>
    <x v="9"/>
    <n v="24.462827423892683"/>
    <n v="684.95916786899511"/>
    <x v="0"/>
    <x v="7"/>
    <x v="0"/>
    <n v="1006"/>
  </r>
  <r>
    <d v="2016-08-30T00:00:00"/>
    <x v="7"/>
    <x v="19"/>
    <n v="32.894032474980676"/>
    <n v="526.30451959969082"/>
    <x v="1"/>
    <x v="7"/>
    <x v="0"/>
    <n v="1004"/>
  </r>
  <r>
    <d v="2016-08-30T00:00:00"/>
    <x v="10"/>
    <x v="19"/>
    <n v="25.215585619363644"/>
    <n v="403.4493699098183"/>
    <x v="1"/>
    <x v="7"/>
    <x v="0"/>
    <n v="1005"/>
  </r>
  <r>
    <d v="2016-09-01T00:00:00"/>
    <x v="0"/>
    <x v="14"/>
    <n v="39.570543626877033"/>
    <n v="1741.1039195825895"/>
    <x v="0"/>
    <x v="8"/>
    <x v="0"/>
    <n v="1003"/>
  </r>
  <r>
    <d v="2016-09-01T00:00:00"/>
    <x v="2"/>
    <x v="28"/>
    <n v="39.508311000525424"/>
    <n v="671.64128700893218"/>
    <x v="1"/>
    <x v="8"/>
    <x v="0"/>
    <n v="1004"/>
  </r>
  <r>
    <d v="2016-09-02T00:00:00"/>
    <x v="0"/>
    <x v="46"/>
    <n v="39.570543626877033"/>
    <n v="1345.398483313819"/>
    <x v="0"/>
    <x v="8"/>
    <x v="0"/>
    <n v="1003"/>
  </r>
  <r>
    <d v="2016-09-02T00:00:00"/>
    <x v="6"/>
    <x v="19"/>
    <n v="32.473968381130078"/>
    <n v="519.58349409808125"/>
    <x v="1"/>
    <x v="8"/>
    <x v="0"/>
    <n v="1003"/>
  </r>
  <r>
    <d v="2016-09-02T00:00:00"/>
    <x v="2"/>
    <x v="26"/>
    <n v="39.508311000525424"/>
    <n v="948.19946401261018"/>
    <x v="0"/>
    <x v="8"/>
    <x v="0"/>
    <n v="1004"/>
  </r>
  <r>
    <d v="2016-09-02T00:00:00"/>
    <x v="3"/>
    <x v="48"/>
    <n v="33.370394916639121"/>
    <n v="834.25987291597801"/>
    <x v="0"/>
    <x v="8"/>
    <x v="0"/>
    <n v="1005"/>
  </r>
  <r>
    <d v="2016-09-02T00:00:00"/>
    <x v="3"/>
    <x v="16"/>
    <n v="33.370394916639121"/>
    <n v="1368.1861915822039"/>
    <x v="0"/>
    <x v="8"/>
    <x v="0"/>
    <n v="1005"/>
  </r>
  <r>
    <d v="2016-09-02T00:00:00"/>
    <x v="4"/>
    <x v="49"/>
    <n v="24.462827423892683"/>
    <n v="782.81047756456587"/>
    <x v="0"/>
    <x v="8"/>
    <x v="0"/>
    <n v="1006"/>
  </r>
  <r>
    <d v="2016-09-02T00:00:00"/>
    <x v="10"/>
    <x v="31"/>
    <n v="25.215585619363644"/>
    <n v="1134.701352871364"/>
    <x v="0"/>
    <x v="8"/>
    <x v="0"/>
    <n v="1005"/>
  </r>
  <r>
    <d v="2016-09-03T00:00:00"/>
    <x v="8"/>
    <x v="49"/>
    <n v="36.618449397693041"/>
    <n v="1171.7903807261773"/>
    <x v="0"/>
    <x v="8"/>
    <x v="0"/>
    <n v="1001"/>
  </r>
  <r>
    <d v="2016-09-03T00:00:00"/>
    <x v="8"/>
    <x v="47"/>
    <n v="36.618449397693041"/>
    <n v="1098.5534819307913"/>
    <x v="0"/>
    <x v="8"/>
    <x v="0"/>
    <n v="1001"/>
  </r>
  <r>
    <d v="2016-09-03T00:00:00"/>
    <x v="8"/>
    <x v="1"/>
    <n v="36.618449397693041"/>
    <n v="1794.304020486959"/>
    <x v="0"/>
    <x v="8"/>
    <x v="0"/>
    <n v="1001"/>
  </r>
  <r>
    <d v="2016-09-03T00:00:00"/>
    <x v="5"/>
    <x v="10"/>
    <n v="34.329026514440201"/>
    <n v="171.64513257220102"/>
    <x v="1"/>
    <x v="8"/>
    <x v="0"/>
    <n v="1002"/>
  </r>
  <r>
    <d v="2016-09-03T00:00:00"/>
    <x v="5"/>
    <x v="43"/>
    <n v="34.329026514440201"/>
    <n v="652.25150377436387"/>
    <x v="1"/>
    <x v="8"/>
    <x v="0"/>
    <n v="1002"/>
  </r>
  <r>
    <d v="2016-09-03T00:00:00"/>
    <x v="1"/>
    <x v="0"/>
    <n v="26.678238770962935"/>
    <n v="613.5994917321475"/>
    <x v="0"/>
    <x v="8"/>
    <x v="0"/>
    <n v="1002"/>
  </r>
  <r>
    <d v="2016-09-03T00:00:00"/>
    <x v="6"/>
    <x v="47"/>
    <n v="32.473968381130078"/>
    <n v="974.21905143390234"/>
    <x v="0"/>
    <x v="8"/>
    <x v="0"/>
    <n v="1003"/>
  </r>
  <r>
    <d v="2016-09-03T00:00:00"/>
    <x v="6"/>
    <x v="34"/>
    <n v="32.473968381130078"/>
    <n v="649.47936762260156"/>
    <x v="0"/>
    <x v="8"/>
    <x v="0"/>
    <n v="1003"/>
  </r>
  <r>
    <d v="2016-09-03T00:00:00"/>
    <x v="2"/>
    <x v="48"/>
    <n v="39.508311000525424"/>
    <n v="987.70777501313557"/>
    <x v="0"/>
    <x v="8"/>
    <x v="0"/>
    <n v="1004"/>
  </r>
  <r>
    <d v="2016-09-03T00:00:00"/>
    <x v="2"/>
    <x v="41"/>
    <n v="39.508311000525424"/>
    <n v="1224.7576410162881"/>
    <x v="0"/>
    <x v="8"/>
    <x v="0"/>
    <n v="1004"/>
  </r>
  <r>
    <d v="2016-09-03T00:00:00"/>
    <x v="3"/>
    <x v="7"/>
    <n v="33.370394916639121"/>
    <n v="734.14868816606065"/>
    <x v="0"/>
    <x v="8"/>
    <x v="0"/>
    <n v="1005"/>
  </r>
  <r>
    <d v="2016-09-04T00:00:00"/>
    <x v="5"/>
    <x v="30"/>
    <n v="34.329026514440201"/>
    <n v="1373.1610605776082"/>
    <x v="0"/>
    <x v="8"/>
    <x v="0"/>
    <n v="1002"/>
  </r>
  <r>
    <d v="2016-09-04T00:00:00"/>
    <x v="1"/>
    <x v="7"/>
    <n v="26.678238770962935"/>
    <n v="586.92125296118456"/>
    <x v="0"/>
    <x v="8"/>
    <x v="0"/>
    <n v="1002"/>
  </r>
  <r>
    <d v="2016-09-04T00:00:00"/>
    <x v="7"/>
    <x v="4"/>
    <n v="32.894032474980676"/>
    <n v="888.1388768244783"/>
    <x v="0"/>
    <x v="8"/>
    <x v="0"/>
    <n v="1004"/>
  </r>
  <r>
    <d v="2016-09-04T00:00:00"/>
    <x v="7"/>
    <x v="15"/>
    <n v="32.894032474980676"/>
    <n v="230.25822732486472"/>
    <x v="1"/>
    <x v="8"/>
    <x v="0"/>
    <n v="1004"/>
  </r>
  <r>
    <d v="2016-09-05T00:00:00"/>
    <x v="0"/>
    <x v="49"/>
    <n v="39.570543626877033"/>
    <n v="1266.257396060065"/>
    <x v="0"/>
    <x v="8"/>
    <x v="0"/>
    <n v="1003"/>
  </r>
  <r>
    <d v="2016-09-05T00:00:00"/>
    <x v="1"/>
    <x v="2"/>
    <n v="26.678238770962935"/>
    <n v="400.17358156444402"/>
    <x v="1"/>
    <x v="8"/>
    <x v="0"/>
    <n v="1002"/>
  </r>
  <r>
    <d v="2016-09-05T00:00:00"/>
    <x v="1"/>
    <x v="1"/>
    <n v="26.678238770962935"/>
    <n v="1307.2336997771838"/>
    <x v="0"/>
    <x v="8"/>
    <x v="0"/>
    <n v="1002"/>
  </r>
  <r>
    <d v="2016-09-05T00:00:00"/>
    <x v="2"/>
    <x v="37"/>
    <n v="39.508311000525424"/>
    <n v="1303.7742630173391"/>
    <x v="0"/>
    <x v="8"/>
    <x v="0"/>
    <n v="1004"/>
  </r>
  <r>
    <d v="2016-09-06T00:00:00"/>
    <x v="9"/>
    <x v="9"/>
    <n v="38.791923856233225"/>
    <n v="1086.1738679745304"/>
    <x v="0"/>
    <x v="8"/>
    <x v="0"/>
    <n v="1001"/>
  </r>
  <r>
    <d v="2016-09-06T00:00:00"/>
    <x v="9"/>
    <x v="13"/>
    <n v="38.791923856233225"/>
    <n v="814.63040098089778"/>
    <x v="0"/>
    <x v="8"/>
    <x v="0"/>
    <n v="1001"/>
  </r>
  <r>
    <d v="2016-09-06T00:00:00"/>
    <x v="3"/>
    <x v="12"/>
    <n v="33.370394916639121"/>
    <n v="1601.7789559986777"/>
    <x v="0"/>
    <x v="8"/>
    <x v="0"/>
    <n v="1005"/>
  </r>
  <r>
    <d v="2016-09-06T00:00:00"/>
    <x v="4"/>
    <x v="16"/>
    <n v="24.462827423892683"/>
    <n v="1002.9759243796"/>
    <x v="0"/>
    <x v="8"/>
    <x v="0"/>
    <n v="1006"/>
  </r>
  <r>
    <d v="2016-09-07T00:00:00"/>
    <x v="0"/>
    <x v="39"/>
    <n v="39.570543626877033"/>
    <n v="118.71163088063111"/>
    <x v="1"/>
    <x v="8"/>
    <x v="0"/>
    <n v="1003"/>
  </r>
  <r>
    <d v="2016-09-07T00:00:00"/>
    <x v="0"/>
    <x v="45"/>
    <n v="39.570543626877033"/>
    <n v="39.570543626877033"/>
    <x v="1"/>
    <x v="8"/>
    <x v="0"/>
    <n v="1003"/>
  </r>
  <r>
    <d v="2016-09-07T00:00:00"/>
    <x v="0"/>
    <x v="40"/>
    <n v="39.570543626877033"/>
    <n v="514.41706714940142"/>
    <x v="1"/>
    <x v="8"/>
    <x v="0"/>
    <n v="1003"/>
  </r>
  <r>
    <d v="2016-09-07T00:00:00"/>
    <x v="3"/>
    <x v="32"/>
    <n v="33.370394916639121"/>
    <n v="1668.519745831956"/>
    <x v="0"/>
    <x v="8"/>
    <x v="0"/>
    <n v="1005"/>
  </r>
  <r>
    <d v="2016-09-08T00:00:00"/>
    <x v="8"/>
    <x v="1"/>
    <n v="36.618449397693041"/>
    <n v="1794.304020486959"/>
    <x v="0"/>
    <x v="8"/>
    <x v="0"/>
    <n v="1001"/>
  </r>
  <r>
    <d v="2016-09-08T00:00:00"/>
    <x v="6"/>
    <x v="36"/>
    <n v="32.473968381130078"/>
    <n v="324.73968381130078"/>
    <x v="1"/>
    <x v="8"/>
    <x v="0"/>
    <n v="1003"/>
  </r>
  <r>
    <d v="2016-09-08T00:00:00"/>
    <x v="2"/>
    <x v="7"/>
    <n v="39.508311000525424"/>
    <n v="869.18284201155939"/>
    <x v="0"/>
    <x v="8"/>
    <x v="0"/>
    <n v="1004"/>
  </r>
  <r>
    <d v="2016-09-09T00:00:00"/>
    <x v="5"/>
    <x v="5"/>
    <n v="34.329026514440201"/>
    <n v="995.5417689187658"/>
    <x v="0"/>
    <x v="8"/>
    <x v="0"/>
    <n v="1002"/>
  </r>
  <r>
    <d v="2016-09-09T00:00:00"/>
    <x v="2"/>
    <x v="39"/>
    <n v="39.508311000525424"/>
    <n v="118.52493300157627"/>
    <x v="1"/>
    <x v="8"/>
    <x v="0"/>
    <n v="1004"/>
  </r>
  <r>
    <d v="2016-09-09T00:00:00"/>
    <x v="2"/>
    <x v="47"/>
    <n v="39.508311000525424"/>
    <n v="1185.2493300157628"/>
    <x v="0"/>
    <x v="8"/>
    <x v="0"/>
    <n v="1004"/>
  </r>
  <r>
    <d v="2016-09-10T00:00:00"/>
    <x v="0"/>
    <x v="4"/>
    <n v="39.570543626877033"/>
    <n v="1068.4046779256798"/>
    <x v="0"/>
    <x v="8"/>
    <x v="0"/>
    <n v="1003"/>
  </r>
  <r>
    <d v="2016-09-10T00:00:00"/>
    <x v="6"/>
    <x v="0"/>
    <n v="32.473968381130078"/>
    <n v="746.90127276599173"/>
    <x v="0"/>
    <x v="8"/>
    <x v="0"/>
    <n v="1003"/>
  </r>
  <r>
    <d v="2016-09-10T00:00:00"/>
    <x v="2"/>
    <x v="41"/>
    <n v="39.508311000525424"/>
    <n v="1224.7576410162881"/>
    <x v="0"/>
    <x v="8"/>
    <x v="0"/>
    <n v="1004"/>
  </r>
  <r>
    <d v="2016-09-10T00:00:00"/>
    <x v="2"/>
    <x v="1"/>
    <n v="39.508311000525424"/>
    <n v="1935.9072390257459"/>
    <x v="0"/>
    <x v="8"/>
    <x v="0"/>
    <n v="1004"/>
  </r>
  <r>
    <d v="2016-09-10T00:00:00"/>
    <x v="3"/>
    <x v="29"/>
    <n v="33.370394916639121"/>
    <n v="600.66710849950414"/>
    <x v="1"/>
    <x v="8"/>
    <x v="0"/>
    <n v="1005"/>
  </r>
  <r>
    <d v="2016-09-10T00:00:00"/>
    <x v="4"/>
    <x v="10"/>
    <n v="24.462827423892683"/>
    <n v="122.31413711946342"/>
    <x v="1"/>
    <x v="8"/>
    <x v="0"/>
    <n v="1006"/>
  </r>
  <r>
    <d v="2016-09-10T00:00:00"/>
    <x v="7"/>
    <x v="10"/>
    <n v="32.894032474980676"/>
    <n v="164.4701623749034"/>
    <x v="1"/>
    <x v="8"/>
    <x v="0"/>
    <n v="1004"/>
  </r>
  <r>
    <d v="2016-09-11T00:00:00"/>
    <x v="0"/>
    <x v="22"/>
    <n v="39.570543626877033"/>
    <n v="1820.2450068363435"/>
    <x v="0"/>
    <x v="8"/>
    <x v="0"/>
    <n v="1003"/>
  </r>
  <r>
    <d v="2016-09-11T00:00:00"/>
    <x v="0"/>
    <x v="7"/>
    <n v="39.570543626877033"/>
    <n v="870.55195979129473"/>
    <x v="0"/>
    <x v="8"/>
    <x v="0"/>
    <n v="1003"/>
  </r>
  <r>
    <d v="2016-09-11T00:00:00"/>
    <x v="1"/>
    <x v="10"/>
    <n v="26.678238770962935"/>
    <n v="133.39119385481467"/>
    <x v="1"/>
    <x v="8"/>
    <x v="0"/>
    <n v="1002"/>
  </r>
  <r>
    <d v="2016-09-11T00:00:00"/>
    <x v="2"/>
    <x v="47"/>
    <n v="39.508311000525424"/>
    <n v="1185.2493300157628"/>
    <x v="0"/>
    <x v="8"/>
    <x v="0"/>
    <n v="1004"/>
  </r>
  <r>
    <d v="2016-09-11T00:00:00"/>
    <x v="4"/>
    <x v="38"/>
    <n v="24.462827423892683"/>
    <n v="636.03351302120973"/>
    <x v="0"/>
    <x v="8"/>
    <x v="0"/>
    <n v="1006"/>
  </r>
  <r>
    <d v="2016-09-11T00:00:00"/>
    <x v="7"/>
    <x v="47"/>
    <n v="32.894032474980676"/>
    <n v="986.82097424942026"/>
    <x v="0"/>
    <x v="8"/>
    <x v="0"/>
    <n v="1004"/>
  </r>
  <r>
    <d v="2016-09-12T00:00:00"/>
    <x v="6"/>
    <x v="16"/>
    <n v="32.473968381130078"/>
    <n v="1331.4327036263333"/>
    <x v="0"/>
    <x v="8"/>
    <x v="0"/>
    <n v="1003"/>
  </r>
  <r>
    <d v="2016-09-12T00:00:00"/>
    <x v="2"/>
    <x v="49"/>
    <n v="39.508311000525424"/>
    <n v="1264.2659520168136"/>
    <x v="0"/>
    <x v="8"/>
    <x v="0"/>
    <n v="1004"/>
  </r>
  <r>
    <d v="2016-09-12T00:00:00"/>
    <x v="2"/>
    <x v="35"/>
    <n v="39.508311000525424"/>
    <n v="1501.3158180199662"/>
    <x v="0"/>
    <x v="8"/>
    <x v="0"/>
    <n v="1004"/>
  </r>
  <r>
    <d v="2016-09-12T00:00:00"/>
    <x v="3"/>
    <x v="18"/>
    <n v="33.370394916639121"/>
    <n v="1434.9269814154823"/>
    <x v="0"/>
    <x v="8"/>
    <x v="0"/>
    <n v="1005"/>
  </r>
  <r>
    <d v="2016-09-12T00:00:00"/>
    <x v="4"/>
    <x v="13"/>
    <n v="24.462827423892683"/>
    <n v="513.71937590174639"/>
    <x v="0"/>
    <x v="8"/>
    <x v="0"/>
    <n v="1006"/>
  </r>
  <r>
    <d v="2016-09-12T00:00:00"/>
    <x v="7"/>
    <x v="34"/>
    <n v="32.894032474980676"/>
    <n v="657.88064949961358"/>
    <x v="0"/>
    <x v="8"/>
    <x v="0"/>
    <n v="1004"/>
  </r>
  <r>
    <d v="2016-09-12T00:00:00"/>
    <x v="10"/>
    <x v="29"/>
    <n v="25.215585619363644"/>
    <n v="453.8805411485456"/>
    <x v="1"/>
    <x v="8"/>
    <x v="0"/>
    <n v="1005"/>
  </r>
  <r>
    <d v="2016-09-13T00:00:00"/>
    <x v="8"/>
    <x v="39"/>
    <n v="36.618449397693041"/>
    <n v="109.85534819307912"/>
    <x v="1"/>
    <x v="8"/>
    <x v="0"/>
    <n v="1001"/>
  </r>
  <r>
    <d v="2016-09-13T00:00:00"/>
    <x v="3"/>
    <x v="30"/>
    <n v="33.370394916639121"/>
    <n v="1334.8157966655649"/>
    <x v="0"/>
    <x v="8"/>
    <x v="0"/>
    <n v="1005"/>
  </r>
  <r>
    <d v="2016-09-13T00:00:00"/>
    <x v="7"/>
    <x v="17"/>
    <n v="32.894032474980676"/>
    <n v="296.0462922748261"/>
    <x v="1"/>
    <x v="8"/>
    <x v="0"/>
    <n v="1004"/>
  </r>
  <r>
    <d v="2016-09-14T00:00:00"/>
    <x v="8"/>
    <x v="15"/>
    <n v="36.618449397693041"/>
    <n v="256.32914578385129"/>
    <x v="1"/>
    <x v="8"/>
    <x v="0"/>
    <n v="1001"/>
  </r>
  <r>
    <d v="2016-09-14T00:00:00"/>
    <x v="5"/>
    <x v="22"/>
    <n v="34.329026514440201"/>
    <n v="1579.1352196642492"/>
    <x v="0"/>
    <x v="8"/>
    <x v="0"/>
    <n v="1002"/>
  </r>
  <r>
    <d v="2016-09-14T00:00:00"/>
    <x v="1"/>
    <x v="36"/>
    <n v="26.678238770962935"/>
    <n v="266.78238770962935"/>
    <x v="1"/>
    <x v="8"/>
    <x v="0"/>
    <n v="1002"/>
  </r>
  <r>
    <d v="2016-09-14T00:00:00"/>
    <x v="6"/>
    <x v="49"/>
    <n v="32.473968381130078"/>
    <n v="1039.1669881961625"/>
    <x v="0"/>
    <x v="8"/>
    <x v="0"/>
    <n v="1003"/>
  </r>
  <r>
    <d v="2016-09-14T00:00:00"/>
    <x v="3"/>
    <x v="28"/>
    <n v="33.370394916639121"/>
    <n v="567.2967135828651"/>
    <x v="1"/>
    <x v="8"/>
    <x v="0"/>
    <n v="1005"/>
  </r>
  <r>
    <d v="2016-09-14T00:00:00"/>
    <x v="7"/>
    <x v="31"/>
    <n v="32.894032474980676"/>
    <n v="1480.2314613741305"/>
    <x v="0"/>
    <x v="8"/>
    <x v="0"/>
    <n v="1004"/>
  </r>
  <r>
    <d v="2016-09-15T00:00:00"/>
    <x v="1"/>
    <x v="2"/>
    <n v="26.678238770962935"/>
    <n v="400.17358156444402"/>
    <x v="1"/>
    <x v="8"/>
    <x v="0"/>
    <n v="1002"/>
  </r>
  <r>
    <d v="2016-09-15T00:00:00"/>
    <x v="6"/>
    <x v="34"/>
    <n v="32.473968381130078"/>
    <n v="649.47936762260156"/>
    <x v="0"/>
    <x v="8"/>
    <x v="0"/>
    <n v="1003"/>
  </r>
  <r>
    <d v="2016-09-15T00:00:00"/>
    <x v="3"/>
    <x v="34"/>
    <n v="33.370394916639121"/>
    <n v="667.40789833278245"/>
    <x v="0"/>
    <x v="8"/>
    <x v="0"/>
    <n v="1005"/>
  </r>
  <r>
    <d v="2016-09-15T00:00:00"/>
    <x v="4"/>
    <x v="13"/>
    <n v="24.462827423892683"/>
    <n v="513.71937590174639"/>
    <x v="0"/>
    <x v="8"/>
    <x v="0"/>
    <n v="1006"/>
  </r>
  <r>
    <d v="2016-09-15T00:00:00"/>
    <x v="4"/>
    <x v="3"/>
    <n v="24.462827423892683"/>
    <n v="48.925654847785367"/>
    <x v="1"/>
    <x v="8"/>
    <x v="0"/>
    <n v="1006"/>
  </r>
  <r>
    <d v="2016-09-15T00:00:00"/>
    <x v="7"/>
    <x v="10"/>
    <n v="32.894032474980676"/>
    <n v="164.4701623749034"/>
    <x v="1"/>
    <x v="8"/>
    <x v="0"/>
    <n v="1004"/>
  </r>
  <r>
    <d v="2016-09-15T00:00:00"/>
    <x v="10"/>
    <x v="46"/>
    <n v="25.215585619363644"/>
    <n v="857.3299110583639"/>
    <x v="0"/>
    <x v="8"/>
    <x v="0"/>
    <n v="1005"/>
  </r>
  <r>
    <d v="2016-09-16T00:00:00"/>
    <x v="8"/>
    <x v="3"/>
    <n v="36.618449397693041"/>
    <n v="73.236898795386082"/>
    <x v="1"/>
    <x v="8"/>
    <x v="0"/>
    <n v="1001"/>
  </r>
  <r>
    <d v="2016-09-16T00:00:00"/>
    <x v="5"/>
    <x v="40"/>
    <n v="34.329026514440201"/>
    <n v="446.27734468772263"/>
    <x v="1"/>
    <x v="8"/>
    <x v="0"/>
    <n v="1002"/>
  </r>
  <r>
    <d v="2016-09-16T00:00:00"/>
    <x v="6"/>
    <x v="25"/>
    <n v="32.473968381130078"/>
    <n v="1201.5368301018129"/>
    <x v="0"/>
    <x v="8"/>
    <x v="0"/>
    <n v="1003"/>
  </r>
  <r>
    <d v="2016-09-16T00:00:00"/>
    <x v="6"/>
    <x v="27"/>
    <n v="32.473968381130078"/>
    <n v="1169.0628617206828"/>
    <x v="0"/>
    <x v="8"/>
    <x v="0"/>
    <n v="1003"/>
  </r>
  <r>
    <d v="2016-09-16T00:00:00"/>
    <x v="3"/>
    <x v="2"/>
    <n v="33.370394916639121"/>
    <n v="500.55592374958684"/>
    <x v="1"/>
    <x v="8"/>
    <x v="0"/>
    <n v="1005"/>
  </r>
  <r>
    <d v="2016-09-16T00:00:00"/>
    <x v="4"/>
    <x v="28"/>
    <n v="24.462827423892683"/>
    <n v="415.86806620617563"/>
    <x v="1"/>
    <x v="8"/>
    <x v="0"/>
    <n v="1006"/>
  </r>
  <r>
    <d v="2016-09-17T00:00:00"/>
    <x v="6"/>
    <x v="49"/>
    <n v="32.473968381130078"/>
    <n v="1039.1669881961625"/>
    <x v="0"/>
    <x v="8"/>
    <x v="0"/>
    <n v="1003"/>
  </r>
  <r>
    <d v="2016-09-17T00:00:00"/>
    <x v="2"/>
    <x v="3"/>
    <n v="39.508311000525424"/>
    <n v="79.016622001050848"/>
    <x v="1"/>
    <x v="8"/>
    <x v="0"/>
    <n v="1004"/>
  </r>
  <r>
    <d v="2016-09-17T00:00:00"/>
    <x v="3"/>
    <x v="41"/>
    <n v="33.370394916639121"/>
    <n v="1034.4822424158128"/>
    <x v="0"/>
    <x v="8"/>
    <x v="0"/>
    <n v="1005"/>
  </r>
  <r>
    <d v="2016-09-17T00:00:00"/>
    <x v="3"/>
    <x v="23"/>
    <n v="33.370394916639121"/>
    <n v="400.44473899966943"/>
    <x v="1"/>
    <x v="8"/>
    <x v="0"/>
    <n v="1005"/>
  </r>
  <r>
    <d v="2016-09-18T00:00:00"/>
    <x v="5"/>
    <x v="11"/>
    <n v="34.329026514440201"/>
    <n v="205.97415908664121"/>
    <x v="1"/>
    <x v="8"/>
    <x v="0"/>
    <n v="1002"/>
  </r>
  <r>
    <d v="2016-09-18T00:00:00"/>
    <x v="4"/>
    <x v="43"/>
    <n v="24.462827423892683"/>
    <n v="464.79372105396101"/>
    <x v="1"/>
    <x v="8"/>
    <x v="0"/>
    <n v="1006"/>
  </r>
  <r>
    <d v="2016-09-19T00:00:00"/>
    <x v="0"/>
    <x v="5"/>
    <n v="39.570543626877033"/>
    <n v="1147.5457651794341"/>
    <x v="0"/>
    <x v="8"/>
    <x v="0"/>
    <n v="1003"/>
  </r>
  <r>
    <d v="2016-09-19T00:00:00"/>
    <x v="0"/>
    <x v="5"/>
    <n v="39.570543626877033"/>
    <n v="1147.5457651794341"/>
    <x v="0"/>
    <x v="8"/>
    <x v="0"/>
    <n v="1003"/>
  </r>
  <r>
    <d v="2016-09-19T00:00:00"/>
    <x v="9"/>
    <x v="37"/>
    <n v="38.791923856233225"/>
    <n v="1280.1334872556965"/>
    <x v="0"/>
    <x v="8"/>
    <x v="0"/>
    <n v="1001"/>
  </r>
  <r>
    <d v="2016-09-19T00:00:00"/>
    <x v="1"/>
    <x v="31"/>
    <n v="26.678238770962935"/>
    <n v="1200.5207446933321"/>
    <x v="0"/>
    <x v="8"/>
    <x v="0"/>
    <n v="1002"/>
  </r>
  <r>
    <d v="2016-09-19T00:00:00"/>
    <x v="1"/>
    <x v="23"/>
    <n v="26.678238770962935"/>
    <n v="320.13886525155522"/>
    <x v="1"/>
    <x v="8"/>
    <x v="0"/>
    <n v="1002"/>
  </r>
  <r>
    <d v="2016-09-19T00:00:00"/>
    <x v="6"/>
    <x v="7"/>
    <n v="32.473968381130078"/>
    <n v="714.42730438486171"/>
    <x v="0"/>
    <x v="8"/>
    <x v="0"/>
    <n v="1003"/>
  </r>
  <r>
    <d v="2016-09-19T00:00:00"/>
    <x v="2"/>
    <x v="39"/>
    <n v="39.508311000525424"/>
    <n v="118.52493300157627"/>
    <x v="1"/>
    <x v="8"/>
    <x v="0"/>
    <n v="1004"/>
  </r>
  <r>
    <d v="2016-09-19T00:00:00"/>
    <x v="4"/>
    <x v="30"/>
    <n v="24.462827423892683"/>
    <n v="978.5130969557074"/>
    <x v="0"/>
    <x v="8"/>
    <x v="0"/>
    <n v="1006"/>
  </r>
  <r>
    <d v="2016-09-19T00:00:00"/>
    <x v="10"/>
    <x v="0"/>
    <n v="25.215585619363644"/>
    <n v="579.95846924536386"/>
    <x v="0"/>
    <x v="8"/>
    <x v="0"/>
    <n v="1005"/>
  </r>
  <r>
    <d v="2016-09-20T00:00:00"/>
    <x v="8"/>
    <x v="29"/>
    <n v="36.618449397693041"/>
    <n v="659.13208915847474"/>
    <x v="1"/>
    <x v="8"/>
    <x v="0"/>
    <n v="1001"/>
  </r>
  <r>
    <d v="2016-09-20T00:00:00"/>
    <x v="9"/>
    <x v="36"/>
    <n v="38.791923856233225"/>
    <n v="387.91923856233223"/>
    <x v="1"/>
    <x v="8"/>
    <x v="0"/>
    <n v="1001"/>
  </r>
  <r>
    <d v="2016-09-20T00:00:00"/>
    <x v="1"/>
    <x v="28"/>
    <n v="26.678238770962935"/>
    <n v="453.53005910636989"/>
    <x v="1"/>
    <x v="8"/>
    <x v="0"/>
    <n v="1002"/>
  </r>
  <r>
    <d v="2016-09-20T00:00:00"/>
    <x v="2"/>
    <x v="34"/>
    <n v="39.508311000525424"/>
    <n v="790.16622001050848"/>
    <x v="0"/>
    <x v="8"/>
    <x v="0"/>
    <n v="1004"/>
  </r>
  <r>
    <d v="2016-09-20T00:00:00"/>
    <x v="4"/>
    <x v="35"/>
    <n v="24.462827423892683"/>
    <n v="929.58744210792202"/>
    <x v="0"/>
    <x v="8"/>
    <x v="0"/>
    <n v="1006"/>
  </r>
  <r>
    <d v="2016-09-20T00:00:00"/>
    <x v="7"/>
    <x v="30"/>
    <n v="32.894032474980676"/>
    <n v="1315.7612989992272"/>
    <x v="0"/>
    <x v="8"/>
    <x v="0"/>
    <n v="1004"/>
  </r>
  <r>
    <d v="2016-09-21T00:00:00"/>
    <x v="8"/>
    <x v="32"/>
    <n v="36.618449397693041"/>
    <n v="1830.9224698846519"/>
    <x v="0"/>
    <x v="8"/>
    <x v="0"/>
    <n v="1001"/>
  </r>
  <r>
    <d v="2016-09-21T00:00:00"/>
    <x v="0"/>
    <x v="12"/>
    <n v="39.570543626877033"/>
    <n v="1899.3860940900977"/>
    <x v="0"/>
    <x v="8"/>
    <x v="0"/>
    <n v="1003"/>
  </r>
  <r>
    <d v="2016-09-22T00:00:00"/>
    <x v="9"/>
    <x v="43"/>
    <n v="38.791923856233225"/>
    <n v="737.04655326843124"/>
    <x v="1"/>
    <x v="8"/>
    <x v="0"/>
    <n v="1001"/>
  </r>
  <r>
    <d v="2016-09-22T00:00:00"/>
    <x v="9"/>
    <x v="31"/>
    <n v="38.791923856233225"/>
    <n v="1745.6365735304951"/>
    <x v="0"/>
    <x v="8"/>
    <x v="0"/>
    <n v="1001"/>
  </r>
  <r>
    <d v="2016-09-22T00:00:00"/>
    <x v="1"/>
    <x v="40"/>
    <n v="26.678238770962935"/>
    <n v="346.81710402251815"/>
    <x v="1"/>
    <x v="8"/>
    <x v="0"/>
    <n v="1002"/>
  </r>
  <r>
    <d v="2016-09-22T00:00:00"/>
    <x v="6"/>
    <x v="40"/>
    <n v="32.473968381130078"/>
    <n v="422.16158895469101"/>
    <x v="1"/>
    <x v="8"/>
    <x v="0"/>
    <n v="1003"/>
  </r>
  <r>
    <d v="2016-09-22T00:00:00"/>
    <x v="4"/>
    <x v="10"/>
    <n v="24.462827423892683"/>
    <n v="122.31413711946342"/>
    <x v="1"/>
    <x v="8"/>
    <x v="0"/>
    <n v="1006"/>
  </r>
  <r>
    <d v="2016-09-22T00:00:00"/>
    <x v="7"/>
    <x v="31"/>
    <n v="32.894032474980676"/>
    <n v="1480.2314613741305"/>
    <x v="0"/>
    <x v="8"/>
    <x v="0"/>
    <n v="1004"/>
  </r>
  <r>
    <d v="2016-09-23T00:00:00"/>
    <x v="8"/>
    <x v="25"/>
    <n v="36.618449397693041"/>
    <n v="1354.8826277146425"/>
    <x v="0"/>
    <x v="8"/>
    <x v="0"/>
    <n v="1001"/>
  </r>
  <r>
    <d v="2016-09-23T00:00:00"/>
    <x v="0"/>
    <x v="22"/>
    <n v="39.570543626877033"/>
    <n v="1820.2450068363435"/>
    <x v="0"/>
    <x v="8"/>
    <x v="0"/>
    <n v="1003"/>
  </r>
  <r>
    <d v="2016-09-23T00:00:00"/>
    <x v="9"/>
    <x v="1"/>
    <n v="38.791923856233225"/>
    <n v="1900.8042689554281"/>
    <x v="0"/>
    <x v="8"/>
    <x v="0"/>
    <n v="1001"/>
  </r>
  <r>
    <d v="2016-09-23T00:00:00"/>
    <x v="9"/>
    <x v="13"/>
    <n v="38.791923856233225"/>
    <n v="814.63040098089778"/>
    <x v="0"/>
    <x v="8"/>
    <x v="0"/>
    <n v="1001"/>
  </r>
  <r>
    <d v="2016-09-23T00:00:00"/>
    <x v="6"/>
    <x v="4"/>
    <n v="32.473968381130078"/>
    <n v="876.79714629051205"/>
    <x v="0"/>
    <x v="8"/>
    <x v="0"/>
    <n v="1003"/>
  </r>
  <r>
    <d v="2016-09-23T00:00:00"/>
    <x v="6"/>
    <x v="12"/>
    <n v="32.473968381130078"/>
    <n v="1558.7504822942437"/>
    <x v="0"/>
    <x v="8"/>
    <x v="0"/>
    <n v="1003"/>
  </r>
  <r>
    <d v="2016-09-23T00:00:00"/>
    <x v="2"/>
    <x v="24"/>
    <n v="39.508311000525424"/>
    <n v="1540.8241290204915"/>
    <x v="0"/>
    <x v="8"/>
    <x v="0"/>
    <n v="1004"/>
  </r>
  <r>
    <d v="2016-09-23T00:00:00"/>
    <x v="2"/>
    <x v="37"/>
    <n v="39.508311000525424"/>
    <n v="1303.7742630173391"/>
    <x v="0"/>
    <x v="8"/>
    <x v="0"/>
    <n v="1004"/>
  </r>
  <r>
    <d v="2016-09-23T00:00:00"/>
    <x v="2"/>
    <x v="25"/>
    <n v="39.508311000525424"/>
    <n v="1461.8075070194407"/>
    <x v="0"/>
    <x v="8"/>
    <x v="0"/>
    <n v="1004"/>
  </r>
  <r>
    <d v="2016-09-24T00:00:00"/>
    <x v="5"/>
    <x v="41"/>
    <n v="34.329026514440201"/>
    <n v="1064.1998219476463"/>
    <x v="0"/>
    <x v="8"/>
    <x v="0"/>
    <n v="1002"/>
  </r>
  <r>
    <d v="2016-09-24T00:00:00"/>
    <x v="1"/>
    <x v="23"/>
    <n v="26.678238770962935"/>
    <n v="320.13886525155522"/>
    <x v="1"/>
    <x v="8"/>
    <x v="0"/>
    <n v="1002"/>
  </r>
  <r>
    <d v="2016-09-24T00:00:00"/>
    <x v="6"/>
    <x v="48"/>
    <n v="32.473968381130078"/>
    <n v="811.849209528252"/>
    <x v="0"/>
    <x v="8"/>
    <x v="0"/>
    <n v="1003"/>
  </r>
  <r>
    <d v="2016-09-24T00:00:00"/>
    <x v="2"/>
    <x v="20"/>
    <n v="39.508311000525424"/>
    <n v="1382.7908850183899"/>
    <x v="0"/>
    <x v="8"/>
    <x v="0"/>
    <n v="1004"/>
  </r>
  <r>
    <d v="2016-09-24T00:00:00"/>
    <x v="7"/>
    <x v="9"/>
    <n v="32.894032474980676"/>
    <n v="921.03290929945888"/>
    <x v="0"/>
    <x v="8"/>
    <x v="0"/>
    <n v="1004"/>
  </r>
  <r>
    <d v="2016-09-24T00:00:00"/>
    <x v="10"/>
    <x v="2"/>
    <n v="25.215585619363644"/>
    <n v="378.23378429045465"/>
    <x v="1"/>
    <x v="8"/>
    <x v="0"/>
    <n v="1005"/>
  </r>
  <r>
    <d v="2016-09-25T00:00:00"/>
    <x v="5"/>
    <x v="0"/>
    <n v="34.329026514440201"/>
    <n v="789.56760983212462"/>
    <x v="0"/>
    <x v="8"/>
    <x v="0"/>
    <n v="1002"/>
  </r>
  <r>
    <d v="2016-09-25T00:00:00"/>
    <x v="9"/>
    <x v="40"/>
    <n v="38.791923856233225"/>
    <n v="504.29501013103192"/>
    <x v="1"/>
    <x v="8"/>
    <x v="0"/>
    <n v="1001"/>
  </r>
  <r>
    <d v="2016-09-25T00:00:00"/>
    <x v="1"/>
    <x v="11"/>
    <n v="26.678238770962935"/>
    <n v="160.06943262577761"/>
    <x v="1"/>
    <x v="8"/>
    <x v="0"/>
    <n v="1002"/>
  </r>
  <r>
    <d v="2016-09-25T00:00:00"/>
    <x v="3"/>
    <x v="41"/>
    <n v="33.370394916639121"/>
    <n v="1034.4822424158128"/>
    <x v="0"/>
    <x v="8"/>
    <x v="0"/>
    <n v="1005"/>
  </r>
  <r>
    <d v="2016-09-25T00:00:00"/>
    <x v="4"/>
    <x v="24"/>
    <n v="24.462827423892683"/>
    <n v="954.05026953181471"/>
    <x v="0"/>
    <x v="8"/>
    <x v="0"/>
    <n v="1006"/>
  </r>
  <r>
    <d v="2016-09-25T00:00:00"/>
    <x v="10"/>
    <x v="28"/>
    <n v="25.215585619363644"/>
    <n v="428.66495552918195"/>
    <x v="1"/>
    <x v="8"/>
    <x v="0"/>
    <n v="1005"/>
  </r>
  <r>
    <d v="2016-09-26T00:00:00"/>
    <x v="8"/>
    <x v="33"/>
    <n v="36.618449397693041"/>
    <n v="402.80294337462345"/>
    <x v="1"/>
    <x v="8"/>
    <x v="0"/>
    <n v="1001"/>
  </r>
  <r>
    <d v="2016-09-26T00:00:00"/>
    <x v="5"/>
    <x v="30"/>
    <n v="34.329026514440201"/>
    <n v="1373.1610605776082"/>
    <x v="0"/>
    <x v="8"/>
    <x v="0"/>
    <n v="1002"/>
  </r>
  <r>
    <d v="2016-09-26T00:00:00"/>
    <x v="6"/>
    <x v="21"/>
    <n v="32.473968381130078"/>
    <n v="259.79174704904062"/>
    <x v="1"/>
    <x v="8"/>
    <x v="0"/>
    <n v="1003"/>
  </r>
  <r>
    <d v="2016-09-26T00:00:00"/>
    <x v="7"/>
    <x v="42"/>
    <n v="32.894032474980676"/>
    <n v="131.57612989992271"/>
    <x v="1"/>
    <x v="8"/>
    <x v="0"/>
    <n v="1004"/>
  </r>
  <r>
    <d v="2016-09-27T00:00:00"/>
    <x v="9"/>
    <x v="40"/>
    <n v="38.791923856233225"/>
    <n v="504.29501013103192"/>
    <x v="1"/>
    <x v="8"/>
    <x v="0"/>
    <n v="1001"/>
  </r>
  <r>
    <d v="2016-09-27T00:00:00"/>
    <x v="6"/>
    <x v="7"/>
    <n v="32.473968381130078"/>
    <n v="714.42730438486171"/>
    <x v="0"/>
    <x v="8"/>
    <x v="0"/>
    <n v="1003"/>
  </r>
  <r>
    <d v="2016-09-27T00:00:00"/>
    <x v="2"/>
    <x v="38"/>
    <n v="39.508311000525424"/>
    <n v="1027.216086013661"/>
    <x v="0"/>
    <x v="8"/>
    <x v="0"/>
    <n v="1004"/>
  </r>
  <r>
    <d v="2016-09-27T00:00:00"/>
    <x v="3"/>
    <x v="29"/>
    <n v="33.370394916639121"/>
    <n v="600.66710849950414"/>
    <x v="1"/>
    <x v="8"/>
    <x v="0"/>
    <n v="1005"/>
  </r>
  <r>
    <d v="2016-09-27T00:00:00"/>
    <x v="4"/>
    <x v="19"/>
    <n v="24.462827423892683"/>
    <n v="391.40523878228294"/>
    <x v="1"/>
    <x v="8"/>
    <x v="0"/>
    <n v="1006"/>
  </r>
  <r>
    <d v="2016-09-27T00:00:00"/>
    <x v="7"/>
    <x v="21"/>
    <n v="32.894032474980676"/>
    <n v="263.15225979984541"/>
    <x v="1"/>
    <x v="8"/>
    <x v="0"/>
    <n v="1004"/>
  </r>
  <r>
    <d v="2016-09-27T00:00:00"/>
    <x v="7"/>
    <x v="20"/>
    <n v="32.894032474980676"/>
    <n v="1151.2911366243236"/>
    <x v="0"/>
    <x v="8"/>
    <x v="0"/>
    <n v="1004"/>
  </r>
  <r>
    <d v="2016-09-28T00:00:00"/>
    <x v="5"/>
    <x v="24"/>
    <n v="34.329026514440201"/>
    <n v="1338.8320340631678"/>
    <x v="0"/>
    <x v="8"/>
    <x v="0"/>
    <n v="1002"/>
  </r>
  <r>
    <d v="2016-09-28T00:00:00"/>
    <x v="5"/>
    <x v="30"/>
    <n v="34.329026514440201"/>
    <n v="1373.1610605776082"/>
    <x v="0"/>
    <x v="8"/>
    <x v="0"/>
    <n v="1002"/>
  </r>
  <r>
    <d v="2016-09-28T00:00:00"/>
    <x v="0"/>
    <x v="20"/>
    <n v="39.570543626877033"/>
    <n v="1384.969026940696"/>
    <x v="0"/>
    <x v="8"/>
    <x v="0"/>
    <n v="1003"/>
  </r>
  <r>
    <d v="2016-09-28T00:00:00"/>
    <x v="1"/>
    <x v="0"/>
    <n v="26.678238770962935"/>
    <n v="613.5994917321475"/>
    <x v="0"/>
    <x v="8"/>
    <x v="0"/>
    <n v="1002"/>
  </r>
  <r>
    <d v="2016-09-28T00:00:00"/>
    <x v="6"/>
    <x v="26"/>
    <n v="32.473968381130078"/>
    <n v="779.37524114712187"/>
    <x v="0"/>
    <x v="8"/>
    <x v="0"/>
    <n v="1003"/>
  </r>
  <r>
    <d v="2016-09-28T00:00:00"/>
    <x v="6"/>
    <x v="19"/>
    <n v="32.473968381130078"/>
    <n v="519.58349409808125"/>
    <x v="1"/>
    <x v="8"/>
    <x v="0"/>
    <n v="1003"/>
  </r>
  <r>
    <d v="2016-09-28T00:00:00"/>
    <x v="6"/>
    <x v="22"/>
    <n v="32.473968381130078"/>
    <n v="1493.8025455319835"/>
    <x v="0"/>
    <x v="8"/>
    <x v="0"/>
    <n v="1003"/>
  </r>
  <r>
    <d v="2016-09-28T00:00:00"/>
    <x v="6"/>
    <x v="25"/>
    <n v="32.473968381130078"/>
    <n v="1201.5368301018129"/>
    <x v="0"/>
    <x v="8"/>
    <x v="0"/>
    <n v="1003"/>
  </r>
  <r>
    <d v="2016-09-28T00:00:00"/>
    <x v="2"/>
    <x v="36"/>
    <n v="39.508311000525424"/>
    <n v="395.08311000525424"/>
    <x v="1"/>
    <x v="8"/>
    <x v="0"/>
    <n v="1004"/>
  </r>
  <r>
    <d v="2016-09-28T00:00:00"/>
    <x v="3"/>
    <x v="38"/>
    <n v="33.370394916639121"/>
    <n v="867.63026783261716"/>
    <x v="0"/>
    <x v="8"/>
    <x v="0"/>
    <n v="1005"/>
  </r>
  <r>
    <d v="2016-09-28T00:00:00"/>
    <x v="4"/>
    <x v="11"/>
    <n v="24.462827423892683"/>
    <n v="146.77696454335609"/>
    <x v="1"/>
    <x v="8"/>
    <x v="0"/>
    <n v="1006"/>
  </r>
  <r>
    <d v="2016-09-28T00:00:00"/>
    <x v="4"/>
    <x v="3"/>
    <n v="24.462827423892683"/>
    <n v="48.925654847785367"/>
    <x v="1"/>
    <x v="8"/>
    <x v="0"/>
    <n v="1006"/>
  </r>
  <r>
    <d v="2016-09-29T00:00:00"/>
    <x v="8"/>
    <x v="39"/>
    <n v="36.618449397693041"/>
    <n v="109.85534819307912"/>
    <x v="1"/>
    <x v="8"/>
    <x v="0"/>
    <n v="1001"/>
  </r>
  <r>
    <d v="2016-09-29T00:00:00"/>
    <x v="5"/>
    <x v="37"/>
    <n v="34.329026514440201"/>
    <n v="1132.8578749765265"/>
    <x v="0"/>
    <x v="8"/>
    <x v="0"/>
    <n v="1002"/>
  </r>
  <r>
    <d v="2016-09-29T00:00:00"/>
    <x v="1"/>
    <x v="9"/>
    <n v="26.678238770962935"/>
    <n v="746.99068558696217"/>
    <x v="0"/>
    <x v="8"/>
    <x v="0"/>
    <n v="1002"/>
  </r>
  <r>
    <d v="2016-09-29T00:00:00"/>
    <x v="3"/>
    <x v="32"/>
    <n v="33.370394916639121"/>
    <n v="1668.519745831956"/>
    <x v="0"/>
    <x v="8"/>
    <x v="0"/>
    <n v="1005"/>
  </r>
  <r>
    <d v="2016-09-29T00:00:00"/>
    <x v="4"/>
    <x v="4"/>
    <n v="24.462827423892683"/>
    <n v="660.49634044510242"/>
    <x v="0"/>
    <x v="8"/>
    <x v="0"/>
    <n v="1006"/>
  </r>
  <r>
    <d v="2016-09-29T00:00:00"/>
    <x v="10"/>
    <x v="28"/>
    <n v="25.215585619363644"/>
    <n v="428.66495552918195"/>
    <x v="1"/>
    <x v="8"/>
    <x v="0"/>
    <n v="1005"/>
  </r>
  <r>
    <d v="2016-09-29T00:00:00"/>
    <x v="10"/>
    <x v="23"/>
    <n v="25.215585619363644"/>
    <n v="302.5870274323637"/>
    <x v="1"/>
    <x v="8"/>
    <x v="0"/>
    <n v="1005"/>
  </r>
  <r>
    <d v="2016-09-30T00:00:00"/>
    <x v="8"/>
    <x v="2"/>
    <n v="36.618449397693041"/>
    <n v="549.27674096539567"/>
    <x v="1"/>
    <x v="8"/>
    <x v="0"/>
    <n v="1001"/>
  </r>
  <r>
    <d v="2016-09-30T00:00:00"/>
    <x v="5"/>
    <x v="16"/>
    <n v="34.329026514440201"/>
    <n v="1407.4900870920483"/>
    <x v="0"/>
    <x v="8"/>
    <x v="0"/>
    <n v="1002"/>
  </r>
  <r>
    <d v="2016-09-30T00:00:00"/>
    <x v="0"/>
    <x v="20"/>
    <n v="39.570543626877033"/>
    <n v="1384.969026940696"/>
    <x v="0"/>
    <x v="8"/>
    <x v="0"/>
    <n v="1003"/>
  </r>
  <r>
    <d v="2016-09-30T00:00:00"/>
    <x v="1"/>
    <x v="36"/>
    <n v="26.678238770962935"/>
    <n v="266.78238770962935"/>
    <x v="1"/>
    <x v="8"/>
    <x v="0"/>
    <n v="1002"/>
  </r>
  <r>
    <d v="2016-09-30T00:00:00"/>
    <x v="2"/>
    <x v="35"/>
    <n v="39.508311000525424"/>
    <n v="1501.3158180199662"/>
    <x v="0"/>
    <x v="8"/>
    <x v="0"/>
    <n v="1004"/>
  </r>
  <r>
    <d v="2016-09-30T00:00:00"/>
    <x v="3"/>
    <x v="43"/>
    <n v="33.370394916639121"/>
    <n v="634.03750341614329"/>
    <x v="1"/>
    <x v="8"/>
    <x v="0"/>
    <n v="1005"/>
  </r>
  <r>
    <d v="2016-09-30T00:00:00"/>
    <x v="10"/>
    <x v="17"/>
    <n v="25.215585619363644"/>
    <n v="226.9402705742728"/>
    <x v="1"/>
    <x v="8"/>
    <x v="0"/>
    <n v="1005"/>
  </r>
  <r>
    <d v="2016-10-01T00:00:00"/>
    <x v="4"/>
    <x v="22"/>
    <n v="24.462827423892683"/>
    <n v="1125.2900614990635"/>
    <x v="0"/>
    <x v="9"/>
    <x v="0"/>
    <n v="1006"/>
  </r>
  <r>
    <d v="2016-10-01T00:00:00"/>
    <x v="4"/>
    <x v="33"/>
    <n v="24.462827423892683"/>
    <n v="269.09110166281954"/>
    <x v="1"/>
    <x v="9"/>
    <x v="0"/>
    <n v="1006"/>
  </r>
  <r>
    <d v="2016-10-02T00:00:00"/>
    <x v="8"/>
    <x v="17"/>
    <n v="36.618449397693041"/>
    <n v="329.56604457923737"/>
    <x v="1"/>
    <x v="9"/>
    <x v="0"/>
    <n v="1001"/>
  </r>
  <r>
    <d v="2016-10-02T00:00:00"/>
    <x v="9"/>
    <x v="40"/>
    <n v="38.791923856233225"/>
    <n v="504.29501013103192"/>
    <x v="1"/>
    <x v="9"/>
    <x v="0"/>
    <n v="1001"/>
  </r>
  <r>
    <d v="2016-10-02T00:00:00"/>
    <x v="9"/>
    <x v="0"/>
    <n v="38.791923856233225"/>
    <n v="892.2142486933642"/>
    <x v="0"/>
    <x v="9"/>
    <x v="0"/>
    <n v="1001"/>
  </r>
  <r>
    <d v="2016-10-02T00:00:00"/>
    <x v="2"/>
    <x v="1"/>
    <n v="39.508311000525424"/>
    <n v="1935.9072390257459"/>
    <x v="0"/>
    <x v="9"/>
    <x v="0"/>
    <n v="1004"/>
  </r>
  <r>
    <d v="2016-10-02T00:00:00"/>
    <x v="4"/>
    <x v="16"/>
    <n v="24.462827423892683"/>
    <n v="1002.9759243796"/>
    <x v="0"/>
    <x v="9"/>
    <x v="0"/>
    <n v="1006"/>
  </r>
  <r>
    <d v="2016-10-03T00:00:00"/>
    <x v="5"/>
    <x v="17"/>
    <n v="34.329026514440201"/>
    <n v="308.96123862996183"/>
    <x v="1"/>
    <x v="9"/>
    <x v="0"/>
    <n v="1002"/>
  </r>
  <r>
    <d v="2016-10-03T00:00:00"/>
    <x v="4"/>
    <x v="22"/>
    <n v="24.462827423892683"/>
    <n v="1125.2900614990635"/>
    <x v="0"/>
    <x v="9"/>
    <x v="0"/>
    <n v="1006"/>
  </r>
  <r>
    <d v="2016-10-03T00:00:00"/>
    <x v="4"/>
    <x v="22"/>
    <n v="24.462827423892683"/>
    <n v="1125.2900614990635"/>
    <x v="0"/>
    <x v="9"/>
    <x v="0"/>
    <n v="1006"/>
  </r>
  <r>
    <d v="2016-10-04T00:00:00"/>
    <x v="8"/>
    <x v="27"/>
    <n v="36.618449397693041"/>
    <n v="1318.2641783169495"/>
    <x v="0"/>
    <x v="9"/>
    <x v="0"/>
    <n v="1001"/>
  </r>
  <r>
    <d v="2016-10-04T00:00:00"/>
    <x v="8"/>
    <x v="17"/>
    <n v="36.618449397693041"/>
    <n v="329.56604457923737"/>
    <x v="1"/>
    <x v="9"/>
    <x v="0"/>
    <n v="1001"/>
  </r>
  <r>
    <d v="2016-10-04T00:00:00"/>
    <x v="8"/>
    <x v="40"/>
    <n v="36.618449397693041"/>
    <n v="476.03984217000954"/>
    <x v="1"/>
    <x v="9"/>
    <x v="0"/>
    <n v="1001"/>
  </r>
  <r>
    <d v="2016-10-04T00:00:00"/>
    <x v="0"/>
    <x v="15"/>
    <n v="39.570543626877033"/>
    <n v="276.99380538813921"/>
    <x v="1"/>
    <x v="9"/>
    <x v="0"/>
    <n v="1003"/>
  </r>
  <r>
    <d v="2016-10-04T00:00:00"/>
    <x v="9"/>
    <x v="35"/>
    <n v="38.791923856233225"/>
    <n v="1474.0931065368625"/>
    <x v="0"/>
    <x v="9"/>
    <x v="0"/>
    <n v="1001"/>
  </r>
  <r>
    <d v="2016-10-04T00:00:00"/>
    <x v="1"/>
    <x v="38"/>
    <n v="26.678238770962935"/>
    <n v="693.6342080450363"/>
    <x v="0"/>
    <x v="9"/>
    <x v="0"/>
    <n v="1002"/>
  </r>
  <r>
    <d v="2016-10-04T00:00:00"/>
    <x v="1"/>
    <x v="12"/>
    <n v="26.678238770962935"/>
    <n v="1280.5554610062209"/>
    <x v="0"/>
    <x v="9"/>
    <x v="0"/>
    <n v="1002"/>
  </r>
  <r>
    <d v="2016-10-04T00:00:00"/>
    <x v="6"/>
    <x v="8"/>
    <n v="32.473968381130078"/>
    <n v="1526.2765139131136"/>
    <x v="0"/>
    <x v="9"/>
    <x v="0"/>
    <n v="1003"/>
  </r>
  <r>
    <d v="2016-10-04T00:00:00"/>
    <x v="2"/>
    <x v="44"/>
    <n v="39.508311000525424"/>
    <n v="1659.3490620220678"/>
    <x v="0"/>
    <x v="9"/>
    <x v="0"/>
    <n v="1004"/>
  </r>
  <r>
    <d v="2016-10-04T00:00:00"/>
    <x v="4"/>
    <x v="12"/>
    <n v="24.462827423892683"/>
    <n v="1174.2157163468487"/>
    <x v="0"/>
    <x v="9"/>
    <x v="0"/>
    <n v="1006"/>
  </r>
  <r>
    <d v="2016-10-04T00:00:00"/>
    <x v="4"/>
    <x v="31"/>
    <n v="24.462827423892683"/>
    <n v="1100.8272340751707"/>
    <x v="0"/>
    <x v="9"/>
    <x v="0"/>
    <n v="1006"/>
  </r>
  <r>
    <d v="2016-10-04T00:00:00"/>
    <x v="10"/>
    <x v="46"/>
    <n v="25.215585619363644"/>
    <n v="857.3299110583639"/>
    <x v="0"/>
    <x v="9"/>
    <x v="0"/>
    <n v="1005"/>
  </r>
  <r>
    <d v="2016-10-05T00:00:00"/>
    <x v="8"/>
    <x v="37"/>
    <n v="36.618449397693041"/>
    <n v="1208.4088301238703"/>
    <x v="0"/>
    <x v="9"/>
    <x v="0"/>
    <n v="1001"/>
  </r>
  <r>
    <d v="2016-10-05T00:00:00"/>
    <x v="6"/>
    <x v="11"/>
    <n v="32.473968381130078"/>
    <n v="194.84381028678047"/>
    <x v="1"/>
    <x v="9"/>
    <x v="0"/>
    <n v="1003"/>
  </r>
  <r>
    <d v="2016-10-05T00:00:00"/>
    <x v="6"/>
    <x v="42"/>
    <n v="32.473968381130078"/>
    <n v="129.89587352452031"/>
    <x v="1"/>
    <x v="9"/>
    <x v="0"/>
    <n v="1003"/>
  </r>
  <r>
    <d v="2016-10-05T00:00:00"/>
    <x v="3"/>
    <x v="16"/>
    <n v="33.370394916639121"/>
    <n v="1368.1861915822039"/>
    <x v="0"/>
    <x v="9"/>
    <x v="0"/>
    <n v="1005"/>
  </r>
  <r>
    <d v="2016-10-05T00:00:00"/>
    <x v="3"/>
    <x v="22"/>
    <n v="33.370394916639121"/>
    <n v="1535.0381661653996"/>
    <x v="0"/>
    <x v="9"/>
    <x v="0"/>
    <n v="1005"/>
  </r>
  <r>
    <d v="2016-10-06T00:00:00"/>
    <x v="2"/>
    <x v="15"/>
    <n v="39.508311000525424"/>
    <n v="276.558177003678"/>
    <x v="1"/>
    <x v="9"/>
    <x v="0"/>
    <n v="1004"/>
  </r>
  <r>
    <d v="2016-10-06T00:00:00"/>
    <x v="7"/>
    <x v="18"/>
    <n v="32.894032474980676"/>
    <n v="1414.4433964241691"/>
    <x v="0"/>
    <x v="9"/>
    <x v="0"/>
    <n v="1004"/>
  </r>
  <r>
    <d v="2016-10-07T00:00:00"/>
    <x v="5"/>
    <x v="26"/>
    <n v="34.329026514440201"/>
    <n v="823.89663634656483"/>
    <x v="0"/>
    <x v="9"/>
    <x v="0"/>
    <n v="1002"/>
  </r>
  <r>
    <d v="2016-10-07T00:00:00"/>
    <x v="1"/>
    <x v="31"/>
    <n v="26.678238770962935"/>
    <n v="1200.5207446933321"/>
    <x v="0"/>
    <x v="9"/>
    <x v="0"/>
    <n v="1002"/>
  </r>
  <r>
    <d v="2016-10-07T00:00:00"/>
    <x v="6"/>
    <x v="1"/>
    <n v="32.473968381130078"/>
    <n v="1591.2244506753739"/>
    <x v="0"/>
    <x v="9"/>
    <x v="0"/>
    <n v="1003"/>
  </r>
  <r>
    <d v="2016-10-07T00:00:00"/>
    <x v="4"/>
    <x v="22"/>
    <n v="24.462827423892683"/>
    <n v="1125.2900614990635"/>
    <x v="0"/>
    <x v="9"/>
    <x v="0"/>
    <n v="1006"/>
  </r>
  <r>
    <d v="2016-10-07T00:00:00"/>
    <x v="4"/>
    <x v="24"/>
    <n v="24.462827423892683"/>
    <n v="954.05026953181471"/>
    <x v="0"/>
    <x v="9"/>
    <x v="0"/>
    <n v="1006"/>
  </r>
  <r>
    <d v="2016-10-08T00:00:00"/>
    <x v="8"/>
    <x v="29"/>
    <n v="36.618449397693041"/>
    <n v="659.13208915847474"/>
    <x v="1"/>
    <x v="9"/>
    <x v="0"/>
    <n v="1001"/>
  </r>
  <r>
    <d v="2016-10-08T00:00:00"/>
    <x v="0"/>
    <x v="9"/>
    <n v="39.570543626877033"/>
    <n v="1107.9752215525568"/>
    <x v="0"/>
    <x v="9"/>
    <x v="0"/>
    <n v="1003"/>
  </r>
  <r>
    <d v="2016-10-08T00:00:00"/>
    <x v="9"/>
    <x v="47"/>
    <n v="38.791923856233225"/>
    <n v="1163.7577156869968"/>
    <x v="0"/>
    <x v="9"/>
    <x v="0"/>
    <n v="1001"/>
  </r>
  <r>
    <d v="2016-10-08T00:00:00"/>
    <x v="2"/>
    <x v="5"/>
    <n v="39.508311000525424"/>
    <n v="1145.7410190152373"/>
    <x v="0"/>
    <x v="9"/>
    <x v="0"/>
    <n v="1004"/>
  </r>
  <r>
    <d v="2016-10-09T00:00:00"/>
    <x v="0"/>
    <x v="14"/>
    <n v="39.570543626877033"/>
    <n v="1741.1039195825895"/>
    <x v="0"/>
    <x v="9"/>
    <x v="0"/>
    <n v="1003"/>
  </r>
  <r>
    <d v="2016-10-09T00:00:00"/>
    <x v="9"/>
    <x v="15"/>
    <n v="38.791923856233225"/>
    <n v="271.54346699363259"/>
    <x v="1"/>
    <x v="9"/>
    <x v="0"/>
    <n v="1001"/>
  </r>
  <r>
    <d v="2016-10-09T00:00:00"/>
    <x v="6"/>
    <x v="42"/>
    <n v="32.473968381130078"/>
    <n v="129.89587352452031"/>
    <x v="1"/>
    <x v="9"/>
    <x v="0"/>
    <n v="1003"/>
  </r>
  <r>
    <d v="2016-10-09T00:00:00"/>
    <x v="2"/>
    <x v="20"/>
    <n v="39.508311000525424"/>
    <n v="1382.7908850183899"/>
    <x v="0"/>
    <x v="9"/>
    <x v="0"/>
    <n v="1004"/>
  </r>
  <r>
    <d v="2016-10-09T00:00:00"/>
    <x v="3"/>
    <x v="29"/>
    <n v="33.370394916639121"/>
    <n v="600.66710849950414"/>
    <x v="1"/>
    <x v="9"/>
    <x v="0"/>
    <n v="1005"/>
  </r>
  <r>
    <d v="2016-10-09T00:00:00"/>
    <x v="3"/>
    <x v="5"/>
    <n v="33.370394916639121"/>
    <n v="967.74145258253452"/>
    <x v="0"/>
    <x v="9"/>
    <x v="0"/>
    <n v="1005"/>
  </r>
  <r>
    <d v="2016-10-10T00:00:00"/>
    <x v="8"/>
    <x v="16"/>
    <n v="36.618449397693041"/>
    <n v="1501.3564253054146"/>
    <x v="0"/>
    <x v="9"/>
    <x v="0"/>
    <n v="1001"/>
  </r>
  <r>
    <d v="2016-10-10T00:00:00"/>
    <x v="5"/>
    <x v="34"/>
    <n v="34.329026514440201"/>
    <n v="686.58053028880408"/>
    <x v="0"/>
    <x v="9"/>
    <x v="0"/>
    <n v="1002"/>
  </r>
  <r>
    <d v="2016-10-10T00:00:00"/>
    <x v="5"/>
    <x v="15"/>
    <n v="34.329026514440201"/>
    <n v="240.3031856010814"/>
    <x v="1"/>
    <x v="9"/>
    <x v="0"/>
    <n v="1002"/>
  </r>
  <r>
    <d v="2016-10-10T00:00:00"/>
    <x v="2"/>
    <x v="0"/>
    <n v="39.508311000525424"/>
    <n v="908.69115301208478"/>
    <x v="0"/>
    <x v="9"/>
    <x v="0"/>
    <n v="1004"/>
  </r>
  <r>
    <d v="2016-10-10T00:00:00"/>
    <x v="10"/>
    <x v="43"/>
    <n v="25.215585619363644"/>
    <n v="479.09612676790925"/>
    <x v="1"/>
    <x v="9"/>
    <x v="0"/>
    <n v="1005"/>
  </r>
  <r>
    <d v="2016-10-11T00:00:00"/>
    <x v="5"/>
    <x v="4"/>
    <n v="34.329026514440201"/>
    <n v="926.88371588988548"/>
    <x v="0"/>
    <x v="9"/>
    <x v="0"/>
    <n v="1002"/>
  </r>
  <r>
    <d v="2016-10-11T00:00:00"/>
    <x v="10"/>
    <x v="25"/>
    <n v="25.215585619363644"/>
    <n v="932.97666791645486"/>
    <x v="0"/>
    <x v="9"/>
    <x v="0"/>
    <n v="1005"/>
  </r>
  <r>
    <d v="2016-10-12T00:00:00"/>
    <x v="1"/>
    <x v="20"/>
    <n v="26.678238770962935"/>
    <n v="933.73835698370272"/>
    <x v="0"/>
    <x v="9"/>
    <x v="0"/>
    <n v="1002"/>
  </r>
  <r>
    <d v="2016-10-12T00:00:00"/>
    <x v="3"/>
    <x v="29"/>
    <n v="33.370394916639121"/>
    <n v="600.66710849950414"/>
    <x v="1"/>
    <x v="9"/>
    <x v="0"/>
    <n v="1005"/>
  </r>
  <r>
    <d v="2016-10-12T00:00:00"/>
    <x v="3"/>
    <x v="21"/>
    <n v="33.370394916639121"/>
    <n v="266.96315933311297"/>
    <x v="1"/>
    <x v="9"/>
    <x v="0"/>
    <n v="1005"/>
  </r>
  <r>
    <d v="2016-10-12T00:00:00"/>
    <x v="10"/>
    <x v="23"/>
    <n v="25.215585619363644"/>
    <n v="302.5870274323637"/>
    <x v="1"/>
    <x v="9"/>
    <x v="0"/>
    <n v="1005"/>
  </r>
  <r>
    <d v="2016-10-13T00:00:00"/>
    <x v="8"/>
    <x v="19"/>
    <n v="36.618449397693041"/>
    <n v="585.89519036308866"/>
    <x v="1"/>
    <x v="9"/>
    <x v="0"/>
    <n v="1001"/>
  </r>
  <r>
    <d v="2016-10-13T00:00:00"/>
    <x v="5"/>
    <x v="41"/>
    <n v="34.329026514440201"/>
    <n v="1064.1998219476463"/>
    <x v="0"/>
    <x v="9"/>
    <x v="0"/>
    <n v="1002"/>
  </r>
  <r>
    <d v="2016-10-13T00:00:00"/>
    <x v="9"/>
    <x v="37"/>
    <n v="38.791923856233225"/>
    <n v="1280.1334872556965"/>
    <x v="0"/>
    <x v="9"/>
    <x v="0"/>
    <n v="1001"/>
  </r>
  <r>
    <d v="2016-10-13T00:00:00"/>
    <x v="9"/>
    <x v="38"/>
    <n v="38.791923856233225"/>
    <n v="1008.5900202620638"/>
    <x v="0"/>
    <x v="9"/>
    <x v="0"/>
    <n v="1001"/>
  </r>
  <r>
    <d v="2016-10-13T00:00:00"/>
    <x v="3"/>
    <x v="2"/>
    <n v="33.370394916639121"/>
    <n v="500.55592374958684"/>
    <x v="1"/>
    <x v="9"/>
    <x v="0"/>
    <n v="1005"/>
  </r>
  <r>
    <d v="2016-10-13T00:00:00"/>
    <x v="3"/>
    <x v="43"/>
    <n v="33.370394916639121"/>
    <n v="634.03750341614329"/>
    <x v="1"/>
    <x v="9"/>
    <x v="0"/>
    <n v="1005"/>
  </r>
  <r>
    <d v="2016-10-13T00:00:00"/>
    <x v="7"/>
    <x v="28"/>
    <n v="32.894032474980676"/>
    <n v="559.19855207467151"/>
    <x v="1"/>
    <x v="9"/>
    <x v="0"/>
    <n v="1004"/>
  </r>
  <r>
    <d v="2016-10-14T00:00:00"/>
    <x v="8"/>
    <x v="46"/>
    <n v="36.618449397693041"/>
    <n v="1245.0272795215633"/>
    <x v="0"/>
    <x v="9"/>
    <x v="0"/>
    <n v="1001"/>
  </r>
  <r>
    <d v="2016-10-14T00:00:00"/>
    <x v="5"/>
    <x v="45"/>
    <n v="34.329026514440201"/>
    <n v="34.329026514440201"/>
    <x v="1"/>
    <x v="9"/>
    <x v="0"/>
    <n v="1002"/>
  </r>
  <r>
    <d v="2016-10-14T00:00:00"/>
    <x v="0"/>
    <x v="25"/>
    <n v="39.570543626877033"/>
    <n v="1464.1101141944503"/>
    <x v="0"/>
    <x v="9"/>
    <x v="0"/>
    <n v="1003"/>
  </r>
  <r>
    <d v="2016-10-14T00:00:00"/>
    <x v="9"/>
    <x v="17"/>
    <n v="38.791923856233225"/>
    <n v="349.12731470609901"/>
    <x v="1"/>
    <x v="9"/>
    <x v="0"/>
    <n v="1001"/>
  </r>
  <r>
    <d v="2016-10-14T00:00:00"/>
    <x v="9"/>
    <x v="35"/>
    <n v="38.791923856233225"/>
    <n v="1474.0931065368625"/>
    <x v="0"/>
    <x v="9"/>
    <x v="0"/>
    <n v="1001"/>
  </r>
  <r>
    <d v="2016-10-14T00:00:00"/>
    <x v="6"/>
    <x v="15"/>
    <n v="32.473968381130078"/>
    <n v="227.31777866791055"/>
    <x v="1"/>
    <x v="9"/>
    <x v="0"/>
    <n v="1003"/>
  </r>
  <r>
    <d v="2016-10-14T00:00:00"/>
    <x v="6"/>
    <x v="0"/>
    <n v="32.473968381130078"/>
    <n v="746.90127276599173"/>
    <x v="0"/>
    <x v="9"/>
    <x v="0"/>
    <n v="1003"/>
  </r>
  <r>
    <d v="2016-10-14T00:00:00"/>
    <x v="6"/>
    <x v="41"/>
    <n v="32.473968381130078"/>
    <n v="1006.6930198150324"/>
    <x v="0"/>
    <x v="9"/>
    <x v="0"/>
    <n v="1003"/>
  </r>
  <r>
    <d v="2016-10-14T00:00:00"/>
    <x v="3"/>
    <x v="22"/>
    <n v="33.370394916639121"/>
    <n v="1535.0381661653996"/>
    <x v="0"/>
    <x v="9"/>
    <x v="0"/>
    <n v="1005"/>
  </r>
  <r>
    <d v="2016-10-14T00:00:00"/>
    <x v="4"/>
    <x v="8"/>
    <n v="24.462827423892683"/>
    <n v="1149.7528889229561"/>
    <x v="0"/>
    <x v="9"/>
    <x v="0"/>
    <n v="1006"/>
  </r>
  <r>
    <d v="2016-10-14T00:00:00"/>
    <x v="7"/>
    <x v="18"/>
    <n v="32.894032474980676"/>
    <n v="1414.4433964241691"/>
    <x v="0"/>
    <x v="9"/>
    <x v="0"/>
    <n v="1004"/>
  </r>
  <r>
    <d v="2016-10-15T00:00:00"/>
    <x v="5"/>
    <x v="23"/>
    <n v="34.329026514440201"/>
    <n v="411.94831817328242"/>
    <x v="1"/>
    <x v="9"/>
    <x v="0"/>
    <n v="1002"/>
  </r>
  <r>
    <d v="2016-10-15T00:00:00"/>
    <x v="2"/>
    <x v="6"/>
    <n v="39.508311000525424"/>
    <n v="553.11635400735599"/>
    <x v="1"/>
    <x v="9"/>
    <x v="0"/>
    <n v="1004"/>
  </r>
  <r>
    <d v="2016-10-15T00:00:00"/>
    <x v="4"/>
    <x v="41"/>
    <n v="24.462827423892683"/>
    <n v="758.34765014067318"/>
    <x v="0"/>
    <x v="9"/>
    <x v="0"/>
    <n v="1006"/>
  </r>
  <r>
    <d v="2016-10-15T00:00:00"/>
    <x v="10"/>
    <x v="48"/>
    <n v="25.215585619363644"/>
    <n v="630.38964048409105"/>
    <x v="0"/>
    <x v="9"/>
    <x v="0"/>
    <n v="1005"/>
  </r>
  <r>
    <d v="2016-10-16T00:00:00"/>
    <x v="6"/>
    <x v="1"/>
    <n v="32.473968381130078"/>
    <n v="1591.2244506753739"/>
    <x v="0"/>
    <x v="9"/>
    <x v="0"/>
    <n v="1003"/>
  </r>
  <r>
    <d v="2016-10-16T00:00:00"/>
    <x v="2"/>
    <x v="14"/>
    <n v="39.508311000525424"/>
    <n v="1738.3656840231188"/>
    <x v="0"/>
    <x v="9"/>
    <x v="0"/>
    <n v="1004"/>
  </r>
  <r>
    <d v="2016-10-16T00:00:00"/>
    <x v="2"/>
    <x v="25"/>
    <n v="39.508311000525424"/>
    <n v="1461.8075070194407"/>
    <x v="0"/>
    <x v="9"/>
    <x v="0"/>
    <n v="1004"/>
  </r>
  <r>
    <d v="2016-10-16T00:00:00"/>
    <x v="4"/>
    <x v="22"/>
    <n v="24.462827423892683"/>
    <n v="1125.2900614990635"/>
    <x v="0"/>
    <x v="9"/>
    <x v="0"/>
    <n v="1006"/>
  </r>
  <r>
    <d v="2016-10-17T00:00:00"/>
    <x v="5"/>
    <x v="41"/>
    <n v="34.329026514440201"/>
    <n v="1064.1998219476463"/>
    <x v="0"/>
    <x v="9"/>
    <x v="0"/>
    <n v="1002"/>
  </r>
  <r>
    <d v="2016-10-17T00:00:00"/>
    <x v="5"/>
    <x v="0"/>
    <n v="34.329026514440201"/>
    <n v="789.56760983212462"/>
    <x v="0"/>
    <x v="9"/>
    <x v="0"/>
    <n v="1002"/>
  </r>
  <r>
    <d v="2016-10-17T00:00:00"/>
    <x v="9"/>
    <x v="8"/>
    <n v="38.791923856233225"/>
    <n v="1823.2204212429615"/>
    <x v="0"/>
    <x v="9"/>
    <x v="0"/>
    <n v="1001"/>
  </r>
  <r>
    <d v="2016-10-17T00:00:00"/>
    <x v="1"/>
    <x v="31"/>
    <n v="26.678238770962935"/>
    <n v="1200.5207446933321"/>
    <x v="0"/>
    <x v="9"/>
    <x v="0"/>
    <n v="1002"/>
  </r>
  <r>
    <d v="2016-10-17T00:00:00"/>
    <x v="1"/>
    <x v="37"/>
    <n v="26.678238770962935"/>
    <n v="880.38187944177685"/>
    <x v="0"/>
    <x v="9"/>
    <x v="0"/>
    <n v="1002"/>
  </r>
  <r>
    <d v="2016-10-17T00:00:00"/>
    <x v="1"/>
    <x v="14"/>
    <n v="26.678238770962935"/>
    <n v="1173.8425059223691"/>
    <x v="0"/>
    <x v="9"/>
    <x v="0"/>
    <n v="1002"/>
  </r>
  <r>
    <d v="2016-10-17T00:00:00"/>
    <x v="1"/>
    <x v="43"/>
    <n v="26.678238770962935"/>
    <n v="506.88653664829576"/>
    <x v="1"/>
    <x v="9"/>
    <x v="0"/>
    <n v="1002"/>
  </r>
  <r>
    <d v="2016-10-17T00:00:00"/>
    <x v="3"/>
    <x v="37"/>
    <n v="33.370394916639121"/>
    <n v="1101.2230322490909"/>
    <x v="0"/>
    <x v="9"/>
    <x v="0"/>
    <n v="1005"/>
  </r>
  <r>
    <d v="2016-10-18T00:00:00"/>
    <x v="5"/>
    <x v="18"/>
    <n v="34.329026514440201"/>
    <n v="1476.1481401209287"/>
    <x v="0"/>
    <x v="9"/>
    <x v="0"/>
    <n v="1002"/>
  </r>
  <r>
    <d v="2016-10-18T00:00:00"/>
    <x v="6"/>
    <x v="43"/>
    <n v="32.473968381130078"/>
    <n v="617.00539924147142"/>
    <x v="1"/>
    <x v="9"/>
    <x v="0"/>
    <n v="1003"/>
  </r>
  <r>
    <d v="2016-10-18T00:00:00"/>
    <x v="4"/>
    <x v="46"/>
    <n v="24.462827423892683"/>
    <n v="831.73613241235125"/>
    <x v="0"/>
    <x v="9"/>
    <x v="0"/>
    <n v="1006"/>
  </r>
  <r>
    <d v="2016-10-18T00:00:00"/>
    <x v="10"/>
    <x v="37"/>
    <n v="25.215585619363644"/>
    <n v="832.11432543900025"/>
    <x v="0"/>
    <x v="9"/>
    <x v="0"/>
    <n v="1005"/>
  </r>
  <r>
    <d v="2016-10-19T00:00:00"/>
    <x v="8"/>
    <x v="2"/>
    <n v="36.618449397693041"/>
    <n v="549.27674096539567"/>
    <x v="1"/>
    <x v="9"/>
    <x v="0"/>
    <n v="1001"/>
  </r>
  <r>
    <d v="2016-10-19T00:00:00"/>
    <x v="8"/>
    <x v="23"/>
    <n v="36.618449397693041"/>
    <n v="439.42139277231649"/>
    <x v="1"/>
    <x v="9"/>
    <x v="0"/>
    <n v="1001"/>
  </r>
  <r>
    <d v="2016-10-19T00:00:00"/>
    <x v="5"/>
    <x v="24"/>
    <n v="34.329026514440201"/>
    <n v="1338.8320340631678"/>
    <x v="0"/>
    <x v="9"/>
    <x v="0"/>
    <n v="1002"/>
  </r>
  <r>
    <d v="2016-10-19T00:00:00"/>
    <x v="9"/>
    <x v="47"/>
    <n v="38.791923856233225"/>
    <n v="1163.7577156869968"/>
    <x v="0"/>
    <x v="9"/>
    <x v="0"/>
    <n v="1001"/>
  </r>
  <r>
    <d v="2016-10-19T00:00:00"/>
    <x v="4"/>
    <x v="32"/>
    <n v="24.462827423892683"/>
    <n v="1223.1413711946341"/>
    <x v="0"/>
    <x v="9"/>
    <x v="0"/>
    <n v="1006"/>
  </r>
  <r>
    <d v="2016-10-20T00:00:00"/>
    <x v="8"/>
    <x v="38"/>
    <n v="36.618449397693041"/>
    <n v="952.07968434001907"/>
    <x v="0"/>
    <x v="9"/>
    <x v="0"/>
    <n v="1001"/>
  </r>
  <r>
    <d v="2016-10-20T00:00:00"/>
    <x v="5"/>
    <x v="38"/>
    <n v="34.329026514440201"/>
    <n v="892.55468937544526"/>
    <x v="0"/>
    <x v="9"/>
    <x v="0"/>
    <n v="1002"/>
  </r>
  <r>
    <d v="2016-10-20T00:00:00"/>
    <x v="9"/>
    <x v="29"/>
    <n v="38.791923856233225"/>
    <n v="698.25462941219803"/>
    <x v="1"/>
    <x v="9"/>
    <x v="0"/>
    <n v="1001"/>
  </r>
  <r>
    <d v="2016-10-20T00:00:00"/>
    <x v="1"/>
    <x v="14"/>
    <n v="26.678238770962935"/>
    <n v="1173.8425059223691"/>
    <x v="0"/>
    <x v="9"/>
    <x v="0"/>
    <n v="1002"/>
  </r>
  <r>
    <d v="2016-10-20T00:00:00"/>
    <x v="3"/>
    <x v="45"/>
    <n v="33.370394916639121"/>
    <n v="33.370394916639121"/>
    <x v="1"/>
    <x v="9"/>
    <x v="0"/>
    <n v="1005"/>
  </r>
  <r>
    <d v="2016-10-20T00:00:00"/>
    <x v="4"/>
    <x v="16"/>
    <n v="24.462827423892683"/>
    <n v="1002.9759243796"/>
    <x v="0"/>
    <x v="9"/>
    <x v="0"/>
    <n v="1006"/>
  </r>
  <r>
    <d v="2016-10-20T00:00:00"/>
    <x v="4"/>
    <x v="5"/>
    <n v="24.462827423892683"/>
    <n v="709.4219952928878"/>
    <x v="0"/>
    <x v="9"/>
    <x v="0"/>
    <n v="1006"/>
  </r>
  <r>
    <d v="2016-10-20T00:00:00"/>
    <x v="10"/>
    <x v="5"/>
    <n v="25.215585619363644"/>
    <n v="731.25198296154565"/>
    <x v="0"/>
    <x v="9"/>
    <x v="0"/>
    <n v="1005"/>
  </r>
  <r>
    <d v="2016-10-21T00:00:00"/>
    <x v="8"/>
    <x v="30"/>
    <n v="36.618449397693041"/>
    <n v="1464.7379759077216"/>
    <x v="0"/>
    <x v="9"/>
    <x v="0"/>
    <n v="1001"/>
  </r>
  <r>
    <d v="2016-10-21T00:00:00"/>
    <x v="5"/>
    <x v="13"/>
    <n v="34.329026514440201"/>
    <n v="720.90955680324419"/>
    <x v="0"/>
    <x v="9"/>
    <x v="0"/>
    <n v="1002"/>
  </r>
  <r>
    <d v="2016-10-21T00:00:00"/>
    <x v="5"/>
    <x v="21"/>
    <n v="34.329026514440201"/>
    <n v="274.63221211552161"/>
    <x v="1"/>
    <x v="9"/>
    <x v="0"/>
    <n v="1002"/>
  </r>
  <r>
    <d v="2016-10-21T00:00:00"/>
    <x v="1"/>
    <x v="27"/>
    <n v="26.678238770962935"/>
    <n v="960.41659575466565"/>
    <x v="0"/>
    <x v="9"/>
    <x v="0"/>
    <n v="1002"/>
  </r>
  <r>
    <d v="2016-10-21T00:00:00"/>
    <x v="6"/>
    <x v="36"/>
    <n v="32.473968381130078"/>
    <n v="324.73968381130078"/>
    <x v="1"/>
    <x v="9"/>
    <x v="0"/>
    <n v="1003"/>
  </r>
  <r>
    <d v="2016-10-21T00:00:00"/>
    <x v="4"/>
    <x v="32"/>
    <n v="24.462827423892683"/>
    <n v="1223.1413711946341"/>
    <x v="0"/>
    <x v="9"/>
    <x v="0"/>
    <n v="1006"/>
  </r>
  <r>
    <d v="2016-10-21T00:00:00"/>
    <x v="4"/>
    <x v="46"/>
    <n v="24.462827423892683"/>
    <n v="831.73613241235125"/>
    <x v="0"/>
    <x v="9"/>
    <x v="0"/>
    <n v="1006"/>
  </r>
  <r>
    <d v="2016-10-21T00:00:00"/>
    <x v="10"/>
    <x v="15"/>
    <n v="25.215585619363644"/>
    <n v="176.5090993355455"/>
    <x v="1"/>
    <x v="9"/>
    <x v="0"/>
    <n v="1005"/>
  </r>
  <r>
    <d v="2016-10-22T00:00:00"/>
    <x v="5"/>
    <x v="12"/>
    <n v="34.329026514440201"/>
    <n v="1647.7932726931297"/>
    <x v="0"/>
    <x v="9"/>
    <x v="0"/>
    <n v="1002"/>
  </r>
  <r>
    <d v="2016-10-23T00:00:00"/>
    <x v="5"/>
    <x v="36"/>
    <n v="34.329026514440201"/>
    <n v="343.29026514440204"/>
    <x v="1"/>
    <x v="9"/>
    <x v="0"/>
    <n v="1002"/>
  </r>
  <r>
    <d v="2016-10-23T00:00:00"/>
    <x v="0"/>
    <x v="19"/>
    <n v="39.570543626877033"/>
    <n v="633.12869803003252"/>
    <x v="1"/>
    <x v="9"/>
    <x v="0"/>
    <n v="1003"/>
  </r>
  <r>
    <d v="2016-10-23T00:00:00"/>
    <x v="10"/>
    <x v="36"/>
    <n v="25.215585619363644"/>
    <n v="252.15585619363645"/>
    <x v="1"/>
    <x v="9"/>
    <x v="0"/>
    <n v="1005"/>
  </r>
  <r>
    <d v="2016-10-23T00:00:00"/>
    <x v="10"/>
    <x v="3"/>
    <n v="25.215585619363644"/>
    <n v="50.431171238727288"/>
    <x v="1"/>
    <x v="9"/>
    <x v="0"/>
    <n v="1005"/>
  </r>
  <r>
    <d v="2016-10-24T00:00:00"/>
    <x v="5"/>
    <x v="7"/>
    <n v="34.329026514440201"/>
    <n v="755.2385833176844"/>
    <x v="0"/>
    <x v="9"/>
    <x v="0"/>
    <n v="1002"/>
  </r>
  <r>
    <d v="2016-10-24T00:00:00"/>
    <x v="5"/>
    <x v="1"/>
    <n v="34.329026514440201"/>
    <n v="1682.1222992075698"/>
    <x v="0"/>
    <x v="9"/>
    <x v="0"/>
    <n v="1002"/>
  </r>
  <r>
    <d v="2016-10-24T00:00:00"/>
    <x v="0"/>
    <x v="44"/>
    <n v="39.570543626877033"/>
    <n v="1661.9628323288355"/>
    <x v="0"/>
    <x v="9"/>
    <x v="0"/>
    <n v="1003"/>
  </r>
  <r>
    <d v="2016-10-24T00:00:00"/>
    <x v="6"/>
    <x v="41"/>
    <n v="32.473968381130078"/>
    <n v="1006.6930198150324"/>
    <x v="0"/>
    <x v="9"/>
    <x v="0"/>
    <n v="1003"/>
  </r>
  <r>
    <d v="2016-10-24T00:00:00"/>
    <x v="6"/>
    <x v="44"/>
    <n v="32.473968381130078"/>
    <n v="1363.9066720074634"/>
    <x v="0"/>
    <x v="9"/>
    <x v="0"/>
    <n v="1003"/>
  </r>
  <r>
    <d v="2016-10-24T00:00:00"/>
    <x v="2"/>
    <x v="4"/>
    <n v="39.508311000525424"/>
    <n v="1066.7243970141865"/>
    <x v="0"/>
    <x v="9"/>
    <x v="0"/>
    <n v="1004"/>
  </r>
  <r>
    <d v="2016-10-24T00:00:00"/>
    <x v="2"/>
    <x v="43"/>
    <n v="39.508311000525424"/>
    <n v="750.65790900998309"/>
    <x v="1"/>
    <x v="9"/>
    <x v="0"/>
    <n v="1004"/>
  </r>
  <r>
    <d v="2016-10-24T00:00:00"/>
    <x v="3"/>
    <x v="10"/>
    <n v="33.370394916639121"/>
    <n v="166.85197458319561"/>
    <x v="1"/>
    <x v="9"/>
    <x v="0"/>
    <n v="1005"/>
  </r>
  <r>
    <d v="2016-10-24T00:00:00"/>
    <x v="4"/>
    <x v="30"/>
    <n v="24.462827423892683"/>
    <n v="978.5130969557074"/>
    <x v="0"/>
    <x v="9"/>
    <x v="0"/>
    <n v="1006"/>
  </r>
  <r>
    <d v="2016-10-24T00:00:00"/>
    <x v="4"/>
    <x v="44"/>
    <n v="24.462827423892683"/>
    <n v="1027.4387518034928"/>
    <x v="0"/>
    <x v="9"/>
    <x v="0"/>
    <n v="1006"/>
  </r>
  <r>
    <d v="2016-10-24T00:00:00"/>
    <x v="7"/>
    <x v="49"/>
    <n v="32.894032474980676"/>
    <n v="1052.6090391993816"/>
    <x v="0"/>
    <x v="9"/>
    <x v="0"/>
    <n v="1004"/>
  </r>
  <r>
    <d v="2016-10-24T00:00:00"/>
    <x v="10"/>
    <x v="21"/>
    <n v="25.215585619363644"/>
    <n v="201.72468495490915"/>
    <x v="1"/>
    <x v="9"/>
    <x v="0"/>
    <n v="1005"/>
  </r>
  <r>
    <d v="2016-10-24T00:00:00"/>
    <x v="10"/>
    <x v="15"/>
    <n v="25.215585619363644"/>
    <n v="176.5090993355455"/>
    <x v="1"/>
    <x v="9"/>
    <x v="0"/>
    <n v="1005"/>
  </r>
  <r>
    <d v="2016-10-25T00:00:00"/>
    <x v="1"/>
    <x v="44"/>
    <n v="26.678238770962935"/>
    <n v="1120.4860283804433"/>
    <x v="0"/>
    <x v="9"/>
    <x v="0"/>
    <n v="1002"/>
  </r>
  <r>
    <d v="2016-10-25T00:00:00"/>
    <x v="6"/>
    <x v="37"/>
    <n v="32.473968381130078"/>
    <n v="1071.6409565772926"/>
    <x v="0"/>
    <x v="9"/>
    <x v="0"/>
    <n v="1003"/>
  </r>
  <r>
    <d v="2016-10-25T00:00:00"/>
    <x v="3"/>
    <x v="2"/>
    <n v="33.370394916639121"/>
    <n v="500.55592374958684"/>
    <x v="1"/>
    <x v="9"/>
    <x v="0"/>
    <n v="1005"/>
  </r>
  <r>
    <d v="2016-10-25T00:00:00"/>
    <x v="7"/>
    <x v="23"/>
    <n v="32.894032474980676"/>
    <n v="394.72838969976812"/>
    <x v="1"/>
    <x v="9"/>
    <x v="0"/>
    <n v="1004"/>
  </r>
  <r>
    <d v="2016-10-25T00:00:00"/>
    <x v="10"/>
    <x v="27"/>
    <n v="25.215585619363644"/>
    <n v="907.76108229709121"/>
    <x v="0"/>
    <x v="9"/>
    <x v="0"/>
    <n v="1005"/>
  </r>
  <r>
    <d v="2016-10-26T00:00:00"/>
    <x v="9"/>
    <x v="1"/>
    <n v="38.791923856233225"/>
    <n v="1900.8042689554281"/>
    <x v="0"/>
    <x v="9"/>
    <x v="0"/>
    <n v="1001"/>
  </r>
  <r>
    <d v="2016-10-26T00:00:00"/>
    <x v="6"/>
    <x v="25"/>
    <n v="32.473968381130078"/>
    <n v="1201.5368301018129"/>
    <x v="0"/>
    <x v="9"/>
    <x v="0"/>
    <n v="1003"/>
  </r>
  <r>
    <d v="2016-10-26T00:00:00"/>
    <x v="10"/>
    <x v="21"/>
    <n v="25.215585619363644"/>
    <n v="201.72468495490915"/>
    <x v="1"/>
    <x v="9"/>
    <x v="0"/>
    <n v="1005"/>
  </r>
  <r>
    <d v="2016-10-28T00:00:00"/>
    <x v="5"/>
    <x v="8"/>
    <n v="34.329026514440201"/>
    <n v="1613.4642461786896"/>
    <x v="0"/>
    <x v="9"/>
    <x v="0"/>
    <n v="1002"/>
  </r>
  <r>
    <d v="2016-10-28T00:00:00"/>
    <x v="9"/>
    <x v="37"/>
    <n v="38.791923856233225"/>
    <n v="1280.1334872556965"/>
    <x v="0"/>
    <x v="9"/>
    <x v="0"/>
    <n v="1001"/>
  </r>
  <r>
    <d v="2016-10-28T00:00:00"/>
    <x v="1"/>
    <x v="8"/>
    <n v="26.678238770962935"/>
    <n v="1253.8772222352579"/>
    <x v="0"/>
    <x v="9"/>
    <x v="0"/>
    <n v="1002"/>
  </r>
  <r>
    <d v="2016-10-28T00:00:00"/>
    <x v="3"/>
    <x v="17"/>
    <n v="33.370394916639121"/>
    <n v="300.33355424975207"/>
    <x v="1"/>
    <x v="9"/>
    <x v="0"/>
    <n v="1005"/>
  </r>
  <r>
    <d v="2016-10-28T00:00:00"/>
    <x v="4"/>
    <x v="25"/>
    <n v="24.462827423892683"/>
    <n v="905.12461468402932"/>
    <x v="0"/>
    <x v="9"/>
    <x v="0"/>
    <n v="1006"/>
  </r>
  <r>
    <d v="2016-10-29T00:00:00"/>
    <x v="8"/>
    <x v="36"/>
    <n v="36.618449397693041"/>
    <n v="366.18449397693041"/>
    <x v="1"/>
    <x v="9"/>
    <x v="0"/>
    <n v="1001"/>
  </r>
  <r>
    <d v="2016-10-29T00:00:00"/>
    <x v="0"/>
    <x v="3"/>
    <n v="39.570543626877033"/>
    <n v="79.141087253754066"/>
    <x v="1"/>
    <x v="9"/>
    <x v="0"/>
    <n v="1003"/>
  </r>
  <r>
    <d v="2016-10-29T00:00:00"/>
    <x v="1"/>
    <x v="4"/>
    <n v="26.678238770962935"/>
    <n v="720.31244681599924"/>
    <x v="0"/>
    <x v="9"/>
    <x v="0"/>
    <n v="1002"/>
  </r>
  <r>
    <d v="2016-10-29T00:00:00"/>
    <x v="2"/>
    <x v="23"/>
    <n v="39.508311000525424"/>
    <n v="474.09973200630509"/>
    <x v="1"/>
    <x v="9"/>
    <x v="0"/>
    <n v="1004"/>
  </r>
  <r>
    <d v="2016-10-29T00:00:00"/>
    <x v="2"/>
    <x v="32"/>
    <n v="39.508311000525424"/>
    <n v="1975.4155500262711"/>
    <x v="0"/>
    <x v="9"/>
    <x v="0"/>
    <n v="1004"/>
  </r>
  <r>
    <d v="2016-10-30T00:00:00"/>
    <x v="5"/>
    <x v="47"/>
    <n v="34.329026514440201"/>
    <n v="1029.870795433206"/>
    <x v="0"/>
    <x v="9"/>
    <x v="0"/>
    <n v="1002"/>
  </r>
  <r>
    <d v="2016-10-30T00:00:00"/>
    <x v="2"/>
    <x v="1"/>
    <n v="39.508311000525424"/>
    <n v="1935.9072390257459"/>
    <x v="0"/>
    <x v="9"/>
    <x v="0"/>
    <n v="1004"/>
  </r>
  <r>
    <d v="2016-10-30T00:00:00"/>
    <x v="10"/>
    <x v="49"/>
    <n v="25.215585619363644"/>
    <n v="806.8987398196366"/>
    <x v="0"/>
    <x v="9"/>
    <x v="0"/>
    <n v="1005"/>
  </r>
  <r>
    <d v="2016-11-01T00:00:00"/>
    <x v="6"/>
    <x v="45"/>
    <n v="32.473968381130078"/>
    <n v="32.473968381130078"/>
    <x v="1"/>
    <x v="10"/>
    <x v="0"/>
    <n v="1003"/>
  </r>
  <r>
    <d v="2016-11-01T00:00:00"/>
    <x v="6"/>
    <x v="33"/>
    <n v="32.473968381130078"/>
    <n v="357.21365219243086"/>
    <x v="1"/>
    <x v="10"/>
    <x v="0"/>
    <n v="1003"/>
  </r>
  <r>
    <d v="2016-11-01T00:00:00"/>
    <x v="2"/>
    <x v="13"/>
    <n v="39.508311000525424"/>
    <n v="829.67453101103388"/>
    <x v="0"/>
    <x v="10"/>
    <x v="0"/>
    <n v="1004"/>
  </r>
  <r>
    <d v="2016-11-01T00:00:00"/>
    <x v="2"/>
    <x v="10"/>
    <n v="39.508311000525424"/>
    <n v="197.54155500262712"/>
    <x v="1"/>
    <x v="10"/>
    <x v="0"/>
    <n v="1004"/>
  </r>
  <r>
    <d v="2016-11-02T00:00:00"/>
    <x v="0"/>
    <x v="25"/>
    <n v="39.570543626877033"/>
    <n v="1464.1101141944503"/>
    <x v="0"/>
    <x v="10"/>
    <x v="0"/>
    <n v="1003"/>
  </r>
  <r>
    <d v="2016-11-02T00:00:00"/>
    <x v="0"/>
    <x v="40"/>
    <n v="39.570543626877033"/>
    <n v="514.41706714940142"/>
    <x v="1"/>
    <x v="10"/>
    <x v="0"/>
    <n v="1003"/>
  </r>
  <r>
    <d v="2016-11-02T00:00:00"/>
    <x v="1"/>
    <x v="29"/>
    <n v="26.678238770962935"/>
    <n v="480.20829787733283"/>
    <x v="1"/>
    <x v="10"/>
    <x v="0"/>
    <n v="1002"/>
  </r>
  <r>
    <d v="2016-11-02T00:00:00"/>
    <x v="1"/>
    <x v="11"/>
    <n v="26.678238770962935"/>
    <n v="160.06943262577761"/>
    <x v="1"/>
    <x v="10"/>
    <x v="0"/>
    <n v="1002"/>
  </r>
  <r>
    <d v="2016-11-02T00:00:00"/>
    <x v="6"/>
    <x v="29"/>
    <n v="32.473968381130078"/>
    <n v="584.5314308603414"/>
    <x v="1"/>
    <x v="10"/>
    <x v="0"/>
    <n v="1003"/>
  </r>
  <r>
    <d v="2016-11-02T00:00:00"/>
    <x v="3"/>
    <x v="16"/>
    <n v="33.370394916639121"/>
    <n v="1368.1861915822039"/>
    <x v="0"/>
    <x v="10"/>
    <x v="0"/>
    <n v="1005"/>
  </r>
  <r>
    <d v="2016-11-02T00:00:00"/>
    <x v="3"/>
    <x v="5"/>
    <n v="33.370394916639121"/>
    <n v="967.74145258253452"/>
    <x v="0"/>
    <x v="10"/>
    <x v="0"/>
    <n v="1005"/>
  </r>
  <r>
    <d v="2016-11-02T00:00:00"/>
    <x v="4"/>
    <x v="0"/>
    <n v="24.462827423892683"/>
    <n v="562.64503074953177"/>
    <x v="0"/>
    <x v="10"/>
    <x v="0"/>
    <n v="1006"/>
  </r>
  <r>
    <d v="2016-11-02T00:00:00"/>
    <x v="4"/>
    <x v="15"/>
    <n v="24.462827423892683"/>
    <n v="171.23979196724878"/>
    <x v="1"/>
    <x v="10"/>
    <x v="0"/>
    <n v="1006"/>
  </r>
  <r>
    <d v="2016-11-02T00:00:00"/>
    <x v="4"/>
    <x v="49"/>
    <n v="24.462827423892683"/>
    <n v="782.81047756456587"/>
    <x v="0"/>
    <x v="10"/>
    <x v="0"/>
    <n v="1006"/>
  </r>
  <r>
    <d v="2016-11-02T00:00:00"/>
    <x v="7"/>
    <x v="39"/>
    <n v="32.894032474980676"/>
    <n v="98.682097424942029"/>
    <x v="1"/>
    <x v="10"/>
    <x v="0"/>
    <n v="1004"/>
  </r>
  <r>
    <d v="2016-11-02T00:00:00"/>
    <x v="7"/>
    <x v="37"/>
    <n v="32.894032474980676"/>
    <n v="1085.5030716743622"/>
    <x v="0"/>
    <x v="10"/>
    <x v="0"/>
    <n v="1004"/>
  </r>
  <r>
    <d v="2016-11-02T00:00:00"/>
    <x v="7"/>
    <x v="47"/>
    <n v="32.894032474980676"/>
    <n v="986.82097424942026"/>
    <x v="0"/>
    <x v="10"/>
    <x v="0"/>
    <n v="1004"/>
  </r>
  <r>
    <d v="2016-11-03T00:00:00"/>
    <x v="9"/>
    <x v="45"/>
    <n v="38.791923856233225"/>
    <n v="38.791923856233225"/>
    <x v="1"/>
    <x v="10"/>
    <x v="0"/>
    <n v="1001"/>
  </r>
  <r>
    <d v="2016-11-03T00:00:00"/>
    <x v="9"/>
    <x v="25"/>
    <n v="38.791923856233225"/>
    <n v="1435.3011826806294"/>
    <x v="0"/>
    <x v="10"/>
    <x v="0"/>
    <n v="1001"/>
  </r>
  <r>
    <d v="2016-11-03T00:00:00"/>
    <x v="2"/>
    <x v="13"/>
    <n v="39.508311000525424"/>
    <n v="829.67453101103388"/>
    <x v="0"/>
    <x v="10"/>
    <x v="0"/>
    <n v="1004"/>
  </r>
  <r>
    <d v="2016-11-03T00:00:00"/>
    <x v="7"/>
    <x v="28"/>
    <n v="32.894032474980676"/>
    <n v="559.19855207467151"/>
    <x v="1"/>
    <x v="10"/>
    <x v="0"/>
    <n v="1004"/>
  </r>
  <r>
    <d v="2016-11-03T00:00:00"/>
    <x v="7"/>
    <x v="8"/>
    <n v="32.894032474980676"/>
    <n v="1546.0195263240919"/>
    <x v="0"/>
    <x v="10"/>
    <x v="0"/>
    <n v="1004"/>
  </r>
  <r>
    <d v="2016-11-03T00:00:00"/>
    <x v="7"/>
    <x v="42"/>
    <n v="32.894032474980676"/>
    <n v="131.57612989992271"/>
    <x v="1"/>
    <x v="10"/>
    <x v="0"/>
    <n v="1004"/>
  </r>
  <r>
    <d v="2016-11-03T00:00:00"/>
    <x v="7"/>
    <x v="23"/>
    <n v="32.894032474980676"/>
    <n v="394.72838969976812"/>
    <x v="1"/>
    <x v="10"/>
    <x v="0"/>
    <n v="1004"/>
  </r>
  <r>
    <d v="2016-11-03T00:00:00"/>
    <x v="10"/>
    <x v="40"/>
    <n v="25.215585619363644"/>
    <n v="327.80261305172735"/>
    <x v="1"/>
    <x v="10"/>
    <x v="0"/>
    <n v="1005"/>
  </r>
  <r>
    <d v="2016-11-03T00:00:00"/>
    <x v="10"/>
    <x v="7"/>
    <n v="25.215585619363644"/>
    <n v="554.74288362600021"/>
    <x v="0"/>
    <x v="10"/>
    <x v="0"/>
    <n v="1005"/>
  </r>
  <r>
    <d v="2016-11-04T00:00:00"/>
    <x v="0"/>
    <x v="16"/>
    <n v="39.570543626877033"/>
    <n v="1622.3922887019583"/>
    <x v="0"/>
    <x v="10"/>
    <x v="0"/>
    <n v="1003"/>
  </r>
  <r>
    <d v="2016-11-04T00:00:00"/>
    <x v="0"/>
    <x v="1"/>
    <n v="39.570543626877033"/>
    <n v="1938.9566377169747"/>
    <x v="0"/>
    <x v="10"/>
    <x v="0"/>
    <n v="1003"/>
  </r>
  <r>
    <d v="2016-11-04T00:00:00"/>
    <x v="9"/>
    <x v="4"/>
    <n v="38.791923856233225"/>
    <n v="1047.381944118297"/>
    <x v="0"/>
    <x v="10"/>
    <x v="0"/>
    <n v="1001"/>
  </r>
  <r>
    <d v="2016-11-04T00:00:00"/>
    <x v="1"/>
    <x v="7"/>
    <n v="26.678238770962935"/>
    <n v="586.92125296118456"/>
    <x v="0"/>
    <x v="10"/>
    <x v="0"/>
    <n v="1002"/>
  </r>
  <r>
    <d v="2016-11-04T00:00:00"/>
    <x v="6"/>
    <x v="42"/>
    <n v="32.473968381130078"/>
    <n v="129.89587352452031"/>
    <x v="1"/>
    <x v="10"/>
    <x v="0"/>
    <n v="1003"/>
  </r>
  <r>
    <d v="2016-11-04T00:00:00"/>
    <x v="2"/>
    <x v="49"/>
    <n v="39.508311000525424"/>
    <n v="1264.2659520168136"/>
    <x v="0"/>
    <x v="10"/>
    <x v="0"/>
    <n v="1004"/>
  </r>
  <r>
    <d v="2016-11-05T00:00:00"/>
    <x v="0"/>
    <x v="48"/>
    <n v="39.570543626877033"/>
    <n v="989.26359067192584"/>
    <x v="0"/>
    <x v="10"/>
    <x v="0"/>
    <n v="1003"/>
  </r>
  <r>
    <d v="2016-11-05T00:00:00"/>
    <x v="9"/>
    <x v="0"/>
    <n v="38.791923856233225"/>
    <n v="892.2142486933642"/>
    <x v="0"/>
    <x v="10"/>
    <x v="0"/>
    <n v="1001"/>
  </r>
  <r>
    <d v="2016-11-05T00:00:00"/>
    <x v="1"/>
    <x v="16"/>
    <n v="26.678238770962935"/>
    <n v="1093.8077896094803"/>
    <x v="0"/>
    <x v="10"/>
    <x v="0"/>
    <n v="1002"/>
  </r>
  <r>
    <d v="2016-11-05T00:00:00"/>
    <x v="3"/>
    <x v="32"/>
    <n v="33.370394916639121"/>
    <n v="1668.519745831956"/>
    <x v="0"/>
    <x v="10"/>
    <x v="0"/>
    <n v="1005"/>
  </r>
  <r>
    <d v="2016-11-05T00:00:00"/>
    <x v="10"/>
    <x v="43"/>
    <n v="25.215585619363644"/>
    <n v="479.09612676790925"/>
    <x v="1"/>
    <x v="10"/>
    <x v="0"/>
    <n v="1005"/>
  </r>
  <r>
    <d v="2016-11-05T00:00:00"/>
    <x v="10"/>
    <x v="24"/>
    <n v="25.215585619363644"/>
    <n v="983.40783915518216"/>
    <x v="0"/>
    <x v="10"/>
    <x v="0"/>
    <n v="1005"/>
  </r>
  <r>
    <d v="2016-11-05T00:00:00"/>
    <x v="10"/>
    <x v="4"/>
    <n v="25.215585619363644"/>
    <n v="680.82081172281835"/>
    <x v="0"/>
    <x v="10"/>
    <x v="0"/>
    <n v="1005"/>
  </r>
  <r>
    <d v="2016-11-06T00:00:00"/>
    <x v="8"/>
    <x v="44"/>
    <n v="36.618449397693041"/>
    <n v="1537.9748747031076"/>
    <x v="0"/>
    <x v="10"/>
    <x v="0"/>
    <n v="1001"/>
  </r>
  <r>
    <d v="2016-11-06T00:00:00"/>
    <x v="5"/>
    <x v="12"/>
    <n v="34.329026514440201"/>
    <n v="1647.7932726931297"/>
    <x v="0"/>
    <x v="10"/>
    <x v="0"/>
    <n v="1002"/>
  </r>
  <r>
    <d v="2016-11-06T00:00:00"/>
    <x v="0"/>
    <x v="9"/>
    <n v="39.570543626877033"/>
    <n v="1107.9752215525568"/>
    <x v="0"/>
    <x v="10"/>
    <x v="0"/>
    <n v="1003"/>
  </r>
  <r>
    <d v="2016-11-06T00:00:00"/>
    <x v="2"/>
    <x v="23"/>
    <n v="39.508311000525424"/>
    <n v="474.09973200630509"/>
    <x v="1"/>
    <x v="10"/>
    <x v="0"/>
    <n v="1004"/>
  </r>
  <r>
    <d v="2016-11-06T00:00:00"/>
    <x v="7"/>
    <x v="45"/>
    <n v="32.894032474980676"/>
    <n v="32.894032474980676"/>
    <x v="1"/>
    <x v="10"/>
    <x v="0"/>
    <n v="1004"/>
  </r>
  <r>
    <d v="2016-11-07T00:00:00"/>
    <x v="8"/>
    <x v="20"/>
    <n v="36.618449397693041"/>
    <n v="1281.6457289192565"/>
    <x v="0"/>
    <x v="10"/>
    <x v="0"/>
    <n v="1001"/>
  </r>
  <r>
    <d v="2016-11-07T00:00:00"/>
    <x v="0"/>
    <x v="6"/>
    <n v="39.570543626877033"/>
    <n v="553.98761077627842"/>
    <x v="1"/>
    <x v="10"/>
    <x v="0"/>
    <n v="1003"/>
  </r>
  <r>
    <d v="2016-11-07T00:00:00"/>
    <x v="9"/>
    <x v="34"/>
    <n v="38.791923856233225"/>
    <n v="775.83847712466445"/>
    <x v="0"/>
    <x v="10"/>
    <x v="0"/>
    <n v="1001"/>
  </r>
  <r>
    <d v="2016-11-07T00:00:00"/>
    <x v="6"/>
    <x v="20"/>
    <n v="32.473968381130078"/>
    <n v="1136.5888933395527"/>
    <x v="0"/>
    <x v="10"/>
    <x v="0"/>
    <n v="1003"/>
  </r>
  <r>
    <d v="2016-11-07T00:00:00"/>
    <x v="6"/>
    <x v="3"/>
    <n v="32.473968381130078"/>
    <n v="64.947936762260156"/>
    <x v="1"/>
    <x v="10"/>
    <x v="0"/>
    <n v="1003"/>
  </r>
  <r>
    <d v="2016-11-07T00:00:00"/>
    <x v="7"/>
    <x v="15"/>
    <n v="32.894032474980676"/>
    <n v="230.25822732486472"/>
    <x v="1"/>
    <x v="10"/>
    <x v="0"/>
    <n v="1004"/>
  </r>
  <r>
    <d v="2016-11-07T00:00:00"/>
    <x v="7"/>
    <x v="14"/>
    <n v="32.894032474980676"/>
    <n v="1447.3374288991497"/>
    <x v="0"/>
    <x v="10"/>
    <x v="0"/>
    <n v="1004"/>
  </r>
  <r>
    <d v="2016-11-07T00:00:00"/>
    <x v="7"/>
    <x v="37"/>
    <n v="32.894032474980676"/>
    <n v="1085.5030716743622"/>
    <x v="0"/>
    <x v="10"/>
    <x v="0"/>
    <n v="1004"/>
  </r>
  <r>
    <d v="2016-11-07T00:00:00"/>
    <x v="10"/>
    <x v="40"/>
    <n v="25.215585619363644"/>
    <n v="327.80261305172735"/>
    <x v="1"/>
    <x v="10"/>
    <x v="0"/>
    <n v="1005"/>
  </r>
  <r>
    <d v="2016-11-08T00:00:00"/>
    <x v="8"/>
    <x v="41"/>
    <n v="36.618449397693041"/>
    <n v="1135.1719313284843"/>
    <x v="0"/>
    <x v="10"/>
    <x v="0"/>
    <n v="1001"/>
  </r>
  <r>
    <d v="2016-11-08T00:00:00"/>
    <x v="0"/>
    <x v="9"/>
    <n v="39.570543626877033"/>
    <n v="1107.9752215525568"/>
    <x v="0"/>
    <x v="10"/>
    <x v="0"/>
    <n v="1003"/>
  </r>
  <r>
    <d v="2016-11-08T00:00:00"/>
    <x v="1"/>
    <x v="6"/>
    <n v="26.678238770962935"/>
    <n v="373.49534279348109"/>
    <x v="1"/>
    <x v="10"/>
    <x v="0"/>
    <n v="1002"/>
  </r>
  <r>
    <d v="2016-11-08T00:00:00"/>
    <x v="6"/>
    <x v="27"/>
    <n v="32.473968381130078"/>
    <n v="1169.0628617206828"/>
    <x v="0"/>
    <x v="10"/>
    <x v="0"/>
    <n v="1003"/>
  </r>
  <r>
    <d v="2016-11-08T00:00:00"/>
    <x v="6"/>
    <x v="29"/>
    <n v="32.473968381130078"/>
    <n v="584.5314308603414"/>
    <x v="1"/>
    <x v="10"/>
    <x v="0"/>
    <n v="1003"/>
  </r>
  <r>
    <d v="2016-11-08T00:00:00"/>
    <x v="4"/>
    <x v="14"/>
    <n v="24.462827423892683"/>
    <n v="1076.3644066512782"/>
    <x v="0"/>
    <x v="10"/>
    <x v="0"/>
    <n v="1006"/>
  </r>
  <r>
    <d v="2016-11-08T00:00:00"/>
    <x v="4"/>
    <x v="35"/>
    <n v="24.462827423892683"/>
    <n v="929.58744210792202"/>
    <x v="0"/>
    <x v="10"/>
    <x v="0"/>
    <n v="1006"/>
  </r>
  <r>
    <d v="2016-11-08T00:00:00"/>
    <x v="7"/>
    <x v="14"/>
    <n v="32.894032474980676"/>
    <n v="1447.3374288991497"/>
    <x v="0"/>
    <x v="10"/>
    <x v="0"/>
    <n v="1004"/>
  </r>
  <r>
    <d v="2016-11-08T00:00:00"/>
    <x v="7"/>
    <x v="13"/>
    <n v="32.894032474980676"/>
    <n v="690.77468197459416"/>
    <x v="0"/>
    <x v="10"/>
    <x v="0"/>
    <n v="1004"/>
  </r>
  <r>
    <d v="2016-11-08T00:00:00"/>
    <x v="7"/>
    <x v="12"/>
    <n v="32.894032474980676"/>
    <n v="1578.9135587990725"/>
    <x v="0"/>
    <x v="10"/>
    <x v="0"/>
    <n v="1004"/>
  </r>
  <r>
    <d v="2016-11-08T00:00:00"/>
    <x v="10"/>
    <x v="26"/>
    <n v="25.215585619363644"/>
    <n v="605.1740548647274"/>
    <x v="0"/>
    <x v="10"/>
    <x v="0"/>
    <n v="1005"/>
  </r>
  <r>
    <d v="2016-11-09T00:00:00"/>
    <x v="5"/>
    <x v="34"/>
    <n v="34.329026514440201"/>
    <n v="686.58053028880408"/>
    <x v="0"/>
    <x v="10"/>
    <x v="0"/>
    <n v="1002"/>
  </r>
  <r>
    <d v="2016-11-09T00:00:00"/>
    <x v="0"/>
    <x v="40"/>
    <n v="39.570543626877033"/>
    <n v="514.41706714940142"/>
    <x v="1"/>
    <x v="10"/>
    <x v="0"/>
    <n v="1003"/>
  </r>
  <r>
    <d v="2016-11-09T00:00:00"/>
    <x v="9"/>
    <x v="37"/>
    <n v="38.791923856233225"/>
    <n v="1280.1334872556965"/>
    <x v="0"/>
    <x v="10"/>
    <x v="0"/>
    <n v="1001"/>
  </r>
  <r>
    <d v="2016-11-09T00:00:00"/>
    <x v="1"/>
    <x v="13"/>
    <n v="26.678238770962935"/>
    <n v="560.24301419022163"/>
    <x v="0"/>
    <x v="10"/>
    <x v="0"/>
    <n v="1002"/>
  </r>
  <r>
    <d v="2016-11-09T00:00:00"/>
    <x v="2"/>
    <x v="14"/>
    <n v="39.508311000525424"/>
    <n v="1738.3656840231188"/>
    <x v="0"/>
    <x v="10"/>
    <x v="0"/>
    <n v="1004"/>
  </r>
  <r>
    <d v="2016-11-09T00:00:00"/>
    <x v="2"/>
    <x v="32"/>
    <n v="39.508311000525424"/>
    <n v="1975.4155500262711"/>
    <x v="0"/>
    <x v="10"/>
    <x v="0"/>
    <n v="1004"/>
  </r>
  <r>
    <d v="2016-11-09T00:00:00"/>
    <x v="7"/>
    <x v="45"/>
    <n v="32.894032474980676"/>
    <n v="32.894032474980676"/>
    <x v="1"/>
    <x v="10"/>
    <x v="0"/>
    <n v="1004"/>
  </r>
  <r>
    <d v="2016-11-10T00:00:00"/>
    <x v="6"/>
    <x v="13"/>
    <n v="32.473968381130078"/>
    <n v="681.95333600373169"/>
    <x v="0"/>
    <x v="10"/>
    <x v="0"/>
    <n v="1003"/>
  </r>
  <r>
    <d v="2016-11-10T00:00:00"/>
    <x v="3"/>
    <x v="38"/>
    <n v="33.370394916639121"/>
    <n v="867.63026783261716"/>
    <x v="0"/>
    <x v="10"/>
    <x v="0"/>
    <n v="1005"/>
  </r>
  <r>
    <d v="2016-11-10T00:00:00"/>
    <x v="3"/>
    <x v="36"/>
    <n v="33.370394916639121"/>
    <n v="333.70394916639123"/>
    <x v="1"/>
    <x v="10"/>
    <x v="0"/>
    <n v="1005"/>
  </r>
  <r>
    <d v="2016-11-10T00:00:00"/>
    <x v="3"/>
    <x v="45"/>
    <n v="33.370394916639121"/>
    <n v="33.370394916639121"/>
    <x v="1"/>
    <x v="10"/>
    <x v="0"/>
    <n v="1005"/>
  </r>
  <r>
    <d v="2016-11-10T00:00:00"/>
    <x v="10"/>
    <x v="32"/>
    <n v="25.215585619363644"/>
    <n v="1260.7792809681821"/>
    <x v="0"/>
    <x v="10"/>
    <x v="0"/>
    <n v="1005"/>
  </r>
  <r>
    <d v="2016-11-11T00:00:00"/>
    <x v="0"/>
    <x v="26"/>
    <n v="39.570543626877033"/>
    <n v="949.69304704504884"/>
    <x v="0"/>
    <x v="10"/>
    <x v="0"/>
    <n v="1003"/>
  </r>
  <r>
    <d v="2016-11-11T00:00:00"/>
    <x v="0"/>
    <x v="46"/>
    <n v="39.570543626877033"/>
    <n v="1345.398483313819"/>
    <x v="0"/>
    <x v="10"/>
    <x v="0"/>
    <n v="1003"/>
  </r>
  <r>
    <d v="2016-11-11T00:00:00"/>
    <x v="1"/>
    <x v="21"/>
    <n v="26.678238770962935"/>
    <n v="213.42591016770348"/>
    <x v="1"/>
    <x v="10"/>
    <x v="0"/>
    <n v="1002"/>
  </r>
  <r>
    <d v="2016-11-11T00:00:00"/>
    <x v="1"/>
    <x v="36"/>
    <n v="26.678238770962935"/>
    <n v="266.78238770962935"/>
    <x v="1"/>
    <x v="10"/>
    <x v="0"/>
    <n v="1002"/>
  </r>
  <r>
    <d v="2016-11-11T00:00:00"/>
    <x v="6"/>
    <x v="23"/>
    <n v="32.473968381130078"/>
    <n v="389.68762057356093"/>
    <x v="1"/>
    <x v="10"/>
    <x v="0"/>
    <n v="1003"/>
  </r>
  <r>
    <d v="2016-11-11T00:00:00"/>
    <x v="10"/>
    <x v="46"/>
    <n v="25.215585619363644"/>
    <n v="857.3299110583639"/>
    <x v="0"/>
    <x v="10"/>
    <x v="0"/>
    <n v="1005"/>
  </r>
  <r>
    <d v="2016-11-12T00:00:00"/>
    <x v="0"/>
    <x v="2"/>
    <n v="39.570543626877033"/>
    <n v="593.55815440315553"/>
    <x v="1"/>
    <x v="10"/>
    <x v="0"/>
    <n v="1003"/>
  </r>
  <r>
    <d v="2016-11-12T00:00:00"/>
    <x v="9"/>
    <x v="48"/>
    <n v="38.791923856233225"/>
    <n v="969.79809640583062"/>
    <x v="0"/>
    <x v="10"/>
    <x v="0"/>
    <n v="1001"/>
  </r>
  <r>
    <d v="2016-11-12T00:00:00"/>
    <x v="6"/>
    <x v="3"/>
    <n v="32.473968381130078"/>
    <n v="64.947936762260156"/>
    <x v="1"/>
    <x v="10"/>
    <x v="0"/>
    <n v="1003"/>
  </r>
  <r>
    <d v="2016-11-12T00:00:00"/>
    <x v="4"/>
    <x v="12"/>
    <n v="24.462827423892683"/>
    <n v="1174.2157163468487"/>
    <x v="0"/>
    <x v="10"/>
    <x v="0"/>
    <n v="1006"/>
  </r>
  <r>
    <d v="2016-11-12T00:00:00"/>
    <x v="7"/>
    <x v="0"/>
    <n v="32.894032474980676"/>
    <n v="756.56274692455554"/>
    <x v="0"/>
    <x v="10"/>
    <x v="0"/>
    <n v="1004"/>
  </r>
  <r>
    <d v="2016-11-12T00:00:00"/>
    <x v="7"/>
    <x v="35"/>
    <n v="32.894032474980676"/>
    <n v="1249.9732340492658"/>
    <x v="0"/>
    <x v="10"/>
    <x v="0"/>
    <n v="1004"/>
  </r>
  <r>
    <d v="2016-11-12T00:00:00"/>
    <x v="10"/>
    <x v="40"/>
    <n v="25.215585619363644"/>
    <n v="327.80261305172735"/>
    <x v="1"/>
    <x v="10"/>
    <x v="0"/>
    <n v="1005"/>
  </r>
  <r>
    <d v="2016-11-13T00:00:00"/>
    <x v="8"/>
    <x v="45"/>
    <n v="36.618449397693041"/>
    <n v="36.618449397693041"/>
    <x v="1"/>
    <x v="10"/>
    <x v="0"/>
    <n v="1001"/>
  </r>
  <r>
    <d v="2016-11-13T00:00:00"/>
    <x v="5"/>
    <x v="17"/>
    <n v="34.329026514440201"/>
    <n v="308.96123862996183"/>
    <x v="1"/>
    <x v="10"/>
    <x v="0"/>
    <n v="1002"/>
  </r>
  <r>
    <d v="2016-11-13T00:00:00"/>
    <x v="5"/>
    <x v="18"/>
    <n v="34.329026514440201"/>
    <n v="1476.1481401209287"/>
    <x v="0"/>
    <x v="10"/>
    <x v="0"/>
    <n v="1002"/>
  </r>
  <r>
    <d v="2016-11-13T00:00:00"/>
    <x v="7"/>
    <x v="3"/>
    <n v="32.894032474980676"/>
    <n v="65.788064949961353"/>
    <x v="1"/>
    <x v="10"/>
    <x v="0"/>
    <n v="1004"/>
  </r>
  <r>
    <d v="2016-11-13T00:00:00"/>
    <x v="10"/>
    <x v="25"/>
    <n v="25.215585619363644"/>
    <n v="932.97666791645486"/>
    <x v="0"/>
    <x v="10"/>
    <x v="0"/>
    <n v="1005"/>
  </r>
  <r>
    <d v="2016-11-14T00:00:00"/>
    <x v="6"/>
    <x v="46"/>
    <n v="32.473968381130078"/>
    <n v="1104.1149249584228"/>
    <x v="0"/>
    <x v="10"/>
    <x v="0"/>
    <n v="1003"/>
  </r>
  <r>
    <d v="2016-11-14T00:00:00"/>
    <x v="7"/>
    <x v="2"/>
    <n v="32.894032474980676"/>
    <n v="493.41048712471013"/>
    <x v="1"/>
    <x v="10"/>
    <x v="0"/>
    <n v="1004"/>
  </r>
  <r>
    <d v="2016-11-15T00:00:00"/>
    <x v="5"/>
    <x v="26"/>
    <n v="34.329026514440201"/>
    <n v="823.89663634656483"/>
    <x v="0"/>
    <x v="10"/>
    <x v="0"/>
    <n v="1002"/>
  </r>
  <r>
    <d v="2016-11-15T00:00:00"/>
    <x v="7"/>
    <x v="47"/>
    <n v="32.894032474980676"/>
    <n v="986.82097424942026"/>
    <x v="0"/>
    <x v="10"/>
    <x v="0"/>
    <n v="1004"/>
  </r>
  <r>
    <d v="2016-11-15T00:00:00"/>
    <x v="10"/>
    <x v="43"/>
    <n v="25.215585619363644"/>
    <n v="479.09612676790925"/>
    <x v="1"/>
    <x v="10"/>
    <x v="0"/>
    <n v="1005"/>
  </r>
  <r>
    <d v="2016-11-16T00:00:00"/>
    <x v="1"/>
    <x v="24"/>
    <n v="26.678238770962935"/>
    <n v="1040.4513120675545"/>
    <x v="0"/>
    <x v="10"/>
    <x v="0"/>
    <n v="1002"/>
  </r>
  <r>
    <d v="2016-11-16T00:00:00"/>
    <x v="3"/>
    <x v="1"/>
    <n v="33.370394916639121"/>
    <n v="1635.149350915317"/>
    <x v="0"/>
    <x v="10"/>
    <x v="0"/>
    <n v="1005"/>
  </r>
  <r>
    <d v="2016-11-16T00:00:00"/>
    <x v="3"/>
    <x v="24"/>
    <n v="33.370394916639121"/>
    <n v="1301.4454017489256"/>
    <x v="0"/>
    <x v="10"/>
    <x v="0"/>
    <n v="1005"/>
  </r>
  <r>
    <d v="2016-11-16T00:00:00"/>
    <x v="4"/>
    <x v="24"/>
    <n v="24.462827423892683"/>
    <n v="954.05026953181471"/>
    <x v="0"/>
    <x v="10"/>
    <x v="0"/>
    <n v="1006"/>
  </r>
  <r>
    <d v="2016-11-16T00:00:00"/>
    <x v="7"/>
    <x v="24"/>
    <n v="32.894032474980676"/>
    <n v="1282.8672665242464"/>
    <x v="0"/>
    <x v="10"/>
    <x v="0"/>
    <n v="1004"/>
  </r>
  <r>
    <d v="2016-11-16T00:00:00"/>
    <x v="10"/>
    <x v="19"/>
    <n v="25.215585619363644"/>
    <n v="403.4493699098183"/>
    <x v="1"/>
    <x v="10"/>
    <x v="0"/>
    <n v="1005"/>
  </r>
  <r>
    <d v="2016-11-17T00:00:00"/>
    <x v="9"/>
    <x v="23"/>
    <n v="38.791923856233225"/>
    <n v="465.5030862747987"/>
    <x v="1"/>
    <x v="10"/>
    <x v="0"/>
    <n v="1001"/>
  </r>
  <r>
    <d v="2016-11-17T00:00:00"/>
    <x v="6"/>
    <x v="40"/>
    <n v="32.473968381130078"/>
    <n v="422.16158895469101"/>
    <x v="1"/>
    <x v="10"/>
    <x v="0"/>
    <n v="1003"/>
  </r>
  <r>
    <d v="2016-11-17T00:00:00"/>
    <x v="3"/>
    <x v="37"/>
    <n v="33.370394916639121"/>
    <n v="1101.2230322490909"/>
    <x v="0"/>
    <x v="10"/>
    <x v="0"/>
    <n v="1005"/>
  </r>
  <r>
    <d v="2016-11-17T00:00:00"/>
    <x v="4"/>
    <x v="43"/>
    <n v="24.462827423892683"/>
    <n v="464.79372105396101"/>
    <x v="1"/>
    <x v="10"/>
    <x v="0"/>
    <n v="1006"/>
  </r>
  <r>
    <d v="2016-11-17T00:00:00"/>
    <x v="7"/>
    <x v="14"/>
    <n v="32.894032474980676"/>
    <n v="1447.3374288991497"/>
    <x v="0"/>
    <x v="10"/>
    <x v="0"/>
    <n v="1004"/>
  </r>
  <r>
    <d v="2016-11-18T00:00:00"/>
    <x v="8"/>
    <x v="4"/>
    <n v="36.618449397693041"/>
    <n v="988.69813373771217"/>
    <x v="0"/>
    <x v="10"/>
    <x v="0"/>
    <n v="1001"/>
  </r>
  <r>
    <d v="2016-11-18T00:00:00"/>
    <x v="1"/>
    <x v="11"/>
    <n v="26.678238770962935"/>
    <n v="160.06943262577761"/>
    <x v="1"/>
    <x v="10"/>
    <x v="0"/>
    <n v="1002"/>
  </r>
  <r>
    <d v="2016-11-18T00:00:00"/>
    <x v="2"/>
    <x v="46"/>
    <n v="39.508311000525424"/>
    <n v="1343.2825740178644"/>
    <x v="0"/>
    <x v="10"/>
    <x v="0"/>
    <n v="1004"/>
  </r>
  <r>
    <d v="2016-11-19T00:00:00"/>
    <x v="9"/>
    <x v="38"/>
    <n v="38.791923856233225"/>
    <n v="1008.5900202620638"/>
    <x v="0"/>
    <x v="10"/>
    <x v="0"/>
    <n v="1001"/>
  </r>
  <r>
    <d v="2016-11-19T00:00:00"/>
    <x v="9"/>
    <x v="34"/>
    <n v="38.791923856233225"/>
    <n v="775.83847712466445"/>
    <x v="0"/>
    <x v="10"/>
    <x v="0"/>
    <n v="1001"/>
  </r>
  <r>
    <d v="2016-11-19T00:00:00"/>
    <x v="2"/>
    <x v="49"/>
    <n v="39.508311000525424"/>
    <n v="1264.2659520168136"/>
    <x v="0"/>
    <x v="10"/>
    <x v="0"/>
    <n v="1004"/>
  </r>
  <r>
    <d v="2016-11-19T00:00:00"/>
    <x v="4"/>
    <x v="21"/>
    <n v="24.462827423892683"/>
    <n v="195.70261939114147"/>
    <x v="1"/>
    <x v="10"/>
    <x v="0"/>
    <n v="1006"/>
  </r>
  <r>
    <d v="2016-11-19T00:00:00"/>
    <x v="4"/>
    <x v="36"/>
    <n v="24.462827423892683"/>
    <n v="244.62827423892685"/>
    <x v="1"/>
    <x v="10"/>
    <x v="0"/>
    <n v="1006"/>
  </r>
  <r>
    <d v="2016-11-19T00:00:00"/>
    <x v="7"/>
    <x v="44"/>
    <n v="32.894032474980676"/>
    <n v="1381.5493639491883"/>
    <x v="0"/>
    <x v="10"/>
    <x v="0"/>
    <n v="1004"/>
  </r>
  <r>
    <d v="2016-11-20T00:00:00"/>
    <x v="0"/>
    <x v="21"/>
    <n v="39.570543626877033"/>
    <n v="316.56434901501626"/>
    <x v="1"/>
    <x v="10"/>
    <x v="0"/>
    <n v="1003"/>
  </r>
  <r>
    <d v="2016-11-20T00:00:00"/>
    <x v="0"/>
    <x v="5"/>
    <n v="39.570543626877033"/>
    <n v="1147.5457651794341"/>
    <x v="0"/>
    <x v="10"/>
    <x v="0"/>
    <n v="1003"/>
  </r>
  <r>
    <d v="2016-11-20T00:00:00"/>
    <x v="1"/>
    <x v="12"/>
    <n v="26.678238770962935"/>
    <n v="1280.5554610062209"/>
    <x v="0"/>
    <x v="10"/>
    <x v="0"/>
    <n v="1002"/>
  </r>
  <r>
    <d v="2016-11-20T00:00:00"/>
    <x v="2"/>
    <x v="11"/>
    <n v="39.508311000525424"/>
    <n v="237.04986600315254"/>
    <x v="1"/>
    <x v="10"/>
    <x v="0"/>
    <n v="1004"/>
  </r>
  <r>
    <d v="2016-11-20T00:00:00"/>
    <x v="10"/>
    <x v="12"/>
    <n v="25.215585619363644"/>
    <n v="1210.3481097294548"/>
    <x v="0"/>
    <x v="10"/>
    <x v="0"/>
    <n v="1005"/>
  </r>
  <r>
    <d v="2016-11-21T00:00:00"/>
    <x v="5"/>
    <x v="3"/>
    <n v="34.329026514440201"/>
    <n v="68.658053028880403"/>
    <x v="1"/>
    <x v="10"/>
    <x v="0"/>
    <n v="1002"/>
  </r>
  <r>
    <d v="2016-11-21T00:00:00"/>
    <x v="5"/>
    <x v="17"/>
    <n v="34.329026514440201"/>
    <n v="308.96123862996183"/>
    <x v="1"/>
    <x v="10"/>
    <x v="0"/>
    <n v="1002"/>
  </r>
  <r>
    <d v="2016-11-21T00:00:00"/>
    <x v="0"/>
    <x v="13"/>
    <n v="39.570543626877033"/>
    <n v="830.98141616441774"/>
    <x v="0"/>
    <x v="10"/>
    <x v="0"/>
    <n v="1003"/>
  </r>
  <r>
    <d v="2016-11-21T00:00:00"/>
    <x v="9"/>
    <x v="26"/>
    <n v="38.791923856233225"/>
    <n v="931.00617254959741"/>
    <x v="0"/>
    <x v="10"/>
    <x v="0"/>
    <n v="1001"/>
  </r>
  <r>
    <d v="2016-11-21T00:00:00"/>
    <x v="1"/>
    <x v="33"/>
    <n v="26.678238770962935"/>
    <n v="293.46062648059228"/>
    <x v="1"/>
    <x v="10"/>
    <x v="0"/>
    <n v="1002"/>
  </r>
  <r>
    <d v="2016-11-21T00:00:00"/>
    <x v="1"/>
    <x v="46"/>
    <n v="26.678238770962935"/>
    <n v="907.06011821273978"/>
    <x v="0"/>
    <x v="10"/>
    <x v="0"/>
    <n v="1002"/>
  </r>
  <r>
    <d v="2016-11-21T00:00:00"/>
    <x v="2"/>
    <x v="47"/>
    <n v="39.508311000525424"/>
    <n v="1185.2493300157628"/>
    <x v="0"/>
    <x v="10"/>
    <x v="0"/>
    <n v="1004"/>
  </r>
  <r>
    <d v="2016-11-21T00:00:00"/>
    <x v="2"/>
    <x v="8"/>
    <n v="39.508311000525424"/>
    <n v="1856.8906170246948"/>
    <x v="0"/>
    <x v="10"/>
    <x v="0"/>
    <n v="1004"/>
  </r>
  <r>
    <d v="2016-11-21T00:00:00"/>
    <x v="7"/>
    <x v="40"/>
    <n v="32.894032474980676"/>
    <n v="427.62242217474881"/>
    <x v="1"/>
    <x v="10"/>
    <x v="0"/>
    <n v="1004"/>
  </r>
  <r>
    <d v="2016-11-21T00:00:00"/>
    <x v="10"/>
    <x v="30"/>
    <n v="25.215585619363644"/>
    <n v="1008.6234247745458"/>
    <x v="0"/>
    <x v="10"/>
    <x v="0"/>
    <n v="1005"/>
  </r>
  <r>
    <d v="2016-11-22T00:00:00"/>
    <x v="8"/>
    <x v="22"/>
    <n v="36.618449397693041"/>
    <n v="1684.44867229388"/>
    <x v="0"/>
    <x v="10"/>
    <x v="0"/>
    <n v="1001"/>
  </r>
  <r>
    <d v="2016-11-22T00:00:00"/>
    <x v="5"/>
    <x v="46"/>
    <n v="34.329026514440201"/>
    <n v="1167.1869014909669"/>
    <x v="0"/>
    <x v="10"/>
    <x v="0"/>
    <n v="1002"/>
  </r>
  <r>
    <d v="2016-11-22T00:00:00"/>
    <x v="5"/>
    <x v="20"/>
    <n v="34.329026514440201"/>
    <n v="1201.515928005407"/>
    <x v="0"/>
    <x v="10"/>
    <x v="0"/>
    <n v="1002"/>
  </r>
  <r>
    <d v="2016-11-22T00:00:00"/>
    <x v="1"/>
    <x v="41"/>
    <n v="26.678238770962935"/>
    <n v="827.02540189985098"/>
    <x v="0"/>
    <x v="10"/>
    <x v="0"/>
    <n v="1002"/>
  </r>
  <r>
    <d v="2016-11-22T00:00:00"/>
    <x v="3"/>
    <x v="0"/>
    <n v="33.370394916639121"/>
    <n v="767.51908308269981"/>
    <x v="0"/>
    <x v="10"/>
    <x v="0"/>
    <n v="1005"/>
  </r>
  <r>
    <d v="2016-11-23T00:00:00"/>
    <x v="1"/>
    <x v="37"/>
    <n v="26.678238770962935"/>
    <n v="880.38187944177685"/>
    <x v="0"/>
    <x v="10"/>
    <x v="0"/>
    <n v="1002"/>
  </r>
  <r>
    <d v="2016-11-23T00:00:00"/>
    <x v="6"/>
    <x v="12"/>
    <n v="32.473968381130078"/>
    <n v="1558.7504822942437"/>
    <x v="0"/>
    <x v="10"/>
    <x v="0"/>
    <n v="1003"/>
  </r>
  <r>
    <d v="2016-11-24T00:00:00"/>
    <x v="8"/>
    <x v="6"/>
    <n v="36.618449397693041"/>
    <n v="512.65829156770258"/>
    <x v="1"/>
    <x v="10"/>
    <x v="0"/>
    <n v="1001"/>
  </r>
  <r>
    <d v="2016-11-24T00:00:00"/>
    <x v="6"/>
    <x v="27"/>
    <n v="32.473968381130078"/>
    <n v="1169.0628617206828"/>
    <x v="0"/>
    <x v="10"/>
    <x v="0"/>
    <n v="1003"/>
  </r>
  <r>
    <d v="2016-11-25T00:00:00"/>
    <x v="8"/>
    <x v="31"/>
    <n v="36.618449397693041"/>
    <n v="1647.8302228961868"/>
    <x v="0"/>
    <x v="10"/>
    <x v="0"/>
    <n v="1001"/>
  </r>
  <r>
    <d v="2016-11-25T00:00:00"/>
    <x v="8"/>
    <x v="34"/>
    <n v="36.618449397693041"/>
    <n v="732.36898795386082"/>
    <x v="0"/>
    <x v="10"/>
    <x v="0"/>
    <n v="1001"/>
  </r>
  <r>
    <d v="2016-11-25T00:00:00"/>
    <x v="9"/>
    <x v="42"/>
    <n v="38.791923856233225"/>
    <n v="155.1676954249329"/>
    <x v="1"/>
    <x v="10"/>
    <x v="0"/>
    <n v="1001"/>
  </r>
  <r>
    <d v="2016-11-25T00:00:00"/>
    <x v="1"/>
    <x v="11"/>
    <n v="26.678238770962935"/>
    <n v="160.06943262577761"/>
    <x v="1"/>
    <x v="10"/>
    <x v="0"/>
    <n v="1002"/>
  </r>
  <r>
    <d v="2016-11-25T00:00:00"/>
    <x v="2"/>
    <x v="40"/>
    <n v="39.508311000525424"/>
    <n v="513.60804300683048"/>
    <x v="1"/>
    <x v="10"/>
    <x v="0"/>
    <n v="1004"/>
  </r>
  <r>
    <d v="2016-11-25T00:00:00"/>
    <x v="2"/>
    <x v="14"/>
    <n v="39.508311000525424"/>
    <n v="1738.3656840231188"/>
    <x v="0"/>
    <x v="10"/>
    <x v="0"/>
    <n v="1004"/>
  </r>
  <r>
    <d v="2016-11-25T00:00:00"/>
    <x v="4"/>
    <x v="39"/>
    <n v="24.462827423892683"/>
    <n v="73.388482271678043"/>
    <x v="1"/>
    <x v="10"/>
    <x v="0"/>
    <n v="1006"/>
  </r>
  <r>
    <d v="2016-11-25T00:00:00"/>
    <x v="7"/>
    <x v="4"/>
    <n v="32.894032474980676"/>
    <n v="888.1388768244783"/>
    <x v="0"/>
    <x v="10"/>
    <x v="0"/>
    <n v="1004"/>
  </r>
  <r>
    <d v="2016-11-25T00:00:00"/>
    <x v="10"/>
    <x v="40"/>
    <n v="25.215585619363644"/>
    <n v="327.80261305172735"/>
    <x v="1"/>
    <x v="10"/>
    <x v="0"/>
    <n v="1005"/>
  </r>
  <r>
    <d v="2016-11-26T00:00:00"/>
    <x v="9"/>
    <x v="14"/>
    <n v="38.791923856233225"/>
    <n v="1706.844649674262"/>
    <x v="0"/>
    <x v="10"/>
    <x v="0"/>
    <n v="1001"/>
  </r>
  <r>
    <d v="2016-11-26T00:00:00"/>
    <x v="3"/>
    <x v="2"/>
    <n v="33.370394916639121"/>
    <n v="500.55592374958684"/>
    <x v="1"/>
    <x v="10"/>
    <x v="0"/>
    <n v="1005"/>
  </r>
  <r>
    <d v="2016-11-26T00:00:00"/>
    <x v="7"/>
    <x v="45"/>
    <n v="32.894032474980676"/>
    <n v="32.894032474980676"/>
    <x v="1"/>
    <x v="10"/>
    <x v="0"/>
    <n v="1004"/>
  </r>
  <r>
    <d v="2016-11-26T00:00:00"/>
    <x v="7"/>
    <x v="24"/>
    <n v="32.894032474980676"/>
    <n v="1282.8672665242464"/>
    <x v="0"/>
    <x v="10"/>
    <x v="0"/>
    <n v="1004"/>
  </r>
  <r>
    <d v="2016-11-27T00:00:00"/>
    <x v="5"/>
    <x v="15"/>
    <n v="34.329026514440201"/>
    <n v="240.3031856010814"/>
    <x v="1"/>
    <x v="10"/>
    <x v="0"/>
    <n v="1002"/>
  </r>
  <r>
    <d v="2016-11-27T00:00:00"/>
    <x v="9"/>
    <x v="13"/>
    <n v="38.791923856233225"/>
    <n v="814.63040098089778"/>
    <x v="0"/>
    <x v="10"/>
    <x v="0"/>
    <n v="1001"/>
  </r>
  <r>
    <d v="2016-11-27T00:00:00"/>
    <x v="3"/>
    <x v="47"/>
    <n v="33.370394916639121"/>
    <n v="1001.1118474991737"/>
    <x v="0"/>
    <x v="10"/>
    <x v="0"/>
    <n v="1005"/>
  </r>
  <r>
    <d v="2016-11-27T00:00:00"/>
    <x v="3"/>
    <x v="20"/>
    <n v="33.370394916639121"/>
    <n v="1167.9638220823692"/>
    <x v="0"/>
    <x v="10"/>
    <x v="0"/>
    <n v="1005"/>
  </r>
  <r>
    <d v="2016-11-27T00:00:00"/>
    <x v="7"/>
    <x v="18"/>
    <n v="32.894032474980676"/>
    <n v="1414.4433964241691"/>
    <x v="0"/>
    <x v="10"/>
    <x v="0"/>
    <n v="1004"/>
  </r>
  <r>
    <d v="2016-11-27T00:00:00"/>
    <x v="7"/>
    <x v="31"/>
    <n v="32.894032474980676"/>
    <n v="1480.2314613741305"/>
    <x v="0"/>
    <x v="10"/>
    <x v="0"/>
    <n v="1004"/>
  </r>
  <r>
    <d v="2016-11-28T00:00:00"/>
    <x v="8"/>
    <x v="49"/>
    <n v="36.618449397693041"/>
    <n v="1171.7903807261773"/>
    <x v="0"/>
    <x v="10"/>
    <x v="0"/>
    <n v="1001"/>
  </r>
  <r>
    <d v="2016-11-28T00:00:00"/>
    <x v="0"/>
    <x v="18"/>
    <n v="39.570543626877033"/>
    <n v="1701.5333759557125"/>
    <x v="0"/>
    <x v="10"/>
    <x v="0"/>
    <n v="1003"/>
  </r>
  <r>
    <d v="2016-11-28T00:00:00"/>
    <x v="9"/>
    <x v="28"/>
    <n v="38.791923856233225"/>
    <n v="659.46270555596482"/>
    <x v="1"/>
    <x v="10"/>
    <x v="0"/>
    <n v="1001"/>
  </r>
  <r>
    <d v="2016-11-28T00:00:00"/>
    <x v="3"/>
    <x v="38"/>
    <n v="33.370394916639121"/>
    <n v="867.63026783261716"/>
    <x v="0"/>
    <x v="10"/>
    <x v="0"/>
    <n v="1005"/>
  </r>
  <r>
    <d v="2016-11-29T00:00:00"/>
    <x v="8"/>
    <x v="33"/>
    <n v="36.618449397693041"/>
    <n v="402.80294337462345"/>
    <x v="1"/>
    <x v="10"/>
    <x v="0"/>
    <n v="1001"/>
  </r>
  <r>
    <d v="2016-11-29T00:00:00"/>
    <x v="8"/>
    <x v="4"/>
    <n v="36.618449397693041"/>
    <n v="988.69813373771217"/>
    <x v="0"/>
    <x v="10"/>
    <x v="0"/>
    <n v="1001"/>
  </r>
  <r>
    <d v="2016-11-29T00:00:00"/>
    <x v="9"/>
    <x v="49"/>
    <n v="38.791923856233225"/>
    <n v="1241.3415633994632"/>
    <x v="0"/>
    <x v="10"/>
    <x v="0"/>
    <n v="1001"/>
  </r>
  <r>
    <d v="2016-11-29T00:00:00"/>
    <x v="6"/>
    <x v="13"/>
    <n v="32.473968381130078"/>
    <n v="681.95333600373169"/>
    <x v="0"/>
    <x v="10"/>
    <x v="0"/>
    <n v="1003"/>
  </r>
  <r>
    <d v="2016-11-29T00:00:00"/>
    <x v="2"/>
    <x v="42"/>
    <n v="39.508311000525424"/>
    <n v="158.0332440021017"/>
    <x v="1"/>
    <x v="10"/>
    <x v="0"/>
    <n v="1004"/>
  </r>
  <r>
    <d v="2016-11-29T00:00:00"/>
    <x v="3"/>
    <x v="9"/>
    <n v="33.370394916639121"/>
    <n v="934.37105766589536"/>
    <x v="0"/>
    <x v="10"/>
    <x v="0"/>
    <n v="1005"/>
  </r>
  <r>
    <d v="2016-11-30T00:00:00"/>
    <x v="0"/>
    <x v="14"/>
    <n v="39.570543626877033"/>
    <n v="1741.1039195825895"/>
    <x v="0"/>
    <x v="10"/>
    <x v="0"/>
    <n v="1003"/>
  </r>
  <r>
    <d v="2016-11-30T00:00:00"/>
    <x v="9"/>
    <x v="38"/>
    <n v="38.791923856233225"/>
    <n v="1008.5900202620638"/>
    <x v="0"/>
    <x v="10"/>
    <x v="0"/>
    <n v="1001"/>
  </r>
  <r>
    <d v="2016-11-30T00:00:00"/>
    <x v="9"/>
    <x v="5"/>
    <n v="38.791923856233225"/>
    <n v="1124.9657918307635"/>
    <x v="0"/>
    <x v="10"/>
    <x v="0"/>
    <n v="1001"/>
  </r>
  <r>
    <d v="2016-11-30T00:00:00"/>
    <x v="2"/>
    <x v="44"/>
    <n v="39.508311000525424"/>
    <n v="1659.3490620220678"/>
    <x v="0"/>
    <x v="10"/>
    <x v="0"/>
    <n v="1004"/>
  </r>
  <r>
    <d v="2016-11-30T00:00:00"/>
    <x v="2"/>
    <x v="38"/>
    <n v="39.508311000525424"/>
    <n v="1027.216086013661"/>
    <x v="0"/>
    <x v="10"/>
    <x v="0"/>
    <n v="1004"/>
  </r>
  <r>
    <d v="2016-11-30T00:00:00"/>
    <x v="3"/>
    <x v="19"/>
    <n v="33.370394916639121"/>
    <n v="533.92631866622594"/>
    <x v="1"/>
    <x v="10"/>
    <x v="0"/>
    <n v="1005"/>
  </r>
  <r>
    <d v="2016-11-30T00:00:00"/>
    <x v="4"/>
    <x v="49"/>
    <n v="24.462827423892683"/>
    <n v="782.81047756456587"/>
    <x v="0"/>
    <x v="10"/>
    <x v="0"/>
    <n v="1006"/>
  </r>
  <r>
    <d v="2016-11-30T00:00:00"/>
    <x v="10"/>
    <x v="32"/>
    <n v="25.215585619363644"/>
    <n v="1260.7792809681821"/>
    <x v="0"/>
    <x v="10"/>
    <x v="0"/>
    <n v="1005"/>
  </r>
  <r>
    <d v="2016-12-01T00:00:00"/>
    <x v="0"/>
    <x v="13"/>
    <n v="39.570543626877033"/>
    <n v="830.98141616441774"/>
    <x v="0"/>
    <x v="11"/>
    <x v="0"/>
    <n v="1003"/>
  </r>
  <r>
    <d v="2016-12-01T00:00:00"/>
    <x v="6"/>
    <x v="33"/>
    <n v="32.473968381130078"/>
    <n v="357.21365219243086"/>
    <x v="1"/>
    <x v="11"/>
    <x v="0"/>
    <n v="1003"/>
  </r>
  <r>
    <d v="2016-12-01T00:00:00"/>
    <x v="6"/>
    <x v="30"/>
    <n v="32.473968381130078"/>
    <n v="1298.9587352452031"/>
    <x v="0"/>
    <x v="11"/>
    <x v="0"/>
    <n v="1003"/>
  </r>
  <r>
    <d v="2016-12-01T00:00:00"/>
    <x v="4"/>
    <x v="16"/>
    <n v="24.462827423892683"/>
    <n v="1002.9759243796"/>
    <x v="0"/>
    <x v="11"/>
    <x v="0"/>
    <n v="1006"/>
  </r>
  <r>
    <d v="2016-12-01T00:00:00"/>
    <x v="4"/>
    <x v="3"/>
    <n v="24.462827423892683"/>
    <n v="48.925654847785367"/>
    <x v="1"/>
    <x v="11"/>
    <x v="0"/>
    <n v="1006"/>
  </r>
  <r>
    <d v="2016-12-02T00:00:00"/>
    <x v="9"/>
    <x v="37"/>
    <n v="38.791923856233225"/>
    <n v="1280.1334872556965"/>
    <x v="0"/>
    <x v="11"/>
    <x v="0"/>
    <n v="1001"/>
  </r>
  <r>
    <d v="2016-12-02T00:00:00"/>
    <x v="1"/>
    <x v="41"/>
    <n v="26.678238770962935"/>
    <n v="827.02540189985098"/>
    <x v="0"/>
    <x v="11"/>
    <x v="0"/>
    <n v="1002"/>
  </r>
  <r>
    <d v="2016-12-02T00:00:00"/>
    <x v="6"/>
    <x v="6"/>
    <n v="32.473968381130078"/>
    <n v="454.63555733582109"/>
    <x v="1"/>
    <x v="11"/>
    <x v="0"/>
    <n v="1003"/>
  </r>
  <r>
    <d v="2016-12-02T00:00:00"/>
    <x v="3"/>
    <x v="15"/>
    <n v="33.370394916639121"/>
    <n v="233.59276441647384"/>
    <x v="1"/>
    <x v="11"/>
    <x v="0"/>
    <n v="1005"/>
  </r>
  <r>
    <d v="2016-12-02T00:00:00"/>
    <x v="4"/>
    <x v="30"/>
    <n v="24.462827423892683"/>
    <n v="978.5130969557074"/>
    <x v="0"/>
    <x v="11"/>
    <x v="0"/>
    <n v="1006"/>
  </r>
  <r>
    <d v="2016-12-02T00:00:00"/>
    <x v="10"/>
    <x v="25"/>
    <n v="25.215585619363644"/>
    <n v="932.97666791645486"/>
    <x v="0"/>
    <x v="11"/>
    <x v="0"/>
    <n v="1005"/>
  </r>
  <r>
    <d v="2016-12-02T00:00:00"/>
    <x v="10"/>
    <x v="45"/>
    <n v="25.215585619363644"/>
    <n v="25.215585619363644"/>
    <x v="1"/>
    <x v="11"/>
    <x v="0"/>
    <n v="1005"/>
  </r>
  <r>
    <d v="2016-12-03T00:00:00"/>
    <x v="0"/>
    <x v="18"/>
    <n v="39.570543626877033"/>
    <n v="1701.5333759557125"/>
    <x v="0"/>
    <x v="11"/>
    <x v="0"/>
    <n v="1003"/>
  </r>
  <r>
    <d v="2016-12-03T00:00:00"/>
    <x v="6"/>
    <x v="8"/>
    <n v="32.473968381130078"/>
    <n v="1526.2765139131136"/>
    <x v="0"/>
    <x v="11"/>
    <x v="0"/>
    <n v="1003"/>
  </r>
  <r>
    <d v="2016-12-03T00:00:00"/>
    <x v="4"/>
    <x v="10"/>
    <n v="24.462827423892683"/>
    <n v="122.31413711946342"/>
    <x v="1"/>
    <x v="11"/>
    <x v="0"/>
    <n v="1006"/>
  </r>
  <r>
    <d v="2016-12-03T00:00:00"/>
    <x v="7"/>
    <x v="42"/>
    <n v="32.894032474980676"/>
    <n v="131.57612989992271"/>
    <x v="1"/>
    <x v="11"/>
    <x v="0"/>
    <n v="1004"/>
  </r>
  <r>
    <d v="2016-12-03T00:00:00"/>
    <x v="10"/>
    <x v="31"/>
    <n v="25.215585619363644"/>
    <n v="1134.701352871364"/>
    <x v="0"/>
    <x v="11"/>
    <x v="0"/>
    <n v="1005"/>
  </r>
  <r>
    <d v="2016-12-04T00:00:00"/>
    <x v="1"/>
    <x v="8"/>
    <n v="26.678238770962935"/>
    <n v="1253.8772222352579"/>
    <x v="0"/>
    <x v="11"/>
    <x v="0"/>
    <n v="1002"/>
  </r>
  <r>
    <d v="2016-12-05T00:00:00"/>
    <x v="8"/>
    <x v="39"/>
    <n v="36.618449397693041"/>
    <n v="109.85534819307912"/>
    <x v="1"/>
    <x v="11"/>
    <x v="0"/>
    <n v="1001"/>
  </r>
  <r>
    <d v="2016-12-05T00:00:00"/>
    <x v="5"/>
    <x v="9"/>
    <n v="34.329026514440201"/>
    <n v="961.21274240432558"/>
    <x v="0"/>
    <x v="11"/>
    <x v="0"/>
    <n v="1002"/>
  </r>
  <r>
    <d v="2016-12-05T00:00:00"/>
    <x v="2"/>
    <x v="32"/>
    <n v="39.508311000525424"/>
    <n v="1975.4155500262711"/>
    <x v="0"/>
    <x v="11"/>
    <x v="0"/>
    <n v="1004"/>
  </r>
  <r>
    <d v="2016-12-06T00:00:00"/>
    <x v="9"/>
    <x v="44"/>
    <n v="38.791923856233225"/>
    <n v="1629.2608019617956"/>
    <x v="0"/>
    <x v="11"/>
    <x v="0"/>
    <n v="1001"/>
  </r>
  <r>
    <d v="2016-12-06T00:00:00"/>
    <x v="2"/>
    <x v="3"/>
    <n v="39.508311000525424"/>
    <n v="79.016622001050848"/>
    <x v="1"/>
    <x v="11"/>
    <x v="0"/>
    <n v="1004"/>
  </r>
  <r>
    <d v="2016-12-06T00:00:00"/>
    <x v="3"/>
    <x v="41"/>
    <n v="33.370394916639121"/>
    <n v="1034.4822424158128"/>
    <x v="0"/>
    <x v="11"/>
    <x v="0"/>
    <n v="1005"/>
  </r>
  <r>
    <d v="2016-12-06T00:00:00"/>
    <x v="4"/>
    <x v="11"/>
    <n v="24.462827423892683"/>
    <n v="146.77696454335609"/>
    <x v="1"/>
    <x v="11"/>
    <x v="0"/>
    <n v="1006"/>
  </r>
  <r>
    <d v="2016-12-06T00:00:00"/>
    <x v="4"/>
    <x v="17"/>
    <n v="24.462827423892683"/>
    <n v="220.16544681503416"/>
    <x v="1"/>
    <x v="11"/>
    <x v="0"/>
    <n v="1006"/>
  </r>
  <r>
    <d v="2016-12-07T00:00:00"/>
    <x v="5"/>
    <x v="20"/>
    <n v="34.329026514440201"/>
    <n v="1201.515928005407"/>
    <x v="0"/>
    <x v="11"/>
    <x v="0"/>
    <n v="1002"/>
  </r>
  <r>
    <d v="2016-12-07T00:00:00"/>
    <x v="4"/>
    <x v="3"/>
    <n v="24.462827423892683"/>
    <n v="48.925654847785367"/>
    <x v="1"/>
    <x v="11"/>
    <x v="0"/>
    <n v="1006"/>
  </r>
  <r>
    <d v="2016-12-07T00:00:00"/>
    <x v="7"/>
    <x v="43"/>
    <n v="32.894032474980676"/>
    <n v="624.98661702463289"/>
    <x v="1"/>
    <x v="11"/>
    <x v="0"/>
    <n v="1004"/>
  </r>
  <r>
    <d v="2016-12-08T00:00:00"/>
    <x v="0"/>
    <x v="39"/>
    <n v="39.570543626877033"/>
    <n v="118.71163088063111"/>
    <x v="1"/>
    <x v="11"/>
    <x v="0"/>
    <n v="1003"/>
  </r>
  <r>
    <d v="2016-12-08T00:00:00"/>
    <x v="3"/>
    <x v="9"/>
    <n v="33.370394916639121"/>
    <n v="934.37105766589536"/>
    <x v="0"/>
    <x v="11"/>
    <x v="0"/>
    <n v="1005"/>
  </r>
  <r>
    <d v="2016-12-08T00:00:00"/>
    <x v="4"/>
    <x v="9"/>
    <n v="24.462827423892683"/>
    <n v="684.95916786899511"/>
    <x v="0"/>
    <x v="11"/>
    <x v="0"/>
    <n v="1006"/>
  </r>
  <r>
    <d v="2016-12-09T00:00:00"/>
    <x v="5"/>
    <x v="1"/>
    <n v="34.329026514440201"/>
    <n v="1682.1222992075698"/>
    <x v="0"/>
    <x v="11"/>
    <x v="0"/>
    <n v="1002"/>
  </r>
  <r>
    <d v="2016-12-09T00:00:00"/>
    <x v="3"/>
    <x v="34"/>
    <n v="33.370394916639121"/>
    <n v="667.40789833278245"/>
    <x v="0"/>
    <x v="11"/>
    <x v="0"/>
    <n v="1005"/>
  </r>
  <r>
    <d v="2016-12-09T00:00:00"/>
    <x v="10"/>
    <x v="41"/>
    <n v="25.215585619363644"/>
    <n v="781.68315420027295"/>
    <x v="0"/>
    <x v="11"/>
    <x v="0"/>
    <n v="1005"/>
  </r>
  <r>
    <d v="2016-12-10T00:00:00"/>
    <x v="5"/>
    <x v="21"/>
    <n v="34.329026514440201"/>
    <n v="274.63221211552161"/>
    <x v="1"/>
    <x v="11"/>
    <x v="0"/>
    <n v="1002"/>
  </r>
  <r>
    <d v="2016-12-10T00:00:00"/>
    <x v="5"/>
    <x v="19"/>
    <n v="34.329026514440201"/>
    <n v="549.26442423104322"/>
    <x v="1"/>
    <x v="11"/>
    <x v="0"/>
    <n v="1002"/>
  </r>
  <r>
    <d v="2016-12-10T00:00:00"/>
    <x v="9"/>
    <x v="6"/>
    <n v="38.791923856233225"/>
    <n v="543.08693398726518"/>
    <x v="1"/>
    <x v="11"/>
    <x v="0"/>
    <n v="1001"/>
  </r>
  <r>
    <d v="2016-12-10T00:00:00"/>
    <x v="2"/>
    <x v="39"/>
    <n v="39.508311000525424"/>
    <n v="118.52493300157627"/>
    <x v="1"/>
    <x v="11"/>
    <x v="0"/>
    <n v="1004"/>
  </r>
  <r>
    <d v="2016-12-10T00:00:00"/>
    <x v="2"/>
    <x v="8"/>
    <n v="39.508311000525424"/>
    <n v="1856.8906170246948"/>
    <x v="0"/>
    <x v="11"/>
    <x v="0"/>
    <n v="1004"/>
  </r>
  <r>
    <d v="2016-12-11T00:00:00"/>
    <x v="8"/>
    <x v="12"/>
    <n v="36.618449397693041"/>
    <n v="1757.685571089266"/>
    <x v="0"/>
    <x v="11"/>
    <x v="0"/>
    <n v="1001"/>
  </r>
  <r>
    <d v="2016-12-11T00:00:00"/>
    <x v="5"/>
    <x v="24"/>
    <n v="34.329026514440201"/>
    <n v="1338.8320340631678"/>
    <x v="0"/>
    <x v="11"/>
    <x v="0"/>
    <n v="1002"/>
  </r>
  <r>
    <d v="2016-12-11T00:00:00"/>
    <x v="6"/>
    <x v="7"/>
    <n v="32.473968381130078"/>
    <n v="714.42730438486171"/>
    <x v="0"/>
    <x v="11"/>
    <x v="0"/>
    <n v="1003"/>
  </r>
  <r>
    <d v="2016-12-11T00:00:00"/>
    <x v="2"/>
    <x v="24"/>
    <n v="39.508311000525424"/>
    <n v="1540.8241290204915"/>
    <x v="0"/>
    <x v="11"/>
    <x v="0"/>
    <n v="1004"/>
  </r>
  <r>
    <d v="2016-12-11T00:00:00"/>
    <x v="3"/>
    <x v="42"/>
    <n v="33.370394916639121"/>
    <n v="133.48157966655648"/>
    <x v="1"/>
    <x v="11"/>
    <x v="0"/>
    <n v="1005"/>
  </r>
  <r>
    <d v="2016-12-11T00:00:00"/>
    <x v="4"/>
    <x v="35"/>
    <n v="24.462827423892683"/>
    <n v="929.58744210792202"/>
    <x v="0"/>
    <x v="11"/>
    <x v="0"/>
    <n v="1006"/>
  </r>
  <r>
    <d v="2016-12-11T00:00:00"/>
    <x v="7"/>
    <x v="6"/>
    <n v="32.894032474980676"/>
    <n v="460.51645464972944"/>
    <x v="1"/>
    <x v="11"/>
    <x v="0"/>
    <n v="1004"/>
  </r>
  <r>
    <d v="2016-12-11T00:00:00"/>
    <x v="7"/>
    <x v="22"/>
    <n v="32.894032474980676"/>
    <n v="1513.1254938491111"/>
    <x v="0"/>
    <x v="11"/>
    <x v="0"/>
    <n v="1004"/>
  </r>
  <r>
    <d v="2016-12-11T00:00:00"/>
    <x v="10"/>
    <x v="34"/>
    <n v="25.215585619363644"/>
    <n v="504.31171238727291"/>
    <x v="0"/>
    <x v="11"/>
    <x v="0"/>
    <n v="1005"/>
  </r>
  <r>
    <d v="2016-12-12T00:00:00"/>
    <x v="1"/>
    <x v="19"/>
    <n v="26.678238770962935"/>
    <n v="426.85182033540696"/>
    <x v="1"/>
    <x v="11"/>
    <x v="0"/>
    <n v="1002"/>
  </r>
  <r>
    <d v="2016-12-12T00:00:00"/>
    <x v="2"/>
    <x v="46"/>
    <n v="39.508311000525424"/>
    <n v="1343.2825740178644"/>
    <x v="0"/>
    <x v="11"/>
    <x v="0"/>
    <n v="1004"/>
  </r>
  <r>
    <d v="2016-12-12T00:00:00"/>
    <x v="3"/>
    <x v="47"/>
    <n v="33.370394916639121"/>
    <n v="1001.1118474991737"/>
    <x v="0"/>
    <x v="11"/>
    <x v="0"/>
    <n v="1005"/>
  </r>
  <r>
    <d v="2016-12-12T00:00:00"/>
    <x v="7"/>
    <x v="2"/>
    <n v="32.894032474980676"/>
    <n v="493.41048712471013"/>
    <x v="1"/>
    <x v="11"/>
    <x v="0"/>
    <n v="1004"/>
  </r>
  <r>
    <d v="2016-12-13T00:00:00"/>
    <x v="8"/>
    <x v="47"/>
    <n v="36.618449397693041"/>
    <n v="1098.5534819307913"/>
    <x v="0"/>
    <x v="11"/>
    <x v="0"/>
    <n v="1001"/>
  </r>
  <r>
    <d v="2016-12-13T00:00:00"/>
    <x v="5"/>
    <x v="33"/>
    <n v="34.329026514440201"/>
    <n v="377.6192916588422"/>
    <x v="1"/>
    <x v="11"/>
    <x v="0"/>
    <n v="1002"/>
  </r>
  <r>
    <d v="2016-12-13T00:00:00"/>
    <x v="9"/>
    <x v="46"/>
    <n v="38.791923856233225"/>
    <n v="1318.9254111119296"/>
    <x v="0"/>
    <x v="11"/>
    <x v="0"/>
    <n v="1001"/>
  </r>
  <r>
    <d v="2016-12-13T00:00:00"/>
    <x v="2"/>
    <x v="24"/>
    <n v="39.508311000525424"/>
    <n v="1540.8241290204915"/>
    <x v="0"/>
    <x v="11"/>
    <x v="0"/>
    <n v="1004"/>
  </r>
  <r>
    <d v="2016-12-13T00:00:00"/>
    <x v="3"/>
    <x v="37"/>
    <n v="33.370394916639121"/>
    <n v="1101.2230322490909"/>
    <x v="0"/>
    <x v="11"/>
    <x v="0"/>
    <n v="1005"/>
  </r>
  <r>
    <d v="2016-12-13T00:00:00"/>
    <x v="4"/>
    <x v="18"/>
    <n v="24.462827423892683"/>
    <n v="1051.9015792273854"/>
    <x v="0"/>
    <x v="11"/>
    <x v="0"/>
    <n v="1006"/>
  </r>
  <r>
    <d v="2016-12-13T00:00:00"/>
    <x v="10"/>
    <x v="49"/>
    <n v="25.215585619363644"/>
    <n v="806.8987398196366"/>
    <x v="0"/>
    <x v="11"/>
    <x v="0"/>
    <n v="1005"/>
  </r>
  <r>
    <d v="2016-12-14T00:00:00"/>
    <x v="0"/>
    <x v="27"/>
    <n v="39.570543626877033"/>
    <n v="1424.5395705675733"/>
    <x v="0"/>
    <x v="11"/>
    <x v="0"/>
    <n v="1003"/>
  </r>
  <r>
    <d v="2016-12-14T00:00:00"/>
    <x v="3"/>
    <x v="35"/>
    <n v="33.370394916639121"/>
    <n v="1268.0750068322866"/>
    <x v="0"/>
    <x v="11"/>
    <x v="0"/>
    <n v="1005"/>
  </r>
  <r>
    <d v="2016-12-14T00:00:00"/>
    <x v="3"/>
    <x v="40"/>
    <n v="33.370394916639121"/>
    <n v="433.81513391630858"/>
    <x v="1"/>
    <x v="11"/>
    <x v="0"/>
    <n v="1005"/>
  </r>
  <r>
    <d v="2016-12-14T00:00:00"/>
    <x v="4"/>
    <x v="49"/>
    <n v="24.462827423892683"/>
    <n v="782.81047756456587"/>
    <x v="0"/>
    <x v="11"/>
    <x v="0"/>
    <n v="1006"/>
  </r>
  <r>
    <d v="2016-12-14T00:00:00"/>
    <x v="7"/>
    <x v="49"/>
    <n v="32.894032474980676"/>
    <n v="1052.6090391993816"/>
    <x v="0"/>
    <x v="11"/>
    <x v="0"/>
    <n v="1004"/>
  </r>
  <r>
    <d v="2016-12-14T00:00:00"/>
    <x v="10"/>
    <x v="5"/>
    <n v="25.215585619363644"/>
    <n v="731.25198296154565"/>
    <x v="0"/>
    <x v="11"/>
    <x v="0"/>
    <n v="1005"/>
  </r>
  <r>
    <d v="2016-12-14T00:00:00"/>
    <x v="10"/>
    <x v="14"/>
    <n v="25.215585619363644"/>
    <n v="1109.4857672520004"/>
    <x v="0"/>
    <x v="11"/>
    <x v="0"/>
    <n v="1005"/>
  </r>
  <r>
    <d v="2016-12-15T00:00:00"/>
    <x v="8"/>
    <x v="34"/>
    <n v="36.618449397693041"/>
    <n v="732.36898795386082"/>
    <x v="0"/>
    <x v="11"/>
    <x v="0"/>
    <n v="1001"/>
  </r>
  <r>
    <d v="2016-12-15T00:00:00"/>
    <x v="0"/>
    <x v="7"/>
    <n v="39.570543626877033"/>
    <n v="870.55195979129473"/>
    <x v="0"/>
    <x v="11"/>
    <x v="0"/>
    <n v="1003"/>
  </r>
  <r>
    <d v="2016-12-15T00:00:00"/>
    <x v="0"/>
    <x v="10"/>
    <n v="39.570543626877033"/>
    <n v="197.85271813438516"/>
    <x v="1"/>
    <x v="11"/>
    <x v="0"/>
    <n v="1003"/>
  </r>
  <r>
    <d v="2016-12-15T00:00:00"/>
    <x v="1"/>
    <x v="11"/>
    <n v="26.678238770962935"/>
    <n v="160.06943262577761"/>
    <x v="1"/>
    <x v="11"/>
    <x v="0"/>
    <n v="1002"/>
  </r>
  <r>
    <d v="2016-12-15T00:00:00"/>
    <x v="1"/>
    <x v="18"/>
    <n v="26.678238770962935"/>
    <n v="1147.1642671514062"/>
    <x v="0"/>
    <x v="11"/>
    <x v="0"/>
    <n v="1002"/>
  </r>
  <r>
    <d v="2016-12-15T00:00:00"/>
    <x v="6"/>
    <x v="48"/>
    <n v="32.473968381130078"/>
    <n v="811.849209528252"/>
    <x v="0"/>
    <x v="11"/>
    <x v="0"/>
    <n v="1003"/>
  </r>
  <r>
    <d v="2016-12-15T00:00:00"/>
    <x v="7"/>
    <x v="34"/>
    <n v="32.894032474980676"/>
    <n v="657.88064949961358"/>
    <x v="0"/>
    <x v="11"/>
    <x v="0"/>
    <n v="1004"/>
  </r>
  <r>
    <d v="2016-12-16T00:00:00"/>
    <x v="6"/>
    <x v="25"/>
    <n v="32.473968381130078"/>
    <n v="1201.5368301018129"/>
    <x v="0"/>
    <x v="11"/>
    <x v="0"/>
    <n v="1003"/>
  </r>
  <r>
    <d v="2016-12-16T00:00:00"/>
    <x v="2"/>
    <x v="21"/>
    <n v="39.508311000525424"/>
    <n v="316.06648800420339"/>
    <x v="1"/>
    <x v="11"/>
    <x v="0"/>
    <n v="1004"/>
  </r>
  <r>
    <d v="2016-12-16T00:00:00"/>
    <x v="2"/>
    <x v="46"/>
    <n v="39.508311000525424"/>
    <n v="1343.2825740178644"/>
    <x v="0"/>
    <x v="11"/>
    <x v="0"/>
    <n v="1004"/>
  </r>
  <r>
    <d v="2016-12-17T00:00:00"/>
    <x v="1"/>
    <x v="7"/>
    <n v="26.678238770962935"/>
    <n v="586.92125296118456"/>
    <x v="0"/>
    <x v="11"/>
    <x v="0"/>
    <n v="1002"/>
  </r>
  <r>
    <d v="2016-12-17T00:00:00"/>
    <x v="6"/>
    <x v="10"/>
    <n v="32.473968381130078"/>
    <n v="162.36984190565039"/>
    <x v="1"/>
    <x v="11"/>
    <x v="0"/>
    <n v="1003"/>
  </r>
  <r>
    <d v="2016-12-17T00:00:00"/>
    <x v="10"/>
    <x v="0"/>
    <n v="25.215585619363644"/>
    <n v="579.95846924536386"/>
    <x v="0"/>
    <x v="11"/>
    <x v="0"/>
    <n v="1005"/>
  </r>
  <r>
    <d v="2016-12-17T00:00:00"/>
    <x v="10"/>
    <x v="34"/>
    <n v="25.215585619363644"/>
    <n v="504.31171238727291"/>
    <x v="0"/>
    <x v="11"/>
    <x v="0"/>
    <n v="1005"/>
  </r>
  <r>
    <d v="2016-12-18T00:00:00"/>
    <x v="9"/>
    <x v="22"/>
    <n v="38.791923856233225"/>
    <n v="1784.4284973867284"/>
    <x v="0"/>
    <x v="11"/>
    <x v="0"/>
    <n v="1001"/>
  </r>
  <r>
    <d v="2016-12-18T00:00:00"/>
    <x v="1"/>
    <x v="10"/>
    <n v="26.678238770962935"/>
    <n v="133.39119385481467"/>
    <x v="1"/>
    <x v="11"/>
    <x v="0"/>
    <n v="1002"/>
  </r>
  <r>
    <d v="2016-12-19T00:00:00"/>
    <x v="5"/>
    <x v="44"/>
    <n v="34.329026514440201"/>
    <n v="1441.8191136064884"/>
    <x v="0"/>
    <x v="11"/>
    <x v="0"/>
    <n v="1002"/>
  </r>
  <r>
    <d v="2016-12-19T00:00:00"/>
    <x v="5"/>
    <x v="45"/>
    <n v="34.329026514440201"/>
    <n v="34.329026514440201"/>
    <x v="1"/>
    <x v="11"/>
    <x v="0"/>
    <n v="1002"/>
  </r>
  <r>
    <d v="2016-12-19T00:00:00"/>
    <x v="0"/>
    <x v="3"/>
    <n v="39.570543626877033"/>
    <n v="79.141087253754066"/>
    <x v="1"/>
    <x v="11"/>
    <x v="0"/>
    <n v="1003"/>
  </r>
  <r>
    <d v="2016-12-19T00:00:00"/>
    <x v="9"/>
    <x v="32"/>
    <n v="38.791923856233225"/>
    <n v="1939.5961928116612"/>
    <x v="0"/>
    <x v="11"/>
    <x v="0"/>
    <n v="1001"/>
  </r>
  <r>
    <d v="2016-12-19T00:00:00"/>
    <x v="1"/>
    <x v="25"/>
    <n v="26.678238770962935"/>
    <n v="987.09483452562858"/>
    <x v="0"/>
    <x v="11"/>
    <x v="0"/>
    <n v="1002"/>
  </r>
  <r>
    <d v="2016-12-19T00:00:00"/>
    <x v="6"/>
    <x v="17"/>
    <n v="32.473968381130078"/>
    <n v="292.2657154301707"/>
    <x v="1"/>
    <x v="11"/>
    <x v="0"/>
    <n v="1003"/>
  </r>
  <r>
    <d v="2016-12-19T00:00:00"/>
    <x v="3"/>
    <x v="40"/>
    <n v="33.370394916639121"/>
    <n v="433.81513391630858"/>
    <x v="1"/>
    <x v="11"/>
    <x v="0"/>
    <n v="1005"/>
  </r>
  <r>
    <d v="2016-12-19T00:00:00"/>
    <x v="10"/>
    <x v="20"/>
    <n v="25.215585619363644"/>
    <n v="882.54549667772756"/>
    <x v="0"/>
    <x v="11"/>
    <x v="0"/>
    <n v="1005"/>
  </r>
  <r>
    <d v="2016-12-20T00:00:00"/>
    <x v="8"/>
    <x v="33"/>
    <n v="36.618449397693041"/>
    <n v="402.80294337462345"/>
    <x v="1"/>
    <x v="11"/>
    <x v="0"/>
    <n v="1001"/>
  </r>
  <r>
    <d v="2016-12-20T00:00:00"/>
    <x v="1"/>
    <x v="45"/>
    <n v="26.678238770962935"/>
    <n v="26.678238770962935"/>
    <x v="1"/>
    <x v="11"/>
    <x v="0"/>
    <n v="1002"/>
  </r>
  <r>
    <d v="2016-12-20T00:00:00"/>
    <x v="2"/>
    <x v="36"/>
    <n v="39.508311000525424"/>
    <n v="395.08311000525424"/>
    <x v="1"/>
    <x v="11"/>
    <x v="0"/>
    <n v="1004"/>
  </r>
  <r>
    <d v="2016-12-20T00:00:00"/>
    <x v="7"/>
    <x v="42"/>
    <n v="32.894032474980676"/>
    <n v="131.57612989992271"/>
    <x v="1"/>
    <x v="11"/>
    <x v="0"/>
    <n v="1004"/>
  </r>
  <r>
    <d v="2016-12-20T00:00:00"/>
    <x v="10"/>
    <x v="22"/>
    <n v="25.215585619363644"/>
    <n v="1159.9169384907277"/>
    <x v="0"/>
    <x v="11"/>
    <x v="0"/>
    <n v="1005"/>
  </r>
  <r>
    <d v="2016-12-20T00:00:00"/>
    <x v="10"/>
    <x v="45"/>
    <n v="25.215585619363644"/>
    <n v="25.215585619363644"/>
    <x v="1"/>
    <x v="11"/>
    <x v="0"/>
    <n v="1005"/>
  </r>
  <r>
    <d v="2016-12-21T00:00:00"/>
    <x v="5"/>
    <x v="9"/>
    <n v="34.329026514440201"/>
    <n v="961.21274240432558"/>
    <x v="0"/>
    <x v="11"/>
    <x v="0"/>
    <n v="1002"/>
  </r>
  <r>
    <d v="2016-12-21T00:00:00"/>
    <x v="0"/>
    <x v="35"/>
    <n v="39.570543626877033"/>
    <n v="1503.6806578213273"/>
    <x v="0"/>
    <x v="11"/>
    <x v="0"/>
    <n v="1003"/>
  </r>
  <r>
    <d v="2016-12-21T00:00:00"/>
    <x v="9"/>
    <x v="13"/>
    <n v="38.791923856233225"/>
    <n v="814.63040098089778"/>
    <x v="0"/>
    <x v="11"/>
    <x v="0"/>
    <n v="1001"/>
  </r>
  <r>
    <d v="2016-12-21T00:00:00"/>
    <x v="9"/>
    <x v="32"/>
    <n v="38.791923856233225"/>
    <n v="1939.5961928116612"/>
    <x v="0"/>
    <x v="11"/>
    <x v="0"/>
    <n v="1001"/>
  </r>
  <r>
    <d v="2016-12-21T00:00:00"/>
    <x v="3"/>
    <x v="29"/>
    <n v="33.370394916639121"/>
    <n v="600.66710849950414"/>
    <x v="1"/>
    <x v="11"/>
    <x v="0"/>
    <n v="1005"/>
  </r>
  <r>
    <d v="2016-12-21T00:00:00"/>
    <x v="4"/>
    <x v="17"/>
    <n v="24.462827423892683"/>
    <n v="220.16544681503416"/>
    <x v="1"/>
    <x v="11"/>
    <x v="0"/>
    <n v="1006"/>
  </r>
  <r>
    <d v="2016-12-21T00:00:00"/>
    <x v="4"/>
    <x v="15"/>
    <n v="24.462827423892683"/>
    <n v="171.23979196724878"/>
    <x v="1"/>
    <x v="11"/>
    <x v="0"/>
    <n v="1006"/>
  </r>
  <r>
    <d v="2016-12-21T00:00:00"/>
    <x v="10"/>
    <x v="29"/>
    <n v="25.215585619363644"/>
    <n v="453.8805411485456"/>
    <x v="1"/>
    <x v="11"/>
    <x v="0"/>
    <n v="1005"/>
  </r>
  <r>
    <d v="2016-12-22T00:00:00"/>
    <x v="0"/>
    <x v="3"/>
    <n v="39.570543626877033"/>
    <n v="79.141087253754066"/>
    <x v="1"/>
    <x v="11"/>
    <x v="0"/>
    <n v="1003"/>
  </r>
  <r>
    <d v="2016-12-22T00:00:00"/>
    <x v="9"/>
    <x v="48"/>
    <n v="38.791923856233225"/>
    <n v="969.79809640583062"/>
    <x v="0"/>
    <x v="11"/>
    <x v="0"/>
    <n v="1001"/>
  </r>
  <r>
    <d v="2016-12-22T00:00:00"/>
    <x v="1"/>
    <x v="0"/>
    <n v="26.678238770962935"/>
    <n v="613.5994917321475"/>
    <x v="0"/>
    <x v="11"/>
    <x v="0"/>
    <n v="1002"/>
  </r>
  <r>
    <d v="2016-12-22T00:00:00"/>
    <x v="6"/>
    <x v="47"/>
    <n v="32.473968381130078"/>
    <n v="974.21905143390234"/>
    <x v="0"/>
    <x v="11"/>
    <x v="0"/>
    <n v="1003"/>
  </r>
  <r>
    <d v="2016-12-22T00:00:00"/>
    <x v="2"/>
    <x v="14"/>
    <n v="39.508311000525424"/>
    <n v="1738.3656840231188"/>
    <x v="0"/>
    <x v="11"/>
    <x v="0"/>
    <n v="1004"/>
  </r>
  <r>
    <d v="2016-12-23T00:00:00"/>
    <x v="5"/>
    <x v="46"/>
    <n v="34.329026514440201"/>
    <n v="1167.1869014909669"/>
    <x v="0"/>
    <x v="11"/>
    <x v="0"/>
    <n v="1002"/>
  </r>
  <r>
    <d v="2016-12-23T00:00:00"/>
    <x v="9"/>
    <x v="9"/>
    <n v="38.791923856233225"/>
    <n v="1086.1738679745304"/>
    <x v="0"/>
    <x v="11"/>
    <x v="0"/>
    <n v="1001"/>
  </r>
  <r>
    <d v="2016-12-23T00:00:00"/>
    <x v="1"/>
    <x v="20"/>
    <n v="26.678238770962935"/>
    <n v="933.73835698370272"/>
    <x v="0"/>
    <x v="11"/>
    <x v="0"/>
    <n v="1002"/>
  </r>
  <r>
    <d v="2016-12-23T00:00:00"/>
    <x v="6"/>
    <x v="34"/>
    <n v="32.473968381130078"/>
    <n v="649.47936762260156"/>
    <x v="0"/>
    <x v="11"/>
    <x v="0"/>
    <n v="1003"/>
  </r>
  <r>
    <d v="2016-12-23T00:00:00"/>
    <x v="6"/>
    <x v="32"/>
    <n v="32.473968381130078"/>
    <n v="1623.698419056504"/>
    <x v="0"/>
    <x v="11"/>
    <x v="0"/>
    <n v="1003"/>
  </r>
  <r>
    <d v="2016-12-23T00:00:00"/>
    <x v="7"/>
    <x v="23"/>
    <n v="32.894032474980676"/>
    <n v="394.72838969976812"/>
    <x v="1"/>
    <x v="11"/>
    <x v="0"/>
    <n v="1004"/>
  </r>
  <r>
    <d v="2016-12-24T00:00:00"/>
    <x v="5"/>
    <x v="25"/>
    <n v="34.329026514440201"/>
    <n v="1270.1739810342874"/>
    <x v="0"/>
    <x v="11"/>
    <x v="0"/>
    <n v="1002"/>
  </r>
  <r>
    <d v="2016-12-24T00:00:00"/>
    <x v="2"/>
    <x v="4"/>
    <n v="39.508311000525424"/>
    <n v="1066.7243970141865"/>
    <x v="0"/>
    <x v="11"/>
    <x v="0"/>
    <n v="1004"/>
  </r>
  <r>
    <d v="2016-12-25T00:00:00"/>
    <x v="0"/>
    <x v="47"/>
    <n v="39.570543626877033"/>
    <n v="1187.1163088063111"/>
    <x v="0"/>
    <x v="11"/>
    <x v="0"/>
    <n v="1003"/>
  </r>
  <r>
    <d v="2016-12-26T00:00:00"/>
    <x v="0"/>
    <x v="22"/>
    <n v="39.570543626877033"/>
    <n v="1820.2450068363435"/>
    <x v="0"/>
    <x v="11"/>
    <x v="0"/>
    <n v="1003"/>
  </r>
  <r>
    <d v="2016-12-26T00:00:00"/>
    <x v="1"/>
    <x v="31"/>
    <n v="26.678238770962935"/>
    <n v="1200.5207446933321"/>
    <x v="0"/>
    <x v="11"/>
    <x v="0"/>
    <n v="1002"/>
  </r>
  <r>
    <d v="2016-12-26T00:00:00"/>
    <x v="6"/>
    <x v="20"/>
    <n v="32.473968381130078"/>
    <n v="1136.5888933395527"/>
    <x v="0"/>
    <x v="11"/>
    <x v="0"/>
    <n v="1003"/>
  </r>
  <r>
    <d v="2016-12-26T00:00:00"/>
    <x v="2"/>
    <x v="16"/>
    <n v="39.508311000525424"/>
    <n v="1619.8407510215425"/>
    <x v="0"/>
    <x v="11"/>
    <x v="0"/>
    <n v="1004"/>
  </r>
  <r>
    <d v="2016-12-26T00:00:00"/>
    <x v="10"/>
    <x v="33"/>
    <n v="25.215585619363644"/>
    <n v="277.3714418130001"/>
    <x v="1"/>
    <x v="11"/>
    <x v="0"/>
    <n v="1005"/>
  </r>
  <r>
    <d v="2016-12-27T00:00:00"/>
    <x v="8"/>
    <x v="30"/>
    <n v="36.618449397693041"/>
    <n v="1464.7379759077216"/>
    <x v="0"/>
    <x v="11"/>
    <x v="0"/>
    <n v="1001"/>
  </r>
  <r>
    <d v="2016-12-27T00:00:00"/>
    <x v="5"/>
    <x v="45"/>
    <n v="34.329026514440201"/>
    <n v="34.329026514440201"/>
    <x v="1"/>
    <x v="11"/>
    <x v="0"/>
    <n v="1002"/>
  </r>
  <r>
    <d v="2016-12-27T00:00:00"/>
    <x v="5"/>
    <x v="1"/>
    <n v="34.329026514440201"/>
    <n v="1682.1222992075698"/>
    <x v="0"/>
    <x v="11"/>
    <x v="0"/>
    <n v="1002"/>
  </r>
  <r>
    <d v="2016-12-27T00:00:00"/>
    <x v="0"/>
    <x v="24"/>
    <n v="39.570543626877033"/>
    <n v="1543.2512014482043"/>
    <x v="0"/>
    <x v="11"/>
    <x v="0"/>
    <n v="1003"/>
  </r>
  <r>
    <d v="2016-12-27T00:00:00"/>
    <x v="1"/>
    <x v="13"/>
    <n v="26.678238770962935"/>
    <n v="560.24301419022163"/>
    <x v="0"/>
    <x v="11"/>
    <x v="0"/>
    <n v="1002"/>
  </r>
  <r>
    <d v="2016-12-27T00:00:00"/>
    <x v="6"/>
    <x v="2"/>
    <n v="32.473968381130078"/>
    <n v="487.10952571695117"/>
    <x v="1"/>
    <x v="11"/>
    <x v="0"/>
    <n v="1003"/>
  </r>
  <r>
    <d v="2016-12-27T00:00:00"/>
    <x v="3"/>
    <x v="29"/>
    <n v="33.370394916639121"/>
    <n v="600.66710849950414"/>
    <x v="1"/>
    <x v="11"/>
    <x v="0"/>
    <n v="1005"/>
  </r>
  <r>
    <d v="2016-12-27T00:00:00"/>
    <x v="4"/>
    <x v="28"/>
    <n v="24.462827423892683"/>
    <n v="415.86806620617563"/>
    <x v="1"/>
    <x v="11"/>
    <x v="0"/>
    <n v="1006"/>
  </r>
  <r>
    <d v="2016-12-27T00:00:00"/>
    <x v="7"/>
    <x v="43"/>
    <n v="32.894032474980676"/>
    <n v="624.98661702463289"/>
    <x v="1"/>
    <x v="11"/>
    <x v="0"/>
    <n v="1004"/>
  </r>
  <r>
    <d v="2016-12-27T00:00:00"/>
    <x v="10"/>
    <x v="15"/>
    <n v="25.215585619363644"/>
    <n v="176.5090993355455"/>
    <x v="1"/>
    <x v="11"/>
    <x v="0"/>
    <n v="1005"/>
  </r>
  <r>
    <d v="2016-12-28T00:00:00"/>
    <x v="0"/>
    <x v="5"/>
    <n v="39.570543626877033"/>
    <n v="1147.5457651794341"/>
    <x v="0"/>
    <x v="11"/>
    <x v="0"/>
    <n v="1003"/>
  </r>
  <r>
    <d v="2016-12-28T00:00:00"/>
    <x v="9"/>
    <x v="10"/>
    <n v="38.791923856233225"/>
    <n v="193.95961928116611"/>
    <x v="1"/>
    <x v="11"/>
    <x v="0"/>
    <n v="1001"/>
  </r>
  <r>
    <d v="2016-12-28T00:00:00"/>
    <x v="9"/>
    <x v="37"/>
    <n v="38.791923856233225"/>
    <n v="1280.1334872556965"/>
    <x v="0"/>
    <x v="11"/>
    <x v="0"/>
    <n v="1001"/>
  </r>
  <r>
    <d v="2016-12-28T00:00:00"/>
    <x v="3"/>
    <x v="26"/>
    <n v="33.370394916639121"/>
    <n v="800.88947799933885"/>
    <x v="0"/>
    <x v="11"/>
    <x v="0"/>
    <n v="1005"/>
  </r>
  <r>
    <d v="2016-12-28T00:00:00"/>
    <x v="7"/>
    <x v="34"/>
    <n v="32.894032474980676"/>
    <n v="657.88064949961358"/>
    <x v="0"/>
    <x v="11"/>
    <x v="0"/>
    <n v="1004"/>
  </r>
  <r>
    <d v="2016-12-28T00:00:00"/>
    <x v="10"/>
    <x v="27"/>
    <n v="25.215585619363644"/>
    <n v="907.76108229709121"/>
    <x v="0"/>
    <x v="11"/>
    <x v="0"/>
    <n v="1005"/>
  </r>
  <r>
    <d v="2016-12-28T00:00:00"/>
    <x v="10"/>
    <x v="4"/>
    <n v="25.215585619363644"/>
    <n v="680.82081172281835"/>
    <x v="0"/>
    <x v="11"/>
    <x v="0"/>
    <n v="1005"/>
  </r>
  <r>
    <d v="2016-12-28T00:00:00"/>
    <x v="10"/>
    <x v="37"/>
    <n v="25.215585619363644"/>
    <n v="832.11432543900025"/>
    <x v="0"/>
    <x v="11"/>
    <x v="0"/>
    <n v="1005"/>
  </r>
  <r>
    <d v="2016-12-29T00:00:00"/>
    <x v="0"/>
    <x v="9"/>
    <n v="39.570543626877033"/>
    <n v="1107.9752215525568"/>
    <x v="0"/>
    <x v="11"/>
    <x v="0"/>
    <n v="1003"/>
  </r>
  <r>
    <d v="2016-12-29T00:00:00"/>
    <x v="9"/>
    <x v="20"/>
    <n v="38.791923856233225"/>
    <n v="1357.717334968163"/>
    <x v="0"/>
    <x v="11"/>
    <x v="0"/>
    <n v="1001"/>
  </r>
  <r>
    <d v="2016-12-29T00:00:00"/>
    <x v="3"/>
    <x v="18"/>
    <n v="33.370394916639121"/>
    <n v="1434.9269814154823"/>
    <x v="0"/>
    <x v="11"/>
    <x v="0"/>
    <n v="1005"/>
  </r>
  <r>
    <d v="2016-12-29T00:00:00"/>
    <x v="3"/>
    <x v="17"/>
    <n v="33.370394916639121"/>
    <n v="300.33355424975207"/>
    <x v="1"/>
    <x v="11"/>
    <x v="0"/>
    <n v="1005"/>
  </r>
  <r>
    <d v="2016-12-29T00:00:00"/>
    <x v="3"/>
    <x v="44"/>
    <n v="33.370394916639121"/>
    <n v="1401.556586498843"/>
    <x v="0"/>
    <x v="11"/>
    <x v="0"/>
    <n v="1005"/>
  </r>
  <r>
    <d v="2016-12-29T00:00:00"/>
    <x v="7"/>
    <x v="0"/>
    <n v="32.894032474980676"/>
    <n v="756.56274692455554"/>
    <x v="0"/>
    <x v="11"/>
    <x v="0"/>
    <n v="1004"/>
  </r>
  <r>
    <d v="2016-12-30T00:00:00"/>
    <x v="8"/>
    <x v="3"/>
    <n v="36.618449397693041"/>
    <n v="73.236898795386082"/>
    <x v="1"/>
    <x v="11"/>
    <x v="0"/>
    <n v="1001"/>
  </r>
  <r>
    <d v="2016-12-30T00:00:00"/>
    <x v="0"/>
    <x v="38"/>
    <n v="39.570543626877033"/>
    <n v="1028.8341342988028"/>
    <x v="0"/>
    <x v="11"/>
    <x v="0"/>
    <n v="1003"/>
  </r>
  <r>
    <d v="2016-12-30T00:00:00"/>
    <x v="9"/>
    <x v="0"/>
    <n v="38.791923856233225"/>
    <n v="892.2142486933642"/>
    <x v="0"/>
    <x v="11"/>
    <x v="0"/>
    <n v="1001"/>
  </r>
  <r>
    <d v="2016-12-30T00:00:00"/>
    <x v="1"/>
    <x v="38"/>
    <n v="26.678238770962935"/>
    <n v="693.6342080450363"/>
    <x v="0"/>
    <x v="11"/>
    <x v="0"/>
    <n v="1002"/>
  </r>
  <r>
    <d v="2016-12-30T00:00:00"/>
    <x v="6"/>
    <x v="25"/>
    <n v="32.473968381130078"/>
    <n v="1201.5368301018129"/>
    <x v="0"/>
    <x v="11"/>
    <x v="0"/>
    <n v="1003"/>
  </r>
  <r>
    <d v="2016-12-30T00:00:00"/>
    <x v="3"/>
    <x v="43"/>
    <n v="33.370394916639121"/>
    <n v="634.03750341614329"/>
    <x v="1"/>
    <x v="11"/>
    <x v="0"/>
    <n v="1005"/>
  </r>
  <r>
    <d v="2016-12-30T00:00:00"/>
    <x v="3"/>
    <x v="20"/>
    <n v="33.370394916639121"/>
    <n v="1167.9638220823692"/>
    <x v="0"/>
    <x v="11"/>
    <x v="0"/>
    <n v="1005"/>
  </r>
  <r>
    <d v="2016-12-30T00:00:00"/>
    <x v="4"/>
    <x v="16"/>
    <n v="24.462827423892683"/>
    <n v="1002.9759243796"/>
    <x v="0"/>
    <x v="11"/>
    <x v="0"/>
    <n v="1006"/>
  </r>
  <r>
    <d v="2017-01-01T00:00:00"/>
    <x v="4"/>
    <x v="50"/>
    <n v="26.46"/>
    <n v="2646"/>
    <x v="0"/>
    <x v="0"/>
    <x v="1"/>
    <n v="1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_Ventas" cacheId="37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compactData="0" gridDropZones="1" multipleFieldFilters="0">
  <location ref="A1:B4" firstHeaderRow="1" firstDataRow="2" firstDataCol="1"/>
  <pivotFields count="9">
    <pivotField compact="0" numFmtId="14" outline="0" showAll="0"/>
    <pivotField compact="0" outline="0" showAll="0">
      <items count="12">
        <item x="8"/>
        <item x="5"/>
        <item x="0"/>
        <item x="9"/>
        <item x="1"/>
        <item x="6"/>
        <item x="2"/>
        <item x="3"/>
        <item x="4"/>
        <item x="7"/>
        <item x="10"/>
        <item t="default"/>
      </items>
    </pivotField>
    <pivotField compact="0" outline="0" showAll="0">
      <items count="52">
        <item h="1" x="45"/>
        <item h="1" x="3"/>
        <item h="1" x="39"/>
        <item h="1" x="42"/>
        <item h="1" x="10"/>
        <item h="1" x="11"/>
        <item h="1" x="15"/>
        <item x="21"/>
        <item h="1" x="17"/>
        <item h="1" x="36"/>
        <item h="1" x="33"/>
        <item h="1" x="23"/>
        <item h="1" x="40"/>
        <item h="1" x="6"/>
        <item h="1" x="2"/>
        <item h="1" x="19"/>
        <item h="1" x="28"/>
        <item h="1" x="29"/>
        <item h="1" x="43"/>
        <item h="1" x="34"/>
        <item h="1" x="13"/>
        <item h="1" x="7"/>
        <item h="1" x="0"/>
        <item h="1" x="26"/>
        <item h="1" x="48"/>
        <item h="1" x="38"/>
        <item h="1" x="4"/>
        <item h="1" x="9"/>
        <item h="1" x="5"/>
        <item h="1" x="47"/>
        <item h="1" x="41"/>
        <item h="1" x="49"/>
        <item h="1" x="37"/>
        <item h="1" x="46"/>
        <item h="1" x="20"/>
        <item h="1" x="27"/>
        <item h="1" x="25"/>
        <item h="1" x="35"/>
        <item h="1" x="24"/>
        <item h="1" x="30"/>
        <item h="1" x="16"/>
        <item h="1" x="44"/>
        <item h="1" x="18"/>
        <item h="1" x="14"/>
        <item h="1" x="31"/>
        <item h="1" x="22"/>
        <item h="1" x="8"/>
        <item h="1" x="12"/>
        <item h="1" x="1"/>
        <item h="1" x="32"/>
        <item h="1" x="50"/>
        <item t="default"/>
      </items>
    </pivotField>
    <pivotField compact="0" numFmtId="44" outline="0" showAll="0"/>
    <pivotField dataField="1" compact="0" numFmtId="44" outline="0" showAll="0"/>
    <pivotField compact="0" outline="0" showAll="0"/>
    <pivotField axis="axisRow" compact="0" outline="0" showAll="0">
      <items count="13">
        <item h="1" x="0"/>
        <item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</pivotFields>
  <rowFields count="1">
    <field x="6"/>
  </rowFields>
  <rowItems count="2">
    <i>
      <x v="1"/>
    </i>
    <i>
      <x v="7"/>
    </i>
  </rowItems>
  <colFields count="1">
    <field x="7"/>
  </colFields>
  <colItems count="1">
    <i>
      <x/>
    </i>
  </colItems>
  <dataFields count="1">
    <dataField name="Suma de total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Compras" displayName="TablaCompras" ref="A1:H203" totalsRowShown="0" headerRowDxfId="39">
  <autoFilter ref="A1:H203"/>
  <tableColumns count="8">
    <tableColumn id="1" name="fecha" dataDxfId="34"/>
    <tableColumn id="2" name="CodigoBarras" dataDxfId="35"/>
    <tableColumn id="3" name="Cantidad"/>
    <tableColumn id="4" name="Costo" dataDxfId="38" dataCellStyle="Moneda"/>
    <tableColumn id="5" name="total" dataDxfId="37">
      <calculatedColumnFormula>TablaCompras[[#This Row],[Costo]]*TablaCompras[[#This Row],[Cantidad]]</calculatedColumnFormula>
    </tableColumn>
    <tableColumn id="6" name="proveedor" dataDxfId="36"/>
    <tableColumn id="7" name="mes">
      <calculatedColumnFormula>UPPER(TEXT(TablaCompras[[#This Row],[fecha]],"MMMM"))</calculatedColumnFormula>
    </tableColumn>
    <tableColumn id="8" name="año">
      <calculatedColumnFormula>YEAR(TablaCompras[[#This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Ventas" displayName="TablaVentas" ref="A1:I2002" totalsRowShown="0" headerRowDxfId="55">
  <autoFilter ref="A1:I2002"/>
  <tableColumns count="9">
    <tableColumn id="1" name="fecha" dataDxfId="33"/>
    <tableColumn id="2" name="CodigoBarras"/>
    <tableColumn id="3" name="Cantidad"/>
    <tableColumn id="4" name="Precio" dataDxfId="54" dataCellStyle="Moneda"/>
    <tableColumn id="5" name="total" dataDxfId="3">
      <calculatedColumnFormula>TablaVentas[[#This Row],[Precio]]*TablaVentas[[#This Row],[Cantidad]]</calculatedColumnFormula>
    </tableColumn>
    <tableColumn id="6" name="canal" dataDxfId="2">
      <calculatedColumnFormula>IF(TablaVentas[[#This Row],[Cantidad]]&gt;=20,1,2)</calculatedColumnFormula>
    </tableColumn>
    <tableColumn id="7" name="mes" dataDxfId="1">
      <calculatedColumnFormula>VLOOKUP(MONTH(TablaVentas[[#This Row],[fecha]]),TablaMeses[#All],2,FALSE)</calculatedColumnFormula>
    </tableColumn>
    <tableColumn id="8" name="año" dataDxfId="0">
      <calculatedColumnFormula>YEAR(TablaVentas[[#This Row],[fecha]])</calculatedColumnFormula>
    </tableColumn>
    <tableColumn id="9" name="Proveedor" dataDxfId="53">
      <calculatedColumnFormula>VLOOKUP(TablaVentas[[#This Row],[CodigoBarras]],TablaProductos[#All],3,FALSE)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Proveedores" displayName="TablaProveedores" ref="B2:D8" totalsRowShown="0">
  <autoFilter ref="B2:D8"/>
  <tableColumns count="3">
    <tableColumn id="1" name="proveedor" dataDxfId="52"/>
    <tableColumn id="2" name="nombre"/>
    <tableColumn id="3" name="direccion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Productos" displayName="TablaProductos" ref="G2:I13" totalsRowShown="0">
  <autoFilter ref="G2:I13"/>
  <tableColumns count="3">
    <tableColumn id="1" name="CodigoBarras" dataDxfId="51"/>
    <tableColumn id="2" name="Nombre"/>
    <tableColumn id="3" name="Proveedor" dataDxfId="5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Canales" displayName="TablaCanales" ref="K2:L4" totalsRowShown="0" headerRowDxfId="49">
  <autoFilter ref="K2:L4"/>
  <tableColumns count="2">
    <tableColumn id="1" name="Numero"/>
    <tableColumn id="2" name="Nombre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Años" displayName="TablaAños" ref="B11:B14" totalsRowShown="0">
  <autoFilter ref="B11:B14"/>
  <tableColumns count="1">
    <tableColumn id="1" name="año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Meses" displayName="TablaMeses" ref="D11:E23" totalsRowShown="0">
  <autoFilter ref="D11:E23"/>
  <tableColumns count="2">
    <tableColumn id="1" name="No Mes"/>
    <tableColumn id="2" name="MESES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9" name="TablaVentasMensualesPorAñoX" displayName="TablaVentasMensualesPorAñoX" ref="G16:H28" totalsRowShown="0" dataDxfId="48">
  <autoFilter ref="G16:H28"/>
  <tableColumns count="2">
    <tableColumn id="1" name="Ventas" dataDxfId="47"/>
    <tableColumn id="2" name="mes" dataDxfId="46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10" name="TablaComprasMensualesPorAñoX" displayName="TablaComprasMensualesPorAñoX" ref="J16:K28" totalsRowShown="0" dataDxfId="45">
  <autoFilter ref="J16:K28"/>
  <tableColumns count="2">
    <tableColumn id="1" name="Ventas" dataDxfId="44">
      <calculatedColumnFormula>SUMIFS(TablaCompras[total],TablaCompras[año],Resumen!$K$49,TablaCompras[mes],K17)</calculatedColumnFormula>
    </tableColumn>
    <tableColumn id="2" name="mes" dataDxfId="4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9"/>
  <sheetViews>
    <sheetView tabSelected="1" workbookViewId="0">
      <selection activeCell="F7" sqref="F7"/>
    </sheetView>
  </sheetViews>
  <sheetFormatPr baseColWidth="10" defaultRowHeight="15" x14ac:dyDescent="0.25"/>
  <cols>
    <col min="1" max="1" width="13.140625" bestFit="1" customWidth="1"/>
    <col min="2" max="2" width="12" customWidth="1"/>
    <col min="3" max="3" width="5" customWidth="1"/>
    <col min="4" max="4" width="12.5703125" bestFit="1" customWidth="1"/>
    <col min="8" max="8" width="11.85546875" bestFit="1" customWidth="1"/>
  </cols>
  <sheetData>
    <row r="1" spans="1:10" x14ac:dyDescent="0.25">
      <c r="A1" s="81" t="s">
        <v>58</v>
      </c>
      <c r="B1" s="81" t="s">
        <v>8</v>
      </c>
    </row>
    <row r="2" spans="1:10" x14ac:dyDescent="0.25">
      <c r="A2" s="81" t="s">
        <v>7</v>
      </c>
      <c r="B2" s="67">
        <v>2016</v>
      </c>
    </row>
    <row r="3" spans="1:10" x14ac:dyDescent="0.25">
      <c r="A3" s="67" t="s">
        <v>42</v>
      </c>
      <c r="B3" s="91">
        <v>165712.10252507473</v>
      </c>
    </row>
    <row r="4" spans="1:10" x14ac:dyDescent="0.25">
      <c r="A4" s="67" t="s">
        <v>48</v>
      </c>
      <c r="B4" s="91">
        <v>129451.71900176958</v>
      </c>
    </row>
    <row r="5" spans="1:10" x14ac:dyDescent="0.25">
      <c r="H5">
        <f>COUNTIF(A3:A1048576,"=*")</f>
        <v>2</v>
      </c>
      <c r="I5">
        <v>1048562</v>
      </c>
    </row>
    <row r="7" spans="1:10" x14ac:dyDescent="0.25">
      <c r="F7" t="s">
        <v>42</v>
      </c>
      <c r="H7">
        <f ca="1">OFFSET(A3,H5,2)</f>
        <v>0</v>
      </c>
    </row>
    <row r="8" spans="1:10" x14ac:dyDescent="0.25">
      <c r="H8" s="67">
        <f t="shared" ref="H8:H9" ca="1" si="0">OFFSET(A4,H6,2)</f>
        <v>0</v>
      </c>
      <c r="J8" t="e">
        <f ca="1">OFFSET(DatosAgrupados!A3,,0,DatosAgrupados!H5)</f>
        <v>#VALUE!</v>
      </c>
    </row>
    <row r="9" spans="1:10" x14ac:dyDescent="0.25">
      <c r="H9" s="67">
        <f t="shared" ca="1" si="0"/>
        <v>0</v>
      </c>
    </row>
  </sheetData>
  <dataValidations count="1">
    <dataValidation type="list" allowBlank="1" showInputMessage="1" showErrorMessage="1" sqref="F12 E11 F7">
      <formula1>prueba</formula1>
    </dataValidation>
  </dataValidations>
  <pageMargins left="0.7" right="0.7" top="0.75" bottom="0.75" header="0.3" footer="0.3"/>
  <pageSetup paperSize="11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203"/>
  <sheetViews>
    <sheetView workbookViewId="0">
      <pane ySplit="1" topLeftCell="A2" activePane="bottomLeft" state="frozen"/>
      <selection pane="bottomLeft" activeCell="A5" sqref="A5"/>
    </sheetView>
  </sheetViews>
  <sheetFormatPr baseColWidth="10" defaultColWidth="9.140625" defaultRowHeight="15" x14ac:dyDescent="0.25"/>
  <cols>
    <col min="1" max="1" width="10.7109375" style="68" bestFit="1" customWidth="1"/>
    <col min="2" max="2" width="17.140625" bestFit="1" customWidth="1"/>
    <col min="3" max="3" width="13.42578125" bestFit="1" customWidth="1"/>
    <col min="4" max="4" width="12" style="2" bestFit="1" customWidth="1"/>
    <col min="5" max="5" width="17.85546875" bestFit="1" customWidth="1"/>
    <col min="6" max="6" width="14.85546875" bestFit="1" customWidth="1"/>
    <col min="7" max="7" width="11.7109375" bestFit="1" customWidth="1"/>
    <col min="8" max="8" width="8.85546875" bestFit="1" customWidth="1"/>
    <col min="9" max="9" width="9.140625" customWidth="1"/>
    <col min="11" max="11" width="11.7109375" style="68" bestFit="1" customWidth="1"/>
  </cols>
  <sheetData>
    <row r="1" spans="1:8" x14ac:dyDescent="0.25">
      <c r="A1" s="71" t="s">
        <v>0</v>
      </c>
      <c r="B1" s="4" t="s">
        <v>3</v>
      </c>
      <c r="C1" s="4" t="s">
        <v>4</v>
      </c>
      <c r="D1" s="5" t="s">
        <v>6</v>
      </c>
      <c r="E1" s="4" t="s">
        <v>2</v>
      </c>
      <c r="F1" s="4" t="s">
        <v>1</v>
      </c>
      <c r="G1" s="4" t="s">
        <v>7</v>
      </c>
      <c r="H1" s="4" t="s">
        <v>8</v>
      </c>
    </row>
    <row r="2" spans="1:8" x14ac:dyDescent="0.25">
      <c r="A2" s="68">
        <v>42370</v>
      </c>
      <c r="B2" s="1">
        <v>75100033940</v>
      </c>
      <c r="C2">
        <v>170</v>
      </c>
      <c r="D2" s="2">
        <v>28.168037998225415</v>
      </c>
      <c r="E2" s="3">
        <f>TablaCompras[[#This Row],[Costo]]*TablaCompras[[#This Row],[Cantidad]]</f>
        <v>4788.5664596983206</v>
      </c>
      <c r="F2" s="22">
        <v>1001</v>
      </c>
      <c r="G2" t="str">
        <f>UPPER(TEXT(TablaCompras[[#This Row],[fecha]],"MMMM"))</f>
        <v>ENERO</v>
      </c>
      <c r="H2">
        <f>YEAR(TablaCompras[[#This Row],[fecha]])</f>
        <v>2016</v>
      </c>
    </row>
    <row r="3" spans="1:8" x14ac:dyDescent="0.25">
      <c r="A3" s="68">
        <v>42371</v>
      </c>
      <c r="B3" s="1">
        <v>75100033940</v>
      </c>
      <c r="C3">
        <v>410</v>
      </c>
      <c r="D3" s="2">
        <v>28.168037998225415</v>
      </c>
      <c r="E3" s="3">
        <f>TablaCompras[[#This Row],[Costo]]*TablaCompras[[#This Row],[Cantidad]]</f>
        <v>11548.895579272421</v>
      </c>
      <c r="F3" s="22">
        <v>1001</v>
      </c>
      <c r="G3" t="str">
        <f>UPPER(TEXT(TablaCompras[[#This Row],[fecha]],"MMMM"))</f>
        <v>ENERO</v>
      </c>
      <c r="H3">
        <f>YEAR(TablaCompras[[#This Row],[fecha]])</f>
        <v>2016</v>
      </c>
    </row>
    <row r="4" spans="1:8" x14ac:dyDescent="0.25">
      <c r="A4" s="68">
        <v>42372</v>
      </c>
      <c r="B4" s="1">
        <v>75100033940</v>
      </c>
      <c r="C4">
        <v>320</v>
      </c>
      <c r="D4" s="2">
        <v>28.168037998225415</v>
      </c>
      <c r="E4" s="3">
        <f>TablaCompras[[#This Row],[Costo]]*TablaCompras[[#This Row],[Cantidad]]</f>
        <v>9013.7721594321338</v>
      </c>
      <c r="F4" s="22">
        <v>1001</v>
      </c>
      <c r="G4" t="str">
        <f>UPPER(TEXT(TablaCompras[[#This Row],[fecha]],"MMMM"))</f>
        <v>ENERO</v>
      </c>
      <c r="H4">
        <f>YEAR(TablaCompras[[#This Row],[fecha]])</f>
        <v>2016</v>
      </c>
    </row>
    <row r="5" spans="1:8" x14ac:dyDescent="0.25">
      <c r="A5" s="68">
        <v>42372</v>
      </c>
      <c r="B5" s="1">
        <v>75100033944</v>
      </c>
      <c r="C5">
        <v>370</v>
      </c>
      <c r="D5" s="2">
        <v>20.52172213150995</v>
      </c>
      <c r="E5" s="3">
        <f>TablaCompras[[#This Row],[Costo]]*TablaCompras[[#This Row],[Cantidad]]</f>
        <v>7593.0371886586818</v>
      </c>
      <c r="F5" s="22">
        <v>1002</v>
      </c>
      <c r="G5" t="str">
        <f>UPPER(TEXT(TablaCompras[[#This Row],[fecha]],"MMMM"))</f>
        <v>ENERO</v>
      </c>
      <c r="H5">
        <f>YEAR(TablaCompras[[#This Row],[fecha]])</f>
        <v>2016</v>
      </c>
    </row>
    <row r="6" spans="1:8" x14ac:dyDescent="0.25">
      <c r="A6" s="68">
        <v>42372</v>
      </c>
      <c r="B6" s="1">
        <v>75100033944</v>
      </c>
      <c r="C6">
        <v>140</v>
      </c>
      <c r="D6" s="2">
        <v>20.52172213150995</v>
      </c>
      <c r="E6" s="3">
        <f>TablaCompras[[#This Row],[Costo]]*TablaCompras[[#This Row],[Cantidad]]</f>
        <v>2873.0410984113928</v>
      </c>
      <c r="F6" s="22">
        <v>1002</v>
      </c>
      <c r="G6" t="str">
        <f>UPPER(TEXT(TablaCompras[[#This Row],[fecha]],"MMMM"))</f>
        <v>ENERO</v>
      </c>
      <c r="H6">
        <f>YEAR(TablaCompras[[#This Row],[fecha]])</f>
        <v>2016</v>
      </c>
    </row>
    <row r="7" spans="1:8" x14ac:dyDescent="0.25">
      <c r="A7" s="68">
        <v>42372</v>
      </c>
      <c r="B7" s="1">
        <v>75100033947</v>
      </c>
      <c r="C7">
        <v>410</v>
      </c>
      <c r="D7" s="2">
        <v>25.669534551260863</v>
      </c>
      <c r="E7" s="3">
        <f>TablaCompras[[#This Row],[Costo]]*TablaCompras[[#This Row],[Cantidad]]</f>
        <v>10524.509166016955</v>
      </c>
      <c r="F7" s="22">
        <v>1005</v>
      </c>
      <c r="G7" t="str">
        <f>UPPER(TEXT(TablaCompras[[#This Row],[fecha]],"MMMM"))</f>
        <v>ENERO</v>
      </c>
      <c r="H7">
        <f>YEAR(TablaCompras[[#This Row],[fecha]])</f>
        <v>2016</v>
      </c>
    </row>
    <row r="8" spans="1:8" x14ac:dyDescent="0.25">
      <c r="A8" s="68">
        <v>42372</v>
      </c>
      <c r="B8" s="1">
        <v>75100033950</v>
      </c>
      <c r="C8">
        <v>320</v>
      </c>
      <c r="D8" s="2">
        <v>19.396604322587418</v>
      </c>
      <c r="E8" s="3">
        <f>TablaCompras[[#This Row],[Costo]]*TablaCompras[[#This Row],[Cantidad]]</f>
        <v>6206.913383227974</v>
      </c>
      <c r="F8" s="22">
        <v>1005</v>
      </c>
      <c r="G8" t="str">
        <f>UPPER(TEXT(TablaCompras[[#This Row],[fecha]],"MMMM"))</f>
        <v>ENERO</v>
      </c>
      <c r="H8">
        <f>YEAR(TablaCompras[[#This Row],[fecha]])</f>
        <v>2016</v>
      </c>
    </row>
    <row r="9" spans="1:8" x14ac:dyDescent="0.25">
      <c r="A9" s="68">
        <v>42379</v>
      </c>
      <c r="B9" s="1">
        <v>75100033945</v>
      </c>
      <c r="C9">
        <v>350</v>
      </c>
      <c r="D9" s="2">
        <v>24.979975677792368</v>
      </c>
      <c r="E9" s="3">
        <f>TablaCompras[[#This Row],[Costo]]*TablaCompras[[#This Row],[Cantidad]]</f>
        <v>8742.9914872273293</v>
      </c>
      <c r="F9" s="22">
        <v>1003</v>
      </c>
      <c r="G9" t="str">
        <f>UPPER(TEXT(TablaCompras[[#This Row],[fecha]],"MMMM"))</f>
        <v>ENERO</v>
      </c>
      <c r="H9">
        <f>YEAR(TablaCompras[[#This Row],[fecha]])</f>
        <v>2016</v>
      </c>
    </row>
    <row r="10" spans="1:8" x14ac:dyDescent="0.25">
      <c r="A10" s="68">
        <v>42380</v>
      </c>
      <c r="B10" s="1">
        <v>75100033944</v>
      </c>
      <c r="C10">
        <v>280</v>
      </c>
      <c r="D10" s="2">
        <v>20.52172213150995</v>
      </c>
      <c r="E10" s="3">
        <f>TablaCompras[[#This Row],[Costo]]*TablaCompras[[#This Row],[Cantidad]]</f>
        <v>5746.0821968227856</v>
      </c>
      <c r="F10" s="22">
        <v>1002</v>
      </c>
      <c r="G10" t="str">
        <f>UPPER(TEXT(TablaCompras[[#This Row],[fecha]],"MMMM"))</f>
        <v>ENERO</v>
      </c>
      <c r="H10">
        <f>YEAR(TablaCompras[[#This Row],[fecha]])</f>
        <v>2016</v>
      </c>
    </row>
    <row r="11" spans="1:8" x14ac:dyDescent="0.25">
      <c r="A11" s="68">
        <v>42381</v>
      </c>
      <c r="B11" s="1">
        <v>75100033940</v>
      </c>
      <c r="C11">
        <v>240</v>
      </c>
      <c r="D11" s="2">
        <v>28.168037998225415</v>
      </c>
      <c r="E11" s="3">
        <f>TablaCompras[[#This Row],[Costo]]*TablaCompras[[#This Row],[Cantidad]]</f>
        <v>6760.3291195740994</v>
      </c>
      <c r="F11" s="22">
        <v>1001</v>
      </c>
      <c r="G11" t="str">
        <f>UPPER(TEXT(TablaCompras[[#This Row],[fecha]],"MMMM"))</f>
        <v>ENERO</v>
      </c>
      <c r="H11">
        <f>YEAR(TablaCompras[[#This Row],[fecha]])</f>
        <v>2016</v>
      </c>
    </row>
    <row r="12" spans="1:8" x14ac:dyDescent="0.25">
      <c r="A12" s="68">
        <v>42381</v>
      </c>
      <c r="B12" s="1">
        <v>75100033943</v>
      </c>
      <c r="C12">
        <v>200</v>
      </c>
      <c r="D12" s="2">
        <v>29.839941427871711</v>
      </c>
      <c r="E12" s="3">
        <f>TablaCompras[[#This Row],[Costo]]*TablaCompras[[#This Row],[Cantidad]]</f>
        <v>5967.9882855743426</v>
      </c>
      <c r="F12" s="22">
        <v>1001</v>
      </c>
      <c r="G12" t="str">
        <f>UPPER(TEXT(TablaCompras[[#This Row],[fecha]],"MMMM"))</f>
        <v>ENERO</v>
      </c>
      <c r="H12">
        <f>YEAR(TablaCompras[[#This Row],[fecha]])</f>
        <v>2016</v>
      </c>
    </row>
    <row r="13" spans="1:8" x14ac:dyDescent="0.25">
      <c r="A13" s="68">
        <v>42383</v>
      </c>
      <c r="B13" s="1">
        <v>75100033947</v>
      </c>
      <c r="C13">
        <v>270</v>
      </c>
      <c r="D13" s="2">
        <v>25.669534551260863</v>
      </c>
      <c r="E13" s="3">
        <f>TablaCompras[[#This Row],[Costo]]*TablaCompras[[#This Row],[Cantidad]]</f>
        <v>6930.7743288404326</v>
      </c>
      <c r="F13" s="22">
        <v>1005</v>
      </c>
      <c r="G13" t="str">
        <f>UPPER(TEXT(TablaCompras[[#This Row],[fecha]],"MMMM"))</f>
        <v>ENERO</v>
      </c>
      <c r="H13">
        <f>YEAR(TablaCompras[[#This Row],[fecha]])</f>
        <v>2016</v>
      </c>
    </row>
    <row r="14" spans="1:8" x14ac:dyDescent="0.25">
      <c r="A14" s="68">
        <v>42385</v>
      </c>
      <c r="B14" s="1">
        <v>75100033947</v>
      </c>
      <c r="C14">
        <v>370</v>
      </c>
      <c r="D14" s="2">
        <v>25.669534551260863</v>
      </c>
      <c r="E14" s="3">
        <f>TablaCompras[[#This Row],[Costo]]*TablaCompras[[#This Row],[Cantidad]]</f>
        <v>9497.7277839665203</v>
      </c>
      <c r="F14" s="22">
        <v>1005</v>
      </c>
      <c r="G14" t="str">
        <f>UPPER(TEXT(TablaCompras[[#This Row],[fecha]],"MMMM"))</f>
        <v>ENERO</v>
      </c>
      <c r="H14">
        <f>YEAR(TablaCompras[[#This Row],[fecha]])</f>
        <v>2016</v>
      </c>
    </row>
    <row r="15" spans="1:8" x14ac:dyDescent="0.25">
      <c r="A15" s="68">
        <v>42389</v>
      </c>
      <c r="B15" s="1">
        <v>75100033950</v>
      </c>
      <c r="C15">
        <v>290</v>
      </c>
      <c r="D15" s="2">
        <v>19.396604322587418</v>
      </c>
      <c r="E15" s="3">
        <f>TablaCompras[[#This Row],[Costo]]*TablaCompras[[#This Row],[Cantidad]]</f>
        <v>5625.0152535503512</v>
      </c>
      <c r="F15" s="22">
        <v>1005</v>
      </c>
      <c r="G15" t="str">
        <f>UPPER(TEXT(TablaCompras[[#This Row],[fecha]],"MMMM"))</f>
        <v>ENERO</v>
      </c>
      <c r="H15">
        <f>YEAR(TablaCompras[[#This Row],[fecha]])</f>
        <v>2016</v>
      </c>
    </row>
    <row r="16" spans="1:8" x14ac:dyDescent="0.25">
      <c r="A16" s="68">
        <v>42390</v>
      </c>
      <c r="B16" s="1">
        <v>75100033947</v>
      </c>
      <c r="C16">
        <v>460</v>
      </c>
      <c r="D16" s="2">
        <v>25.669534551260863</v>
      </c>
      <c r="E16" s="3">
        <f>TablaCompras[[#This Row],[Costo]]*TablaCompras[[#This Row],[Cantidad]]</f>
        <v>11807.985893579997</v>
      </c>
      <c r="F16" s="22">
        <v>1005</v>
      </c>
      <c r="G16" t="str">
        <f>UPPER(TEXT(TablaCompras[[#This Row],[fecha]],"MMMM"))</f>
        <v>ENERO</v>
      </c>
      <c r="H16">
        <f>YEAR(TablaCompras[[#This Row],[fecha]])</f>
        <v>2016</v>
      </c>
    </row>
    <row r="17" spans="1:8" x14ac:dyDescent="0.25">
      <c r="A17" s="68">
        <v>42392</v>
      </c>
      <c r="B17" s="1">
        <v>75100033947</v>
      </c>
      <c r="C17">
        <v>350</v>
      </c>
      <c r="D17" s="2">
        <v>25.669534551260863</v>
      </c>
      <c r="E17" s="3">
        <f>TablaCompras[[#This Row],[Costo]]*TablaCompras[[#This Row],[Cantidad]]</f>
        <v>8984.3370929413013</v>
      </c>
      <c r="F17" s="22">
        <v>1005</v>
      </c>
      <c r="G17" t="str">
        <f>UPPER(TEXT(TablaCompras[[#This Row],[fecha]],"MMMM"))</f>
        <v>ENERO</v>
      </c>
      <c r="H17">
        <f>YEAR(TablaCompras[[#This Row],[fecha]])</f>
        <v>2016</v>
      </c>
    </row>
    <row r="18" spans="1:8" x14ac:dyDescent="0.25">
      <c r="A18" s="68">
        <v>42396</v>
      </c>
      <c r="B18" s="1">
        <v>75100033942</v>
      </c>
      <c r="C18">
        <v>500</v>
      </c>
      <c r="D18" s="2">
        <v>30.438879712982331</v>
      </c>
      <c r="E18" s="3">
        <f>TablaCompras[[#This Row],[Costo]]*TablaCompras[[#This Row],[Cantidad]]</f>
        <v>15219.439856491166</v>
      </c>
      <c r="F18" s="22">
        <v>1003</v>
      </c>
      <c r="G18" t="str">
        <f>UPPER(TEXT(TablaCompras[[#This Row],[fecha]],"MMMM"))</f>
        <v>ENERO</v>
      </c>
      <c r="H18">
        <f>YEAR(TablaCompras[[#This Row],[fecha]])</f>
        <v>2016</v>
      </c>
    </row>
    <row r="19" spans="1:8" x14ac:dyDescent="0.25">
      <c r="A19" s="68">
        <v>42397</v>
      </c>
      <c r="B19" s="1">
        <v>75100033950</v>
      </c>
      <c r="C19">
        <v>380</v>
      </c>
      <c r="D19" s="2">
        <v>19.396604322587418</v>
      </c>
      <c r="E19" s="3">
        <f>TablaCompras[[#This Row],[Costo]]*TablaCompras[[#This Row],[Cantidad]]</f>
        <v>7370.7096425832187</v>
      </c>
      <c r="F19" s="22">
        <v>1005</v>
      </c>
      <c r="G19" t="str">
        <f>UPPER(TEXT(TablaCompras[[#This Row],[fecha]],"MMMM"))</f>
        <v>ENERO</v>
      </c>
      <c r="H19">
        <f>YEAR(TablaCompras[[#This Row],[fecha]])</f>
        <v>2016</v>
      </c>
    </row>
    <row r="20" spans="1:8" x14ac:dyDescent="0.25">
      <c r="A20" s="68">
        <v>42398</v>
      </c>
      <c r="B20" s="1">
        <v>75100033947</v>
      </c>
      <c r="C20">
        <v>180</v>
      </c>
      <c r="D20" s="2">
        <v>25.669534551260863</v>
      </c>
      <c r="E20" s="3">
        <f>TablaCompras[[#This Row],[Costo]]*TablaCompras[[#This Row],[Cantidad]]</f>
        <v>4620.5162192269554</v>
      </c>
      <c r="F20" s="22">
        <v>1005</v>
      </c>
      <c r="G20" t="str">
        <f>UPPER(TEXT(TablaCompras[[#This Row],[fecha]],"MMMM"))</f>
        <v>ENERO</v>
      </c>
      <c r="H20">
        <f>YEAR(TablaCompras[[#This Row],[fecha]])</f>
        <v>2016</v>
      </c>
    </row>
    <row r="21" spans="1:8" x14ac:dyDescent="0.25">
      <c r="A21" s="68">
        <v>42402</v>
      </c>
      <c r="B21" s="1">
        <v>75100033940</v>
      </c>
      <c r="C21">
        <v>220</v>
      </c>
      <c r="D21" s="2">
        <v>28.168037998225415</v>
      </c>
      <c r="E21" s="3">
        <f>TablaCompras[[#This Row],[Costo]]*TablaCompras[[#This Row],[Cantidad]]</f>
        <v>6196.9683596095911</v>
      </c>
      <c r="F21" s="22">
        <v>1001</v>
      </c>
      <c r="G21" t="str">
        <f>UPPER(TEXT(TablaCompras[[#This Row],[fecha]],"MMMM"))</f>
        <v>FEBRERO</v>
      </c>
      <c r="H21">
        <f>YEAR(TablaCompras[[#This Row],[fecha]])</f>
        <v>2016</v>
      </c>
    </row>
    <row r="22" spans="1:8" x14ac:dyDescent="0.25">
      <c r="A22" s="68">
        <v>42402</v>
      </c>
      <c r="B22" s="1">
        <v>75100033943</v>
      </c>
      <c r="C22">
        <v>330</v>
      </c>
      <c r="D22" s="2">
        <v>29.839941427871711</v>
      </c>
      <c r="E22" s="3">
        <f>TablaCompras[[#This Row],[Costo]]*TablaCompras[[#This Row],[Cantidad]]</f>
        <v>9847.1806711976642</v>
      </c>
      <c r="F22" s="22">
        <v>1001</v>
      </c>
      <c r="G22" t="str">
        <f>UPPER(TEXT(TablaCompras[[#This Row],[fecha]],"MMMM"))</f>
        <v>FEBRERO</v>
      </c>
      <c r="H22">
        <f>YEAR(TablaCompras[[#This Row],[fecha]])</f>
        <v>2016</v>
      </c>
    </row>
    <row r="23" spans="1:8" x14ac:dyDescent="0.25">
      <c r="A23" s="68">
        <v>42403</v>
      </c>
      <c r="B23" s="1">
        <v>75100033941</v>
      </c>
      <c r="C23">
        <v>140</v>
      </c>
      <c r="D23" s="2">
        <v>26.406943472646308</v>
      </c>
      <c r="E23" s="3">
        <f>TablaCompras[[#This Row],[Costo]]*TablaCompras[[#This Row],[Cantidad]]</f>
        <v>3696.9720861704832</v>
      </c>
      <c r="F23" s="22">
        <v>1002</v>
      </c>
      <c r="G23" t="str">
        <f>UPPER(TEXT(TablaCompras[[#This Row],[fecha]],"MMMM"))</f>
        <v>FEBRERO</v>
      </c>
      <c r="H23">
        <f>YEAR(TablaCompras[[#This Row],[fecha]])</f>
        <v>2016</v>
      </c>
    </row>
    <row r="24" spans="1:8" x14ac:dyDescent="0.25">
      <c r="A24" s="68">
        <v>42403</v>
      </c>
      <c r="B24" s="1">
        <v>75100033941</v>
      </c>
      <c r="C24">
        <v>230</v>
      </c>
      <c r="D24" s="2">
        <v>26.406943472646308</v>
      </c>
      <c r="E24" s="3">
        <f>TablaCompras[[#This Row],[Costo]]*TablaCompras[[#This Row],[Cantidad]]</f>
        <v>6073.596998708651</v>
      </c>
      <c r="F24" s="22">
        <v>1002</v>
      </c>
      <c r="G24" t="str">
        <f>UPPER(TEXT(TablaCompras[[#This Row],[fecha]],"MMMM"))</f>
        <v>FEBRERO</v>
      </c>
      <c r="H24">
        <f>YEAR(TablaCompras[[#This Row],[fecha]])</f>
        <v>2016</v>
      </c>
    </row>
    <row r="25" spans="1:8" x14ac:dyDescent="0.25">
      <c r="A25" s="68">
        <v>42406</v>
      </c>
      <c r="B25" s="1">
        <v>75100033942</v>
      </c>
      <c r="C25">
        <v>290</v>
      </c>
      <c r="D25" s="2">
        <v>30.438879712982331</v>
      </c>
      <c r="E25" s="3">
        <f>TablaCompras[[#This Row],[Costo]]*TablaCompras[[#This Row],[Cantidad]]</f>
        <v>8827.2751167648767</v>
      </c>
      <c r="F25" s="22">
        <v>1003</v>
      </c>
      <c r="G25" t="str">
        <f>UPPER(TEXT(TablaCompras[[#This Row],[fecha]],"MMMM"))</f>
        <v>FEBRERO</v>
      </c>
      <c r="H25">
        <f>YEAR(TablaCompras[[#This Row],[fecha]])</f>
        <v>2016</v>
      </c>
    </row>
    <row r="26" spans="1:8" x14ac:dyDescent="0.25">
      <c r="A26" s="68">
        <v>42406</v>
      </c>
      <c r="B26" s="1">
        <v>75100033949</v>
      </c>
      <c r="C26">
        <v>180</v>
      </c>
      <c r="D26" s="2">
        <v>25.303101903831291</v>
      </c>
      <c r="E26" s="3">
        <f>TablaCompras[[#This Row],[Costo]]*TablaCompras[[#This Row],[Cantidad]]</f>
        <v>4554.5583426896319</v>
      </c>
      <c r="F26" s="22">
        <v>1004</v>
      </c>
      <c r="G26" t="str">
        <f>UPPER(TEXT(TablaCompras[[#This Row],[fecha]],"MMMM"))</f>
        <v>FEBRERO</v>
      </c>
      <c r="H26">
        <f>YEAR(TablaCompras[[#This Row],[fecha]])</f>
        <v>2016</v>
      </c>
    </row>
    <row r="27" spans="1:8" x14ac:dyDescent="0.25">
      <c r="A27" s="68">
        <v>42407</v>
      </c>
      <c r="B27" s="1">
        <v>75100033950</v>
      </c>
      <c r="C27">
        <v>150</v>
      </c>
      <c r="D27" s="2">
        <v>19.396604322587418</v>
      </c>
      <c r="E27" s="3">
        <f>TablaCompras[[#This Row],[Costo]]*TablaCompras[[#This Row],[Cantidad]]</f>
        <v>2909.4906483881127</v>
      </c>
      <c r="F27" s="22">
        <v>1005</v>
      </c>
      <c r="G27" t="str">
        <f>UPPER(TEXT(TablaCompras[[#This Row],[fecha]],"MMMM"))</f>
        <v>FEBRERO</v>
      </c>
      <c r="H27">
        <f>YEAR(TablaCompras[[#This Row],[fecha]])</f>
        <v>2016</v>
      </c>
    </row>
    <row r="28" spans="1:8" x14ac:dyDescent="0.25">
      <c r="A28" s="68">
        <v>42410</v>
      </c>
      <c r="B28" s="1">
        <v>75100033946</v>
      </c>
      <c r="C28">
        <v>210</v>
      </c>
      <c r="D28" s="2">
        <v>30.391008461942633</v>
      </c>
      <c r="E28" s="3">
        <f>TablaCompras[[#This Row],[Costo]]*TablaCompras[[#This Row],[Cantidad]]</f>
        <v>6382.1117770079527</v>
      </c>
      <c r="F28" s="22">
        <v>1004</v>
      </c>
      <c r="G28" t="str">
        <f>UPPER(TEXT(TablaCompras[[#This Row],[fecha]],"MMMM"))</f>
        <v>FEBRERO</v>
      </c>
      <c r="H28">
        <f>YEAR(TablaCompras[[#This Row],[fecha]])</f>
        <v>2016</v>
      </c>
    </row>
    <row r="29" spans="1:8" x14ac:dyDescent="0.25">
      <c r="A29" s="68">
        <v>42411</v>
      </c>
      <c r="B29" s="1">
        <v>75100033950</v>
      </c>
      <c r="C29">
        <v>140</v>
      </c>
      <c r="D29" s="2">
        <v>19.396604322587418</v>
      </c>
      <c r="E29" s="3">
        <f>TablaCompras[[#This Row],[Costo]]*TablaCompras[[#This Row],[Cantidad]]</f>
        <v>2715.5246051622385</v>
      </c>
      <c r="F29" s="22">
        <v>1005</v>
      </c>
      <c r="G29" t="str">
        <f>UPPER(TEXT(TablaCompras[[#This Row],[fecha]],"MMMM"))</f>
        <v>FEBRERO</v>
      </c>
      <c r="H29">
        <f>YEAR(TablaCompras[[#This Row],[fecha]])</f>
        <v>2016</v>
      </c>
    </row>
    <row r="30" spans="1:8" x14ac:dyDescent="0.25">
      <c r="A30" s="68">
        <v>42412</v>
      </c>
      <c r="B30" s="1">
        <v>75100033946</v>
      </c>
      <c r="C30">
        <v>170</v>
      </c>
      <c r="D30" s="2">
        <v>30.391008461942633</v>
      </c>
      <c r="E30" s="3">
        <f>TablaCompras[[#This Row],[Costo]]*TablaCompras[[#This Row],[Cantidad]]</f>
        <v>5166.4714385302477</v>
      </c>
      <c r="F30" s="22">
        <v>1004</v>
      </c>
      <c r="G30" t="str">
        <f>UPPER(TEXT(TablaCompras[[#This Row],[fecha]],"MMMM"))</f>
        <v>FEBRERO</v>
      </c>
      <c r="H30">
        <f>YEAR(TablaCompras[[#This Row],[fecha]])</f>
        <v>2016</v>
      </c>
    </row>
    <row r="31" spans="1:8" x14ac:dyDescent="0.25">
      <c r="A31" s="68">
        <v>42415</v>
      </c>
      <c r="B31" s="1">
        <v>75100033944</v>
      </c>
      <c r="C31">
        <v>260</v>
      </c>
      <c r="D31" s="2">
        <v>20.52172213150995</v>
      </c>
      <c r="E31" s="3">
        <f>TablaCompras[[#This Row],[Costo]]*TablaCompras[[#This Row],[Cantidad]]</f>
        <v>5335.6477541925869</v>
      </c>
      <c r="F31" s="22">
        <v>1002</v>
      </c>
      <c r="G31" t="str">
        <f>UPPER(TEXT(TablaCompras[[#This Row],[fecha]],"MMMM"))</f>
        <v>FEBRERO</v>
      </c>
      <c r="H31">
        <f>YEAR(TablaCompras[[#This Row],[fecha]])</f>
        <v>2016</v>
      </c>
    </row>
    <row r="32" spans="1:8" x14ac:dyDescent="0.25">
      <c r="A32" s="68">
        <v>42415</v>
      </c>
      <c r="B32" s="1">
        <v>75100033945</v>
      </c>
      <c r="C32">
        <v>500</v>
      </c>
      <c r="D32" s="2">
        <v>24.979975677792368</v>
      </c>
      <c r="E32" s="3">
        <f>TablaCompras[[#This Row],[Costo]]*TablaCompras[[#This Row],[Cantidad]]</f>
        <v>12489.987838896184</v>
      </c>
      <c r="F32" s="22">
        <v>1003</v>
      </c>
      <c r="G32" t="str">
        <f>UPPER(TEXT(TablaCompras[[#This Row],[fecha]],"MMMM"))</f>
        <v>FEBRERO</v>
      </c>
      <c r="H32">
        <f>YEAR(TablaCompras[[#This Row],[fecha]])</f>
        <v>2016</v>
      </c>
    </row>
    <row r="33" spans="1:8" x14ac:dyDescent="0.25">
      <c r="A33" s="68">
        <v>42419</v>
      </c>
      <c r="B33" s="1">
        <v>75100033942</v>
      </c>
      <c r="C33">
        <v>500</v>
      </c>
      <c r="D33" s="2">
        <v>30.438879712982331</v>
      </c>
      <c r="E33" s="3">
        <f>TablaCompras[[#This Row],[Costo]]*TablaCompras[[#This Row],[Cantidad]]</f>
        <v>15219.439856491166</v>
      </c>
      <c r="F33" s="22">
        <v>1003</v>
      </c>
      <c r="G33" t="str">
        <f>UPPER(TEXT(TablaCompras[[#This Row],[fecha]],"MMMM"))</f>
        <v>FEBRERO</v>
      </c>
      <c r="H33">
        <f>YEAR(TablaCompras[[#This Row],[fecha]])</f>
        <v>2016</v>
      </c>
    </row>
    <row r="34" spans="1:8" x14ac:dyDescent="0.25">
      <c r="A34" s="68">
        <v>42419</v>
      </c>
      <c r="B34" s="1">
        <v>75100033949</v>
      </c>
      <c r="C34">
        <v>270</v>
      </c>
      <c r="D34" s="2">
        <v>25.303101903831291</v>
      </c>
      <c r="E34" s="3">
        <f>TablaCompras[[#This Row],[Costo]]*TablaCompras[[#This Row],[Cantidad]]</f>
        <v>6831.8375140344488</v>
      </c>
      <c r="F34" s="22">
        <v>1004</v>
      </c>
      <c r="G34" t="str">
        <f>UPPER(TEXT(TablaCompras[[#This Row],[fecha]],"MMMM"))</f>
        <v>FEBRERO</v>
      </c>
      <c r="H34">
        <f>YEAR(TablaCompras[[#This Row],[fecha]])</f>
        <v>2016</v>
      </c>
    </row>
    <row r="35" spans="1:8" x14ac:dyDescent="0.25">
      <c r="A35" s="68">
        <v>42421</v>
      </c>
      <c r="B35" s="1">
        <v>75100033945</v>
      </c>
      <c r="C35">
        <v>160</v>
      </c>
      <c r="D35" s="2">
        <v>24.979975677792368</v>
      </c>
      <c r="E35" s="3">
        <f>TablaCompras[[#This Row],[Costo]]*TablaCompras[[#This Row],[Cantidad]]</f>
        <v>3996.7961084467788</v>
      </c>
      <c r="F35" s="22">
        <v>1003</v>
      </c>
      <c r="G35" t="str">
        <f>UPPER(TEXT(TablaCompras[[#This Row],[fecha]],"MMMM"))</f>
        <v>FEBRERO</v>
      </c>
      <c r="H35">
        <f>YEAR(TablaCompras[[#This Row],[fecha]])</f>
        <v>2016</v>
      </c>
    </row>
    <row r="36" spans="1:8" x14ac:dyDescent="0.25">
      <c r="A36" s="68">
        <v>42422</v>
      </c>
      <c r="B36" s="1">
        <v>75100033940</v>
      </c>
      <c r="C36">
        <v>210</v>
      </c>
      <c r="D36" s="2">
        <v>28.168037998225415</v>
      </c>
      <c r="E36" s="3">
        <f>TablaCompras[[#This Row],[Costo]]*TablaCompras[[#This Row],[Cantidad]]</f>
        <v>5915.2879796273373</v>
      </c>
      <c r="F36" s="22">
        <v>1001</v>
      </c>
      <c r="G36" t="str">
        <f>UPPER(TEXT(TablaCompras[[#This Row],[fecha]],"MMMM"))</f>
        <v>FEBRERO</v>
      </c>
      <c r="H36">
        <f>YEAR(TablaCompras[[#This Row],[fecha]])</f>
        <v>2016</v>
      </c>
    </row>
    <row r="37" spans="1:8" x14ac:dyDescent="0.25">
      <c r="A37" s="68">
        <v>42426</v>
      </c>
      <c r="B37" s="1">
        <v>75100033941</v>
      </c>
      <c r="C37">
        <v>120</v>
      </c>
      <c r="D37" s="2">
        <v>26.406943472646308</v>
      </c>
      <c r="E37" s="3">
        <f>TablaCompras[[#This Row],[Costo]]*TablaCompras[[#This Row],[Cantidad]]</f>
        <v>3168.8332167175568</v>
      </c>
      <c r="F37" s="22">
        <v>1002</v>
      </c>
      <c r="G37" t="str">
        <f>UPPER(TEXT(TablaCompras[[#This Row],[fecha]],"MMMM"))</f>
        <v>FEBRERO</v>
      </c>
      <c r="H37">
        <f>YEAR(TablaCompras[[#This Row],[fecha]])</f>
        <v>2016</v>
      </c>
    </row>
    <row r="38" spans="1:8" x14ac:dyDescent="0.25">
      <c r="A38" s="68">
        <v>42438</v>
      </c>
      <c r="B38" s="1">
        <v>75100033949</v>
      </c>
      <c r="C38">
        <v>490</v>
      </c>
      <c r="D38" s="2">
        <v>25.303101903831291</v>
      </c>
      <c r="E38" s="3">
        <f>TablaCompras[[#This Row],[Costo]]*TablaCompras[[#This Row],[Cantidad]]</f>
        <v>12398.519932877332</v>
      </c>
      <c r="F38" s="22">
        <v>1004</v>
      </c>
      <c r="G38" t="str">
        <f>UPPER(TEXT(TablaCompras[[#This Row],[fecha]],"MMMM"))</f>
        <v>MARZO</v>
      </c>
      <c r="H38">
        <f>YEAR(TablaCompras[[#This Row],[fecha]])</f>
        <v>2016</v>
      </c>
    </row>
    <row r="39" spans="1:8" x14ac:dyDescent="0.25">
      <c r="A39" s="68">
        <v>42448</v>
      </c>
      <c r="B39" s="1">
        <v>75100033945</v>
      </c>
      <c r="C39">
        <v>280</v>
      </c>
      <c r="D39" s="2">
        <v>24.979975677792368</v>
      </c>
      <c r="E39" s="3">
        <f>TablaCompras[[#This Row],[Costo]]*TablaCompras[[#This Row],[Cantidad]]</f>
        <v>6994.3931897818629</v>
      </c>
      <c r="F39" s="22">
        <v>1003</v>
      </c>
      <c r="G39" t="str">
        <f>UPPER(TEXT(TablaCompras[[#This Row],[fecha]],"MMMM"))</f>
        <v>MARZO</v>
      </c>
      <c r="H39">
        <f>YEAR(TablaCompras[[#This Row],[fecha]])</f>
        <v>2016</v>
      </c>
    </row>
    <row r="40" spans="1:8" x14ac:dyDescent="0.25">
      <c r="A40" s="68">
        <v>42450</v>
      </c>
      <c r="B40" s="1">
        <v>75100033950</v>
      </c>
      <c r="C40">
        <v>230</v>
      </c>
      <c r="D40" s="2">
        <v>19.396604322587418</v>
      </c>
      <c r="E40" s="3">
        <f>TablaCompras[[#This Row],[Costo]]*TablaCompras[[#This Row],[Cantidad]]</f>
        <v>4461.2189941951065</v>
      </c>
      <c r="F40" s="22">
        <v>1005</v>
      </c>
      <c r="G40" t="str">
        <f>UPPER(TEXT(TablaCompras[[#This Row],[fecha]],"MMMM"))</f>
        <v>MARZO</v>
      </c>
      <c r="H40">
        <f>YEAR(TablaCompras[[#This Row],[fecha]])</f>
        <v>2016</v>
      </c>
    </row>
    <row r="41" spans="1:8" x14ac:dyDescent="0.25">
      <c r="A41" s="68">
        <v>42451</v>
      </c>
      <c r="B41" s="1">
        <v>75100033943</v>
      </c>
      <c r="C41">
        <v>440</v>
      </c>
      <c r="D41" s="2">
        <v>29.839941427871711</v>
      </c>
      <c r="E41" s="3">
        <f>TablaCompras[[#This Row],[Costo]]*TablaCompras[[#This Row],[Cantidad]]</f>
        <v>13129.574228263553</v>
      </c>
      <c r="F41" s="22">
        <v>1001</v>
      </c>
      <c r="G41" t="str">
        <f>UPPER(TEXT(TablaCompras[[#This Row],[fecha]],"MMMM"))</f>
        <v>MARZO</v>
      </c>
      <c r="H41">
        <f>YEAR(TablaCompras[[#This Row],[fecha]])</f>
        <v>2016</v>
      </c>
    </row>
    <row r="42" spans="1:8" x14ac:dyDescent="0.25">
      <c r="A42" s="68">
        <v>42452</v>
      </c>
      <c r="B42" s="1">
        <v>75100033941</v>
      </c>
      <c r="C42">
        <v>130</v>
      </c>
      <c r="D42" s="2">
        <v>26.406943472646308</v>
      </c>
      <c r="E42" s="3">
        <f>TablaCompras[[#This Row],[Costo]]*TablaCompras[[#This Row],[Cantidad]]</f>
        <v>3432.9026514440202</v>
      </c>
      <c r="F42" s="22">
        <v>1002</v>
      </c>
      <c r="G42" t="str">
        <f>UPPER(TEXT(TablaCompras[[#This Row],[fecha]],"MMMM"))</f>
        <v>MARZO</v>
      </c>
      <c r="H42">
        <f>YEAR(TablaCompras[[#This Row],[fecha]])</f>
        <v>2016</v>
      </c>
    </row>
    <row r="43" spans="1:8" x14ac:dyDescent="0.25">
      <c r="A43" s="68">
        <v>42452</v>
      </c>
      <c r="B43" s="1">
        <v>75100033943</v>
      </c>
      <c r="C43">
        <v>120</v>
      </c>
      <c r="D43" s="2">
        <v>29.839941427871711</v>
      </c>
      <c r="E43" s="3">
        <f>TablaCompras[[#This Row],[Costo]]*TablaCompras[[#This Row],[Cantidad]]</f>
        <v>3580.7929713446051</v>
      </c>
      <c r="F43" s="22">
        <v>1001</v>
      </c>
      <c r="G43" t="str">
        <f>UPPER(TEXT(TablaCompras[[#This Row],[fecha]],"MMMM"))</f>
        <v>MARZO</v>
      </c>
      <c r="H43">
        <f>YEAR(TablaCompras[[#This Row],[fecha]])</f>
        <v>2016</v>
      </c>
    </row>
    <row r="44" spans="1:8" x14ac:dyDescent="0.25">
      <c r="A44" s="68">
        <v>42454</v>
      </c>
      <c r="B44" s="1">
        <v>75100033942</v>
      </c>
      <c r="C44">
        <v>170</v>
      </c>
      <c r="D44" s="2">
        <v>30.438879712982331</v>
      </c>
      <c r="E44" s="3">
        <f>TablaCompras[[#This Row],[Costo]]*TablaCompras[[#This Row],[Cantidad]]</f>
        <v>5174.609551206996</v>
      </c>
      <c r="F44" s="22">
        <v>1003</v>
      </c>
      <c r="G44" t="str">
        <f>UPPER(TEXT(TablaCompras[[#This Row],[fecha]],"MMMM"))</f>
        <v>MARZO</v>
      </c>
      <c r="H44">
        <f>YEAR(TablaCompras[[#This Row],[fecha]])</f>
        <v>2016</v>
      </c>
    </row>
    <row r="45" spans="1:8" x14ac:dyDescent="0.25">
      <c r="A45" s="68">
        <v>42454</v>
      </c>
      <c r="B45" s="1">
        <v>75100033946</v>
      </c>
      <c r="C45">
        <v>210</v>
      </c>
      <c r="D45" s="2">
        <v>30.391008461942633</v>
      </c>
      <c r="E45" s="3">
        <f>TablaCompras[[#This Row],[Costo]]*TablaCompras[[#This Row],[Cantidad]]</f>
        <v>6382.1117770079527</v>
      </c>
      <c r="F45" s="22">
        <v>1004</v>
      </c>
      <c r="G45" t="str">
        <f>UPPER(TEXT(TablaCompras[[#This Row],[fecha]],"MMMM"))</f>
        <v>MARZO</v>
      </c>
      <c r="H45">
        <f>YEAR(TablaCompras[[#This Row],[fecha]])</f>
        <v>2016</v>
      </c>
    </row>
    <row r="46" spans="1:8" x14ac:dyDescent="0.25">
      <c r="A46" s="68">
        <v>42455</v>
      </c>
      <c r="B46" s="1">
        <v>75100033945</v>
      </c>
      <c r="C46">
        <v>450</v>
      </c>
      <c r="D46" s="2">
        <v>24.979975677792368</v>
      </c>
      <c r="E46" s="3">
        <f>TablaCompras[[#This Row],[Costo]]*TablaCompras[[#This Row],[Cantidad]]</f>
        <v>11240.989055006565</v>
      </c>
      <c r="F46" s="22">
        <v>1003</v>
      </c>
      <c r="G46" t="str">
        <f>UPPER(TEXT(TablaCompras[[#This Row],[fecha]],"MMMM"))</f>
        <v>MARZO</v>
      </c>
      <c r="H46">
        <f>YEAR(TablaCompras[[#This Row],[fecha]])</f>
        <v>2016</v>
      </c>
    </row>
    <row r="47" spans="1:8" x14ac:dyDescent="0.25">
      <c r="A47" s="68">
        <v>42455</v>
      </c>
      <c r="B47" s="1">
        <v>75100033948</v>
      </c>
      <c r="C47">
        <v>290</v>
      </c>
      <c r="D47" s="2">
        <v>18.817559556840525</v>
      </c>
      <c r="E47" s="3">
        <f>TablaCompras[[#This Row],[Costo]]*TablaCompras[[#This Row],[Cantidad]]</f>
        <v>5457.0922714837525</v>
      </c>
      <c r="F47" s="22">
        <v>1006</v>
      </c>
      <c r="G47" t="str">
        <f>UPPER(TEXT(TablaCompras[[#This Row],[fecha]],"MMMM"))</f>
        <v>MARZO</v>
      </c>
      <c r="H47">
        <f>YEAR(TablaCompras[[#This Row],[fecha]])</f>
        <v>2016</v>
      </c>
    </row>
    <row r="48" spans="1:8" x14ac:dyDescent="0.25">
      <c r="A48" s="68">
        <v>42456</v>
      </c>
      <c r="B48" s="1">
        <v>75100033944</v>
      </c>
      <c r="C48">
        <v>260</v>
      </c>
      <c r="D48" s="2">
        <v>20.52172213150995</v>
      </c>
      <c r="E48" s="3">
        <f>TablaCompras[[#This Row],[Costo]]*TablaCompras[[#This Row],[Cantidad]]</f>
        <v>5335.6477541925869</v>
      </c>
      <c r="F48" s="22">
        <v>1002</v>
      </c>
      <c r="G48" t="str">
        <f>UPPER(TEXT(TablaCompras[[#This Row],[fecha]],"MMMM"))</f>
        <v>MARZO</v>
      </c>
      <c r="H48">
        <f>YEAR(TablaCompras[[#This Row],[fecha]])</f>
        <v>2016</v>
      </c>
    </row>
    <row r="49" spans="1:8" x14ac:dyDescent="0.25">
      <c r="A49" s="68">
        <v>42462</v>
      </c>
      <c r="B49" s="1">
        <v>75100033944</v>
      </c>
      <c r="C49">
        <v>390</v>
      </c>
      <c r="D49" s="2">
        <v>20.52172213150995</v>
      </c>
      <c r="E49" s="3">
        <f>TablaCompras[[#This Row],[Costo]]*TablaCompras[[#This Row],[Cantidad]]</f>
        <v>8003.4716312888804</v>
      </c>
      <c r="F49" s="22">
        <v>1002</v>
      </c>
      <c r="G49" t="str">
        <f>UPPER(TEXT(TablaCompras[[#This Row],[fecha]],"MMMM"))</f>
        <v>ABRIL</v>
      </c>
      <c r="H49">
        <f>YEAR(TablaCompras[[#This Row],[fecha]])</f>
        <v>2016</v>
      </c>
    </row>
    <row r="50" spans="1:8" x14ac:dyDescent="0.25">
      <c r="A50" s="68">
        <v>42462</v>
      </c>
      <c r="B50" s="1">
        <v>75100033947</v>
      </c>
      <c r="C50">
        <v>430</v>
      </c>
      <c r="D50" s="2">
        <v>25.669534551260863</v>
      </c>
      <c r="E50" s="3">
        <f>TablaCompras[[#This Row],[Costo]]*TablaCompras[[#This Row],[Cantidad]]</f>
        <v>11037.899857042172</v>
      </c>
      <c r="F50" s="22">
        <v>1005</v>
      </c>
      <c r="G50" t="str">
        <f>UPPER(TEXT(TablaCompras[[#This Row],[fecha]],"MMMM"))</f>
        <v>ABRIL</v>
      </c>
      <c r="H50">
        <f>YEAR(TablaCompras[[#This Row],[fecha]])</f>
        <v>2016</v>
      </c>
    </row>
    <row r="51" spans="1:8" x14ac:dyDescent="0.25">
      <c r="A51" s="68">
        <v>42462</v>
      </c>
      <c r="B51" s="1">
        <v>75100033948</v>
      </c>
      <c r="C51">
        <v>370</v>
      </c>
      <c r="D51" s="2">
        <v>18.817559556840525</v>
      </c>
      <c r="E51" s="3">
        <f>TablaCompras[[#This Row],[Costo]]*TablaCompras[[#This Row],[Cantidad]]</f>
        <v>6962.4970360309944</v>
      </c>
      <c r="F51" s="22">
        <v>1006</v>
      </c>
      <c r="G51" t="str">
        <f>UPPER(TEXT(TablaCompras[[#This Row],[fecha]],"MMMM"))</f>
        <v>ABRIL</v>
      </c>
      <c r="H51">
        <f>YEAR(TablaCompras[[#This Row],[fecha]])</f>
        <v>2016</v>
      </c>
    </row>
    <row r="52" spans="1:8" x14ac:dyDescent="0.25">
      <c r="A52" s="68">
        <v>42463</v>
      </c>
      <c r="B52" s="1">
        <v>75100033944</v>
      </c>
      <c r="C52">
        <v>400</v>
      </c>
      <c r="D52" s="2">
        <v>20.52172213150995</v>
      </c>
      <c r="E52" s="3">
        <f>TablaCompras[[#This Row],[Costo]]*TablaCompras[[#This Row],[Cantidad]]</f>
        <v>8208.6888526039802</v>
      </c>
      <c r="F52" s="22">
        <v>1002</v>
      </c>
      <c r="G52" t="str">
        <f>UPPER(TEXT(TablaCompras[[#This Row],[fecha]],"MMMM"))</f>
        <v>ABRIL</v>
      </c>
      <c r="H52">
        <f>YEAR(TablaCompras[[#This Row],[fecha]])</f>
        <v>2016</v>
      </c>
    </row>
    <row r="53" spans="1:8" x14ac:dyDescent="0.25">
      <c r="A53" s="68">
        <v>42464</v>
      </c>
      <c r="B53" s="1">
        <v>75100033949</v>
      </c>
      <c r="C53">
        <v>290</v>
      </c>
      <c r="D53" s="2">
        <v>25.303101903831291</v>
      </c>
      <c r="E53" s="3">
        <f>TablaCompras[[#This Row],[Costo]]*TablaCompras[[#This Row],[Cantidad]]</f>
        <v>7337.8995521110746</v>
      </c>
      <c r="F53" s="22">
        <v>1004</v>
      </c>
      <c r="G53" t="str">
        <f>UPPER(TEXT(TablaCompras[[#This Row],[fecha]],"MMMM"))</f>
        <v>ABRIL</v>
      </c>
      <c r="H53">
        <f>YEAR(TablaCompras[[#This Row],[fecha]])</f>
        <v>2016</v>
      </c>
    </row>
    <row r="54" spans="1:8" x14ac:dyDescent="0.25">
      <c r="A54" s="68">
        <v>42464</v>
      </c>
      <c r="B54" s="1">
        <v>75100033949</v>
      </c>
      <c r="C54">
        <v>400</v>
      </c>
      <c r="D54" s="2">
        <v>25.303101903831291</v>
      </c>
      <c r="E54" s="3">
        <f>TablaCompras[[#This Row],[Costo]]*TablaCompras[[#This Row],[Cantidad]]</f>
        <v>10121.240761532516</v>
      </c>
      <c r="F54" s="22">
        <v>1004</v>
      </c>
      <c r="G54" t="str">
        <f>UPPER(TEXT(TablaCompras[[#This Row],[fecha]],"MMMM"))</f>
        <v>ABRIL</v>
      </c>
      <c r="H54">
        <f>YEAR(TablaCompras[[#This Row],[fecha]])</f>
        <v>2016</v>
      </c>
    </row>
    <row r="55" spans="1:8" x14ac:dyDescent="0.25">
      <c r="A55" s="68">
        <v>42466</v>
      </c>
      <c r="B55" s="1">
        <v>75100033946</v>
      </c>
      <c r="C55">
        <v>210</v>
      </c>
      <c r="D55" s="2">
        <v>30.391008461942633</v>
      </c>
      <c r="E55" s="3">
        <f>TablaCompras[[#This Row],[Costo]]*TablaCompras[[#This Row],[Cantidad]]</f>
        <v>6382.1117770079527</v>
      </c>
      <c r="F55" s="22">
        <v>1004</v>
      </c>
      <c r="G55" t="str">
        <f>UPPER(TEXT(TablaCompras[[#This Row],[fecha]],"MMMM"))</f>
        <v>ABRIL</v>
      </c>
      <c r="H55">
        <f>YEAR(TablaCompras[[#This Row],[fecha]])</f>
        <v>2016</v>
      </c>
    </row>
    <row r="56" spans="1:8" x14ac:dyDescent="0.25">
      <c r="A56" s="68">
        <v>42466</v>
      </c>
      <c r="B56" s="1">
        <v>75100033949</v>
      </c>
      <c r="C56">
        <v>270</v>
      </c>
      <c r="D56" s="2">
        <v>25.303101903831291</v>
      </c>
      <c r="E56" s="3">
        <f>TablaCompras[[#This Row],[Costo]]*TablaCompras[[#This Row],[Cantidad]]</f>
        <v>6831.8375140344488</v>
      </c>
      <c r="F56" s="22">
        <v>1004</v>
      </c>
      <c r="G56" t="str">
        <f>UPPER(TEXT(TablaCompras[[#This Row],[fecha]],"MMMM"))</f>
        <v>ABRIL</v>
      </c>
      <c r="H56">
        <f>YEAR(TablaCompras[[#This Row],[fecha]])</f>
        <v>2016</v>
      </c>
    </row>
    <row r="57" spans="1:8" x14ac:dyDescent="0.25">
      <c r="A57" s="68">
        <v>42467</v>
      </c>
      <c r="B57" s="1">
        <v>75100033946</v>
      </c>
      <c r="C57">
        <v>430</v>
      </c>
      <c r="D57" s="2">
        <v>30.391008461942633</v>
      </c>
      <c r="E57" s="3">
        <f>TablaCompras[[#This Row],[Costo]]*TablaCompras[[#This Row],[Cantidad]]</f>
        <v>13068.133638635332</v>
      </c>
      <c r="F57" s="22">
        <v>1004</v>
      </c>
      <c r="G57" t="str">
        <f>UPPER(TEXT(TablaCompras[[#This Row],[fecha]],"MMMM"))</f>
        <v>ABRIL</v>
      </c>
      <c r="H57">
        <f>YEAR(TablaCompras[[#This Row],[fecha]])</f>
        <v>2016</v>
      </c>
    </row>
    <row r="58" spans="1:8" x14ac:dyDescent="0.25">
      <c r="A58" s="68">
        <v>42471</v>
      </c>
      <c r="B58" s="1">
        <v>75100033941</v>
      </c>
      <c r="C58">
        <v>300</v>
      </c>
      <c r="D58" s="2">
        <v>26.406943472646308</v>
      </c>
      <c r="E58" s="3">
        <f>TablaCompras[[#This Row],[Costo]]*TablaCompras[[#This Row],[Cantidad]]</f>
        <v>7922.0830417938923</v>
      </c>
      <c r="F58" s="22">
        <v>1002</v>
      </c>
      <c r="G58" t="str">
        <f>UPPER(TEXT(TablaCompras[[#This Row],[fecha]],"MMMM"))</f>
        <v>ABRIL</v>
      </c>
      <c r="H58">
        <f>YEAR(TablaCompras[[#This Row],[fecha]])</f>
        <v>2016</v>
      </c>
    </row>
    <row r="59" spans="1:8" x14ac:dyDescent="0.25">
      <c r="A59" s="68">
        <v>42471</v>
      </c>
      <c r="B59" s="1">
        <v>75100033947</v>
      </c>
      <c r="C59">
        <v>240</v>
      </c>
      <c r="D59" s="2">
        <v>25.669534551260863</v>
      </c>
      <c r="E59" s="3">
        <f>TablaCompras[[#This Row],[Costo]]*TablaCompras[[#This Row],[Cantidad]]</f>
        <v>6160.6882923026069</v>
      </c>
      <c r="F59" s="22">
        <v>1005</v>
      </c>
      <c r="G59" t="str">
        <f>UPPER(TEXT(TablaCompras[[#This Row],[fecha]],"MMMM"))</f>
        <v>ABRIL</v>
      </c>
      <c r="H59">
        <f>YEAR(TablaCompras[[#This Row],[fecha]])</f>
        <v>2016</v>
      </c>
    </row>
    <row r="60" spans="1:8" x14ac:dyDescent="0.25">
      <c r="A60" s="68">
        <v>42471</v>
      </c>
      <c r="B60" s="1">
        <v>75100033949</v>
      </c>
      <c r="C60">
        <v>420</v>
      </c>
      <c r="D60" s="2">
        <v>25.303101903831291</v>
      </c>
      <c r="E60" s="3">
        <f>TablaCompras[[#This Row],[Costo]]*TablaCompras[[#This Row],[Cantidad]]</f>
        <v>10627.302799609142</v>
      </c>
      <c r="F60" s="22">
        <v>1004</v>
      </c>
      <c r="G60" t="str">
        <f>UPPER(TEXT(TablaCompras[[#This Row],[fecha]],"MMMM"))</f>
        <v>ABRIL</v>
      </c>
      <c r="H60">
        <f>YEAR(TablaCompras[[#This Row],[fecha]])</f>
        <v>2016</v>
      </c>
    </row>
    <row r="61" spans="1:8" x14ac:dyDescent="0.25">
      <c r="A61" s="68">
        <v>42474</v>
      </c>
      <c r="B61" s="1">
        <v>75100033944</v>
      </c>
      <c r="C61">
        <v>160</v>
      </c>
      <c r="D61" s="2">
        <v>20.52172213150995</v>
      </c>
      <c r="E61" s="3">
        <f>TablaCompras[[#This Row],[Costo]]*TablaCompras[[#This Row],[Cantidad]]</f>
        <v>3283.4755410415919</v>
      </c>
      <c r="F61" s="22">
        <v>1002</v>
      </c>
      <c r="G61" t="str">
        <f>UPPER(TEXT(TablaCompras[[#This Row],[fecha]],"MMMM"))</f>
        <v>ABRIL</v>
      </c>
      <c r="H61">
        <f>YEAR(TablaCompras[[#This Row],[fecha]])</f>
        <v>2016</v>
      </c>
    </row>
    <row r="62" spans="1:8" x14ac:dyDescent="0.25">
      <c r="A62" s="68">
        <v>42475</v>
      </c>
      <c r="B62" s="1">
        <v>75100033940</v>
      </c>
      <c r="C62">
        <v>290</v>
      </c>
      <c r="D62" s="2">
        <v>28.168037998225415</v>
      </c>
      <c r="E62" s="3">
        <f>TablaCompras[[#This Row],[Costo]]*TablaCompras[[#This Row],[Cantidad]]</f>
        <v>8168.7310194853708</v>
      </c>
      <c r="F62" s="22">
        <v>1001</v>
      </c>
      <c r="G62" t="str">
        <f>UPPER(TEXT(TablaCompras[[#This Row],[fecha]],"MMMM"))</f>
        <v>ABRIL</v>
      </c>
      <c r="H62">
        <f>YEAR(TablaCompras[[#This Row],[fecha]])</f>
        <v>2016</v>
      </c>
    </row>
    <row r="63" spans="1:8" x14ac:dyDescent="0.25">
      <c r="A63" s="68">
        <v>42475</v>
      </c>
      <c r="B63" s="1">
        <v>75100033943</v>
      </c>
      <c r="C63">
        <v>460</v>
      </c>
      <c r="D63" s="2">
        <v>29.839941427871711</v>
      </c>
      <c r="E63" s="3">
        <f>TablaCompras[[#This Row],[Costo]]*TablaCompras[[#This Row],[Cantidad]]</f>
        <v>13726.373056820987</v>
      </c>
      <c r="F63" s="22">
        <v>1001</v>
      </c>
      <c r="G63" t="str">
        <f>UPPER(TEXT(TablaCompras[[#This Row],[fecha]],"MMMM"))</f>
        <v>ABRIL</v>
      </c>
      <c r="H63">
        <f>YEAR(TablaCompras[[#This Row],[fecha]])</f>
        <v>2016</v>
      </c>
    </row>
    <row r="64" spans="1:8" x14ac:dyDescent="0.25">
      <c r="A64" s="68">
        <v>42476</v>
      </c>
      <c r="B64" s="1">
        <v>75100033941</v>
      </c>
      <c r="C64">
        <v>150</v>
      </c>
      <c r="D64" s="2">
        <v>26.406943472646308</v>
      </c>
      <c r="E64" s="3">
        <f>TablaCompras[[#This Row],[Costo]]*TablaCompras[[#This Row],[Cantidad]]</f>
        <v>3961.0415208969462</v>
      </c>
      <c r="F64" s="22">
        <v>1002</v>
      </c>
      <c r="G64" t="str">
        <f>UPPER(TEXT(TablaCompras[[#This Row],[fecha]],"MMMM"))</f>
        <v>ABRIL</v>
      </c>
      <c r="H64">
        <f>YEAR(TablaCompras[[#This Row],[fecha]])</f>
        <v>2016</v>
      </c>
    </row>
    <row r="65" spans="1:9" x14ac:dyDescent="0.25">
      <c r="A65" s="68">
        <v>42476</v>
      </c>
      <c r="B65" s="1">
        <v>75100033942</v>
      </c>
      <c r="C65">
        <v>500</v>
      </c>
      <c r="D65" s="2">
        <v>30.438879712982331</v>
      </c>
      <c r="E65" s="3">
        <f>TablaCompras[[#This Row],[Costo]]*TablaCompras[[#This Row],[Cantidad]]</f>
        <v>15219.439856491166</v>
      </c>
      <c r="F65" s="22">
        <v>1003</v>
      </c>
      <c r="G65" t="str">
        <f>UPPER(TEXT(TablaCompras[[#This Row],[fecha]],"MMMM"))</f>
        <v>ABRIL</v>
      </c>
      <c r="H65">
        <f>YEAR(TablaCompras[[#This Row],[fecha]])</f>
        <v>2016</v>
      </c>
    </row>
    <row r="66" spans="1:9" x14ac:dyDescent="0.25">
      <c r="A66" s="68">
        <v>42478</v>
      </c>
      <c r="B66" s="1">
        <v>75100033940</v>
      </c>
      <c r="C66">
        <v>450</v>
      </c>
      <c r="D66" s="2">
        <v>28.168037998225415</v>
      </c>
      <c r="E66" s="3">
        <f>TablaCompras[[#This Row],[Costo]]*TablaCompras[[#This Row],[Cantidad]]</f>
        <v>12675.617099201438</v>
      </c>
      <c r="F66" s="22">
        <v>1001</v>
      </c>
      <c r="G66" t="str">
        <f>UPPER(TEXT(TablaCompras[[#This Row],[fecha]],"MMMM"))</f>
        <v>ABRIL</v>
      </c>
      <c r="H66">
        <f>YEAR(TablaCompras[[#This Row],[fecha]])</f>
        <v>2016</v>
      </c>
    </row>
    <row r="67" spans="1:9" x14ac:dyDescent="0.25">
      <c r="A67" s="68">
        <v>42479</v>
      </c>
      <c r="B67" s="1">
        <v>75100033945</v>
      </c>
      <c r="C67">
        <v>370</v>
      </c>
      <c r="D67" s="2">
        <v>24.979975677792368</v>
      </c>
      <c r="E67" s="3">
        <f>TablaCompras[[#This Row],[Costo]]*TablaCompras[[#This Row],[Cantidad]]</f>
        <v>9242.5910007831753</v>
      </c>
      <c r="F67" s="22">
        <v>1003</v>
      </c>
      <c r="G67" t="str">
        <f>UPPER(TEXT(TablaCompras[[#This Row],[fecha]],"MMMM"))</f>
        <v>ABRIL</v>
      </c>
      <c r="H67">
        <f>YEAR(TablaCompras[[#This Row],[fecha]])</f>
        <v>2016</v>
      </c>
    </row>
    <row r="68" spans="1:9" x14ac:dyDescent="0.25">
      <c r="A68" s="68">
        <v>42480</v>
      </c>
      <c r="B68" s="1">
        <v>75100033943</v>
      </c>
      <c r="C68">
        <v>190</v>
      </c>
      <c r="D68" s="2">
        <v>29.839941427871711</v>
      </c>
      <c r="E68" s="3">
        <f>TablaCompras[[#This Row],[Costo]]*TablaCompras[[#This Row],[Cantidad]]</f>
        <v>5669.5888712956248</v>
      </c>
      <c r="F68" s="22">
        <v>1001</v>
      </c>
      <c r="G68" t="str">
        <f>UPPER(TEXT(TablaCompras[[#This Row],[fecha]],"MMMM"))</f>
        <v>ABRIL</v>
      </c>
      <c r="H68">
        <f>YEAR(TablaCompras[[#This Row],[fecha]])</f>
        <v>2016</v>
      </c>
    </row>
    <row r="69" spans="1:9" x14ac:dyDescent="0.25">
      <c r="A69" s="68">
        <v>42481</v>
      </c>
      <c r="B69" s="1">
        <v>75100033946</v>
      </c>
      <c r="C69">
        <v>460</v>
      </c>
      <c r="D69" s="2">
        <v>30.391008461942633</v>
      </c>
      <c r="E69" s="3">
        <f>TablaCompras[[#This Row],[Costo]]*TablaCompras[[#This Row],[Cantidad]]</f>
        <v>13979.863892493611</v>
      </c>
      <c r="F69" s="22">
        <v>1004</v>
      </c>
      <c r="G69" t="str">
        <f>UPPER(TEXT(TablaCompras[[#This Row],[fecha]],"MMMM"))</f>
        <v>ABRIL</v>
      </c>
      <c r="H69">
        <f>YEAR(TablaCompras[[#This Row],[fecha]])</f>
        <v>2016</v>
      </c>
    </row>
    <row r="70" spans="1:9" x14ac:dyDescent="0.25">
      <c r="A70" s="68">
        <v>42482</v>
      </c>
      <c r="B70" s="1">
        <v>75100033947</v>
      </c>
      <c r="C70">
        <v>260</v>
      </c>
      <c r="D70" s="2">
        <v>25.669534551260863</v>
      </c>
      <c r="E70" s="3">
        <f>TablaCompras[[#This Row],[Costo]]*TablaCompras[[#This Row],[Cantidad]]</f>
        <v>6674.0789833278241</v>
      </c>
      <c r="F70" s="22">
        <v>1005</v>
      </c>
      <c r="G70" t="str">
        <f>UPPER(TEXT(TablaCompras[[#This Row],[fecha]],"MMMM"))</f>
        <v>ABRIL</v>
      </c>
      <c r="H70">
        <f>YEAR(TablaCompras[[#This Row],[fecha]])</f>
        <v>2016</v>
      </c>
    </row>
    <row r="71" spans="1:9" x14ac:dyDescent="0.25">
      <c r="A71" s="68">
        <v>42483</v>
      </c>
      <c r="B71" s="1">
        <v>75100033941</v>
      </c>
      <c r="C71">
        <v>310</v>
      </c>
      <c r="D71" s="2">
        <v>26.406943472646308</v>
      </c>
      <c r="E71" s="3">
        <f>TablaCompras[[#This Row],[Costo]]*TablaCompras[[#This Row],[Cantidad]]</f>
        <v>8186.1524765203558</v>
      </c>
      <c r="F71" s="22">
        <v>1002</v>
      </c>
      <c r="G71" t="str">
        <f>UPPER(TEXT(TablaCompras[[#This Row],[fecha]],"MMMM"))</f>
        <v>ABRIL</v>
      </c>
      <c r="H71">
        <f>YEAR(TablaCompras[[#This Row],[fecha]])</f>
        <v>2016</v>
      </c>
    </row>
    <row r="72" spans="1:9" x14ac:dyDescent="0.25">
      <c r="A72" s="68">
        <v>42483</v>
      </c>
      <c r="B72" s="1">
        <v>75100033944</v>
      </c>
      <c r="C72">
        <v>440</v>
      </c>
      <c r="D72" s="2">
        <v>20.52172213150995</v>
      </c>
      <c r="E72" s="3">
        <f>TablaCompras[[#This Row],[Costo]]*TablaCompras[[#This Row],[Cantidad]]</f>
        <v>9029.5577378643775</v>
      </c>
      <c r="F72" s="22">
        <v>1002</v>
      </c>
      <c r="G72" t="str">
        <f>UPPER(TEXT(TablaCompras[[#This Row],[fecha]],"MMMM"))</f>
        <v>ABRIL</v>
      </c>
      <c r="H72">
        <f>YEAR(TablaCompras[[#This Row],[fecha]])</f>
        <v>2016</v>
      </c>
    </row>
    <row r="73" spans="1:9" x14ac:dyDescent="0.25">
      <c r="A73" s="68">
        <v>42487</v>
      </c>
      <c r="B73" s="1">
        <v>75100033940</v>
      </c>
      <c r="C73">
        <v>420</v>
      </c>
      <c r="D73" s="2">
        <v>28.168037998225415</v>
      </c>
      <c r="E73" s="3">
        <f>TablaCompras[[#This Row],[Costo]]*TablaCompras[[#This Row],[Cantidad]]</f>
        <v>11830.575959254675</v>
      </c>
      <c r="F73" s="22">
        <v>1001</v>
      </c>
      <c r="G73" t="str">
        <f>UPPER(TEXT(TablaCompras[[#This Row],[fecha]],"MMMM"))</f>
        <v>ABRIL</v>
      </c>
      <c r="H73">
        <f>YEAR(TablaCompras[[#This Row],[fecha]])</f>
        <v>2016</v>
      </c>
    </row>
    <row r="74" spans="1:9" x14ac:dyDescent="0.25">
      <c r="A74" s="68">
        <v>42488</v>
      </c>
      <c r="B74" s="1">
        <v>75100033946</v>
      </c>
      <c r="C74">
        <v>240</v>
      </c>
      <c r="D74" s="2">
        <v>30.391008461942633</v>
      </c>
      <c r="E74" s="3">
        <f>TablaCompras[[#This Row],[Costo]]*TablaCompras[[#This Row],[Cantidad]]</f>
        <v>7293.8420308662317</v>
      </c>
      <c r="F74" s="22">
        <v>1004</v>
      </c>
      <c r="G74" t="str">
        <f>UPPER(TEXT(TablaCompras[[#This Row],[fecha]],"MMMM"))</f>
        <v>ABRIL</v>
      </c>
      <c r="H74">
        <f>YEAR(TablaCompras[[#This Row],[fecha]])</f>
        <v>2016</v>
      </c>
    </row>
    <row r="75" spans="1:9" x14ac:dyDescent="0.25">
      <c r="A75" s="68">
        <v>42493</v>
      </c>
      <c r="B75" s="1">
        <v>75100033941</v>
      </c>
      <c r="C75">
        <v>460</v>
      </c>
      <c r="D75" s="2">
        <v>26.406943472646308</v>
      </c>
      <c r="E75" s="3">
        <f>TablaCompras[[#This Row],[Costo]]*TablaCompras[[#This Row],[Cantidad]]</f>
        <v>12147.193997417302</v>
      </c>
      <c r="F75" s="22">
        <v>1002</v>
      </c>
      <c r="G75" t="str">
        <f>UPPER(TEXT(TablaCompras[[#This Row],[fecha]],"MMMM"))</f>
        <v>MAYO</v>
      </c>
      <c r="H75">
        <f>YEAR(TablaCompras[[#This Row],[fecha]])</f>
        <v>2016</v>
      </c>
    </row>
    <row r="76" spans="1:9" x14ac:dyDescent="0.25">
      <c r="A76" s="68">
        <v>42493</v>
      </c>
      <c r="B76" s="1">
        <v>75100033950</v>
      </c>
      <c r="C76">
        <v>450</v>
      </c>
      <c r="D76" s="2">
        <v>19.396604322587418</v>
      </c>
      <c r="E76" s="3">
        <f>TablaCompras[[#This Row],[Costo]]*TablaCompras[[#This Row],[Cantidad]]</f>
        <v>8728.4719451643377</v>
      </c>
      <c r="F76" s="22">
        <v>1005</v>
      </c>
      <c r="G76" t="str">
        <f>UPPER(TEXT(TablaCompras[[#This Row],[fecha]],"MMMM"))</f>
        <v>MAYO</v>
      </c>
      <c r="H76">
        <f>YEAR(TablaCompras[[#This Row],[fecha]])</f>
        <v>2016</v>
      </c>
    </row>
    <row r="77" spans="1:9" x14ac:dyDescent="0.25">
      <c r="A77" s="68">
        <v>42499</v>
      </c>
      <c r="B77" s="1">
        <v>75100033949</v>
      </c>
      <c r="C77">
        <v>480</v>
      </c>
      <c r="D77" s="2">
        <v>25.303101903831291</v>
      </c>
      <c r="E77" s="3">
        <f>TablaCompras[[#This Row],[Costo]]*TablaCompras[[#This Row],[Cantidad]]</f>
        <v>12145.488913839019</v>
      </c>
      <c r="F77" s="22">
        <v>1004</v>
      </c>
      <c r="G77" t="str">
        <f>UPPER(TEXT(TablaCompras[[#This Row],[fecha]],"MMMM"))</f>
        <v>MAYO</v>
      </c>
      <c r="H77">
        <f>YEAR(TablaCompras[[#This Row],[fecha]])</f>
        <v>2016</v>
      </c>
      <c r="I77" s="68"/>
    </row>
    <row r="78" spans="1:9" x14ac:dyDescent="0.25">
      <c r="A78" s="68">
        <v>42504</v>
      </c>
      <c r="B78" s="1">
        <v>75100033945</v>
      </c>
      <c r="C78">
        <v>490</v>
      </c>
      <c r="D78" s="2">
        <v>24.979975677792368</v>
      </c>
      <c r="E78" s="3">
        <f>TablaCompras[[#This Row],[Costo]]*TablaCompras[[#This Row],[Cantidad]]</f>
        <v>12240.18808211826</v>
      </c>
      <c r="F78" s="22">
        <v>1003</v>
      </c>
      <c r="G78" t="str">
        <f>UPPER(TEXT(TablaCompras[[#This Row],[fecha]],"MMMM"))</f>
        <v>MAYO</v>
      </c>
      <c r="H78">
        <f>YEAR(TablaCompras[[#This Row],[fecha]])</f>
        <v>2016</v>
      </c>
    </row>
    <row r="79" spans="1:9" x14ac:dyDescent="0.25">
      <c r="A79" s="68">
        <v>42504</v>
      </c>
      <c r="B79" s="1">
        <v>75100033947</v>
      </c>
      <c r="C79">
        <v>140</v>
      </c>
      <c r="D79" s="2">
        <v>25.669534551260863</v>
      </c>
      <c r="E79" s="3">
        <f>TablaCompras[[#This Row],[Costo]]*TablaCompras[[#This Row],[Cantidad]]</f>
        <v>3593.7348371765211</v>
      </c>
      <c r="F79" s="22">
        <v>1005</v>
      </c>
      <c r="G79" t="str">
        <f>UPPER(TEXT(TablaCompras[[#This Row],[fecha]],"MMMM"))</f>
        <v>MAYO</v>
      </c>
      <c r="H79">
        <f>YEAR(TablaCompras[[#This Row],[fecha]])</f>
        <v>2016</v>
      </c>
    </row>
    <row r="80" spans="1:9" x14ac:dyDescent="0.25">
      <c r="A80" s="68">
        <v>42507</v>
      </c>
      <c r="B80" s="1">
        <v>75100033948</v>
      </c>
      <c r="C80">
        <v>310</v>
      </c>
      <c r="D80" s="2">
        <v>18.817559556840525</v>
      </c>
      <c r="E80" s="3">
        <f>TablaCompras[[#This Row],[Costo]]*TablaCompras[[#This Row],[Cantidad]]</f>
        <v>5833.443462620563</v>
      </c>
      <c r="F80" s="22">
        <v>1006</v>
      </c>
      <c r="G80" t="str">
        <f>UPPER(TEXT(TablaCompras[[#This Row],[fecha]],"MMMM"))</f>
        <v>MAYO</v>
      </c>
      <c r="H80">
        <f>YEAR(TablaCompras[[#This Row],[fecha]])</f>
        <v>2016</v>
      </c>
    </row>
    <row r="81" spans="1:8" x14ac:dyDescent="0.25">
      <c r="A81" s="68">
        <v>42509</v>
      </c>
      <c r="B81" s="1">
        <v>75100033950</v>
      </c>
      <c r="C81">
        <v>230</v>
      </c>
      <c r="D81" s="2">
        <v>19.396604322587418</v>
      </c>
      <c r="E81" s="3">
        <f>TablaCompras[[#This Row],[Costo]]*TablaCompras[[#This Row],[Cantidad]]</f>
        <v>4461.2189941951065</v>
      </c>
      <c r="F81" s="22">
        <v>1005</v>
      </c>
      <c r="G81" t="str">
        <f>UPPER(TEXT(TablaCompras[[#This Row],[fecha]],"MMMM"))</f>
        <v>MAYO</v>
      </c>
      <c r="H81">
        <f>YEAR(TablaCompras[[#This Row],[fecha]])</f>
        <v>2016</v>
      </c>
    </row>
    <row r="82" spans="1:8" x14ac:dyDescent="0.25">
      <c r="A82" s="68">
        <v>42512</v>
      </c>
      <c r="B82" s="1">
        <v>75100033945</v>
      </c>
      <c r="C82">
        <v>330</v>
      </c>
      <c r="D82" s="2">
        <v>24.979975677792368</v>
      </c>
      <c r="E82" s="3">
        <f>TablaCompras[[#This Row],[Costo]]*TablaCompras[[#This Row],[Cantidad]]</f>
        <v>8243.3919736714815</v>
      </c>
      <c r="F82" s="22">
        <v>1003</v>
      </c>
      <c r="G82" t="str">
        <f>UPPER(TEXT(TablaCompras[[#This Row],[fecha]],"MMMM"))</f>
        <v>MAYO</v>
      </c>
      <c r="H82">
        <f>YEAR(TablaCompras[[#This Row],[fecha]])</f>
        <v>2016</v>
      </c>
    </row>
    <row r="83" spans="1:8" x14ac:dyDescent="0.25">
      <c r="A83" s="68">
        <v>42516</v>
      </c>
      <c r="B83" s="1">
        <v>75100033941</v>
      </c>
      <c r="C83">
        <v>430</v>
      </c>
      <c r="D83" s="2">
        <v>26.406943472646308</v>
      </c>
      <c r="E83" s="3">
        <f>TablaCompras[[#This Row],[Costo]]*TablaCompras[[#This Row],[Cantidad]]</f>
        <v>11354.985693237912</v>
      </c>
      <c r="F83" s="22">
        <v>1002</v>
      </c>
      <c r="G83" t="str">
        <f>UPPER(TEXT(TablaCompras[[#This Row],[fecha]],"MMMM"))</f>
        <v>MAYO</v>
      </c>
      <c r="H83">
        <f>YEAR(TablaCompras[[#This Row],[fecha]])</f>
        <v>2016</v>
      </c>
    </row>
    <row r="84" spans="1:8" x14ac:dyDescent="0.25">
      <c r="A84" s="68">
        <v>42517</v>
      </c>
      <c r="B84" s="1">
        <v>75100033949</v>
      </c>
      <c r="C84">
        <v>380</v>
      </c>
      <c r="D84" s="2">
        <v>25.303101903831291</v>
      </c>
      <c r="E84" s="3">
        <f>TablaCompras[[#This Row],[Costo]]*TablaCompras[[#This Row],[Cantidad]]</f>
        <v>9615.1787234558906</v>
      </c>
      <c r="F84" s="22">
        <v>1004</v>
      </c>
      <c r="G84" t="str">
        <f>UPPER(TEXT(TablaCompras[[#This Row],[fecha]],"MMMM"))</f>
        <v>MAYO</v>
      </c>
      <c r="H84">
        <f>YEAR(TablaCompras[[#This Row],[fecha]])</f>
        <v>2016</v>
      </c>
    </row>
    <row r="85" spans="1:8" x14ac:dyDescent="0.25">
      <c r="A85" s="68">
        <v>42519</v>
      </c>
      <c r="B85" s="1">
        <v>75100033946</v>
      </c>
      <c r="C85">
        <v>180</v>
      </c>
      <c r="D85" s="2">
        <v>30.391008461942633</v>
      </c>
      <c r="E85" s="3">
        <f>TablaCompras[[#This Row],[Costo]]*TablaCompras[[#This Row],[Cantidad]]</f>
        <v>5470.3815231496737</v>
      </c>
      <c r="F85" s="22">
        <v>1004</v>
      </c>
      <c r="G85" t="str">
        <f>UPPER(TEXT(TablaCompras[[#This Row],[fecha]],"MMMM"))</f>
        <v>MAYO</v>
      </c>
      <c r="H85">
        <f>YEAR(TablaCompras[[#This Row],[fecha]])</f>
        <v>2016</v>
      </c>
    </row>
    <row r="86" spans="1:8" x14ac:dyDescent="0.25">
      <c r="A86" s="68">
        <v>42523</v>
      </c>
      <c r="B86" s="1">
        <v>75100033940</v>
      </c>
      <c r="C86">
        <v>490</v>
      </c>
      <c r="D86" s="2">
        <v>28.168037998225415</v>
      </c>
      <c r="E86" s="3">
        <f>TablaCompras[[#This Row],[Costo]]*TablaCompras[[#This Row],[Cantidad]]</f>
        <v>13802.338619130453</v>
      </c>
      <c r="F86" s="22">
        <v>1001</v>
      </c>
      <c r="G86" t="str">
        <f>UPPER(TEXT(TablaCompras[[#This Row],[fecha]],"MMMM"))</f>
        <v>JUNIO</v>
      </c>
      <c r="H86">
        <f>YEAR(TablaCompras[[#This Row],[fecha]])</f>
        <v>2016</v>
      </c>
    </row>
    <row r="87" spans="1:8" x14ac:dyDescent="0.25">
      <c r="A87" s="68">
        <v>42523</v>
      </c>
      <c r="B87" s="1">
        <v>75100033941</v>
      </c>
      <c r="C87">
        <v>190</v>
      </c>
      <c r="D87" s="2">
        <v>26.406943472646308</v>
      </c>
      <c r="E87" s="3">
        <f>TablaCompras[[#This Row],[Costo]]*TablaCompras[[#This Row],[Cantidad]]</f>
        <v>5017.3192598027981</v>
      </c>
      <c r="F87" s="22">
        <v>1002</v>
      </c>
      <c r="G87" t="str">
        <f>UPPER(TEXT(TablaCompras[[#This Row],[fecha]],"MMMM"))</f>
        <v>JUNIO</v>
      </c>
      <c r="H87">
        <f>YEAR(TablaCompras[[#This Row],[fecha]])</f>
        <v>2016</v>
      </c>
    </row>
    <row r="88" spans="1:8" x14ac:dyDescent="0.25">
      <c r="A88" s="68">
        <v>42525</v>
      </c>
      <c r="B88" s="1">
        <v>75100033947</v>
      </c>
      <c r="C88">
        <v>290</v>
      </c>
      <c r="D88" s="2">
        <v>25.669534551260863</v>
      </c>
      <c r="E88" s="3">
        <f>TablaCompras[[#This Row],[Costo]]*TablaCompras[[#This Row],[Cantidad]]</f>
        <v>7444.1650198656507</v>
      </c>
      <c r="F88" s="22">
        <v>1005</v>
      </c>
      <c r="G88" t="str">
        <f>UPPER(TEXT(TablaCompras[[#This Row],[fecha]],"MMMM"))</f>
        <v>JUNIO</v>
      </c>
      <c r="H88">
        <f>YEAR(TablaCompras[[#This Row],[fecha]])</f>
        <v>2016</v>
      </c>
    </row>
    <row r="89" spans="1:8" x14ac:dyDescent="0.25">
      <c r="A89" s="68">
        <v>42530</v>
      </c>
      <c r="B89" s="1">
        <v>75100033940</v>
      </c>
      <c r="C89">
        <v>210</v>
      </c>
      <c r="D89" s="2">
        <v>28.168037998225415</v>
      </c>
      <c r="E89" s="3">
        <f>TablaCompras[[#This Row],[Costo]]*TablaCompras[[#This Row],[Cantidad]]</f>
        <v>5915.2879796273373</v>
      </c>
      <c r="F89" s="22">
        <v>1001</v>
      </c>
      <c r="G89" t="str">
        <f>UPPER(TEXT(TablaCompras[[#This Row],[fecha]],"MMMM"))</f>
        <v>JUNIO</v>
      </c>
      <c r="H89">
        <f>YEAR(TablaCompras[[#This Row],[fecha]])</f>
        <v>2016</v>
      </c>
    </row>
    <row r="90" spans="1:8" x14ac:dyDescent="0.25">
      <c r="A90" s="68">
        <v>42531</v>
      </c>
      <c r="B90" s="1">
        <v>75100033946</v>
      </c>
      <c r="C90">
        <v>490</v>
      </c>
      <c r="D90" s="2">
        <v>30.391008461942633</v>
      </c>
      <c r="E90" s="3">
        <f>TablaCompras[[#This Row],[Costo]]*TablaCompras[[#This Row],[Cantidad]]</f>
        <v>14891.59414635189</v>
      </c>
      <c r="F90" s="22">
        <v>1004</v>
      </c>
      <c r="G90" t="str">
        <f>UPPER(TEXT(TablaCompras[[#This Row],[fecha]],"MMMM"))</f>
        <v>JUNIO</v>
      </c>
      <c r="H90">
        <f>YEAR(TablaCompras[[#This Row],[fecha]])</f>
        <v>2016</v>
      </c>
    </row>
    <row r="91" spans="1:8" x14ac:dyDescent="0.25">
      <c r="A91" s="68">
        <v>42531</v>
      </c>
      <c r="B91" s="1">
        <v>75100033949</v>
      </c>
      <c r="C91">
        <v>210</v>
      </c>
      <c r="D91" s="2">
        <v>25.303101903831291</v>
      </c>
      <c r="E91" s="3">
        <f>TablaCompras[[#This Row],[Costo]]*TablaCompras[[#This Row],[Cantidad]]</f>
        <v>5313.6513998045712</v>
      </c>
      <c r="F91" s="22">
        <v>1004</v>
      </c>
      <c r="G91" t="str">
        <f>UPPER(TEXT(TablaCompras[[#This Row],[fecha]],"MMMM"))</f>
        <v>JUNIO</v>
      </c>
      <c r="H91">
        <f>YEAR(TablaCompras[[#This Row],[fecha]])</f>
        <v>2016</v>
      </c>
    </row>
    <row r="92" spans="1:8" x14ac:dyDescent="0.25">
      <c r="A92" s="68">
        <v>42536</v>
      </c>
      <c r="B92" s="1">
        <v>75100033947</v>
      </c>
      <c r="C92">
        <v>420</v>
      </c>
      <c r="D92" s="2">
        <v>25.669534551260863</v>
      </c>
      <c r="E92" s="3">
        <f>TablaCompras[[#This Row],[Costo]]*TablaCompras[[#This Row],[Cantidad]]</f>
        <v>10781.204511529562</v>
      </c>
      <c r="F92" s="22">
        <v>1005</v>
      </c>
      <c r="G92" t="str">
        <f>UPPER(TEXT(TablaCompras[[#This Row],[fecha]],"MMMM"))</f>
        <v>JUNIO</v>
      </c>
      <c r="H92">
        <f>YEAR(TablaCompras[[#This Row],[fecha]])</f>
        <v>2016</v>
      </c>
    </row>
    <row r="93" spans="1:8" x14ac:dyDescent="0.25">
      <c r="A93" s="68">
        <v>42536</v>
      </c>
      <c r="B93" s="1">
        <v>75100033949</v>
      </c>
      <c r="C93">
        <v>150</v>
      </c>
      <c r="D93" s="2">
        <v>25.303101903831291</v>
      </c>
      <c r="E93" s="3">
        <f>TablaCompras[[#This Row],[Costo]]*TablaCompras[[#This Row],[Cantidad]]</f>
        <v>3795.4652855746936</v>
      </c>
      <c r="F93" s="22">
        <v>1004</v>
      </c>
      <c r="G93" t="str">
        <f>UPPER(TEXT(TablaCompras[[#This Row],[fecha]],"MMMM"))</f>
        <v>JUNIO</v>
      </c>
      <c r="H93">
        <f>YEAR(TablaCompras[[#This Row],[fecha]])</f>
        <v>2016</v>
      </c>
    </row>
    <row r="94" spans="1:8" x14ac:dyDescent="0.25">
      <c r="A94" s="68">
        <v>42537</v>
      </c>
      <c r="B94" s="1">
        <v>75100033943</v>
      </c>
      <c r="C94">
        <v>460</v>
      </c>
      <c r="D94" s="2">
        <v>29.839941427871711</v>
      </c>
      <c r="E94" s="3">
        <f>TablaCompras[[#This Row],[Costo]]*TablaCompras[[#This Row],[Cantidad]]</f>
        <v>13726.373056820987</v>
      </c>
      <c r="F94" s="22">
        <v>1001</v>
      </c>
      <c r="G94" t="str">
        <f>UPPER(TEXT(TablaCompras[[#This Row],[fecha]],"MMMM"))</f>
        <v>JUNIO</v>
      </c>
      <c r="H94">
        <f>YEAR(TablaCompras[[#This Row],[fecha]])</f>
        <v>2016</v>
      </c>
    </row>
    <row r="95" spans="1:8" x14ac:dyDescent="0.25">
      <c r="A95" s="68">
        <v>42537</v>
      </c>
      <c r="B95" s="1">
        <v>75100033946</v>
      </c>
      <c r="C95">
        <v>220</v>
      </c>
      <c r="D95" s="2">
        <v>30.391008461942633</v>
      </c>
      <c r="E95" s="3">
        <f>TablaCompras[[#This Row],[Costo]]*TablaCompras[[#This Row],[Cantidad]]</f>
        <v>6686.0218616273796</v>
      </c>
      <c r="F95" s="22">
        <v>1004</v>
      </c>
      <c r="G95" t="str">
        <f>UPPER(TEXT(TablaCompras[[#This Row],[fecha]],"MMMM"))</f>
        <v>JUNIO</v>
      </c>
      <c r="H95">
        <f>YEAR(TablaCompras[[#This Row],[fecha]])</f>
        <v>2016</v>
      </c>
    </row>
    <row r="96" spans="1:8" x14ac:dyDescent="0.25">
      <c r="A96" s="68">
        <v>42538</v>
      </c>
      <c r="B96" s="1">
        <v>75100033940</v>
      </c>
      <c r="C96">
        <v>130</v>
      </c>
      <c r="D96" s="2">
        <v>28.168037998225415</v>
      </c>
      <c r="E96" s="3">
        <f>TablaCompras[[#This Row],[Costo]]*TablaCompras[[#This Row],[Cantidad]]</f>
        <v>3661.8449397693039</v>
      </c>
      <c r="F96" s="22">
        <v>1001</v>
      </c>
      <c r="G96" t="str">
        <f>UPPER(TEXT(TablaCompras[[#This Row],[fecha]],"MMMM"))</f>
        <v>JUNIO</v>
      </c>
      <c r="H96">
        <f>YEAR(TablaCompras[[#This Row],[fecha]])</f>
        <v>2016</v>
      </c>
    </row>
    <row r="97" spans="1:8" x14ac:dyDescent="0.25">
      <c r="A97" s="68">
        <v>42540</v>
      </c>
      <c r="B97" s="1">
        <v>75100033941</v>
      </c>
      <c r="C97">
        <v>450</v>
      </c>
      <c r="D97" s="2">
        <v>26.406943472646308</v>
      </c>
      <c r="E97" s="3">
        <f>TablaCompras[[#This Row],[Costo]]*TablaCompras[[#This Row],[Cantidad]]</f>
        <v>11883.124562690839</v>
      </c>
      <c r="F97" s="22">
        <v>1002</v>
      </c>
      <c r="G97" t="str">
        <f>UPPER(TEXT(TablaCompras[[#This Row],[fecha]],"MMMM"))</f>
        <v>JUNIO</v>
      </c>
      <c r="H97">
        <f>YEAR(TablaCompras[[#This Row],[fecha]])</f>
        <v>2016</v>
      </c>
    </row>
    <row r="98" spans="1:8" x14ac:dyDescent="0.25">
      <c r="A98" s="68">
        <v>42540</v>
      </c>
      <c r="B98" s="1">
        <v>75100033941</v>
      </c>
      <c r="C98">
        <v>400</v>
      </c>
      <c r="D98" s="2">
        <v>26.406943472646308</v>
      </c>
      <c r="E98" s="3">
        <f>TablaCompras[[#This Row],[Costo]]*TablaCompras[[#This Row],[Cantidad]]</f>
        <v>10562.777389058523</v>
      </c>
      <c r="F98" s="22">
        <v>1002</v>
      </c>
      <c r="G98" t="str">
        <f>UPPER(TEXT(TablaCompras[[#This Row],[fecha]],"MMMM"))</f>
        <v>JUNIO</v>
      </c>
      <c r="H98">
        <f>YEAR(TablaCompras[[#This Row],[fecha]])</f>
        <v>2016</v>
      </c>
    </row>
    <row r="99" spans="1:8" x14ac:dyDescent="0.25">
      <c r="A99" s="68">
        <v>42543</v>
      </c>
      <c r="B99" s="1">
        <v>75100033943</v>
      </c>
      <c r="C99">
        <v>440</v>
      </c>
      <c r="D99" s="2">
        <v>29.839941427871711</v>
      </c>
      <c r="E99" s="3">
        <f>TablaCompras[[#This Row],[Costo]]*TablaCompras[[#This Row],[Cantidad]]</f>
        <v>13129.574228263553</v>
      </c>
      <c r="F99" s="22">
        <v>1001</v>
      </c>
      <c r="G99" t="str">
        <f>UPPER(TEXT(TablaCompras[[#This Row],[fecha]],"MMMM"))</f>
        <v>JUNIO</v>
      </c>
      <c r="H99">
        <f>YEAR(TablaCompras[[#This Row],[fecha]])</f>
        <v>2016</v>
      </c>
    </row>
    <row r="100" spans="1:8" x14ac:dyDescent="0.25">
      <c r="A100" s="68">
        <v>42543</v>
      </c>
      <c r="B100" s="1">
        <v>75100033946</v>
      </c>
      <c r="C100">
        <v>380</v>
      </c>
      <c r="D100" s="2">
        <v>30.391008461942633</v>
      </c>
      <c r="E100" s="3">
        <f>TablaCompras[[#This Row],[Costo]]*TablaCompras[[#This Row],[Cantidad]]</f>
        <v>11548.583215538201</v>
      </c>
      <c r="F100" s="22">
        <v>1004</v>
      </c>
      <c r="G100" t="str">
        <f>UPPER(TEXT(TablaCompras[[#This Row],[fecha]],"MMMM"))</f>
        <v>JUNIO</v>
      </c>
      <c r="H100">
        <f>YEAR(TablaCompras[[#This Row],[fecha]])</f>
        <v>2016</v>
      </c>
    </row>
    <row r="101" spans="1:8" x14ac:dyDescent="0.25">
      <c r="A101" s="68">
        <v>42545</v>
      </c>
      <c r="B101" s="1">
        <v>75100033948</v>
      </c>
      <c r="C101">
        <v>230</v>
      </c>
      <c r="D101" s="2">
        <v>18.817559556840525</v>
      </c>
      <c r="E101" s="3">
        <f>TablaCompras[[#This Row],[Costo]]*TablaCompras[[#This Row],[Cantidad]]</f>
        <v>4328.038698073321</v>
      </c>
      <c r="F101" s="22">
        <v>1006</v>
      </c>
      <c r="G101" t="str">
        <f>UPPER(TEXT(TablaCompras[[#This Row],[fecha]],"MMMM"))</f>
        <v>JUNIO</v>
      </c>
      <c r="H101">
        <f>YEAR(TablaCompras[[#This Row],[fecha]])</f>
        <v>2016</v>
      </c>
    </row>
    <row r="102" spans="1:8" x14ac:dyDescent="0.25">
      <c r="A102" s="68">
        <v>42546</v>
      </c>
      <c r="B102" s="1">
        <v>75100033947</v>
      </c>
      <c r="C102">
        <v>260</v>
      </c>
      <c r="D102" s="2">
        <v>25.669534551260863</v>
      </c>
      <c r="E102" s="3">
        <f>TablaCompras[[#This Row],[Costo]]*TablaCompras[[#This Row],[Cantidad]]</f>
        <v>6674.0789833278241</v>
      </c>
      <c r="F102" s="22">
        <v>1005</v>
      </c>
      <c r="G102" t="str">
        <f>UPPER(TEXT(TablaCompras[[#This Row],[fecha]],"MMMM"))</f>
        <v>JUNIO</v>
      </c>
      <c r="H102">
        <f>YEAR(TablaCompras[[#This Row],[fecha]])</f>
        <v>2016</v>
      </c>
    </row>
    <row r="103" spans="1:8" x14ac:dyDescent="0.25">
      <c r="A103" s="68">
        <v>42547</v>
      </c>
      <c r="B103" s="1">
        <v>75100033943</v>
      </c>
      <c r="C103">
        <v>190</v>
      </c>
      <c r="D103" s="2">
        <v>29.839941427871711</v>
      </c>
      <c r="E103" s="3">
        <f>TablaCompras[[#This Row],[Costo]]*TablaCompras[[#This Row],[Cantidad]]</f>
        <v>5669.5888712956248</v>
      </c>
      <c r="F103" s="22">
        <v>1001</v>
      </c>
      <c r="G103" t="str">
        <f>UPPER(TEXT(TablaCompras[[#This Row],[fecha]],"MMMM"))</f>
        <v>JUNIO</v>
      </c>
      <c r="H103">
        <f>YEAR(TablaCompras[[#This Row],[fecha]])</f>
        <v>2016</v>
      </c>
    </row>
    <row r="104" spans="1:8" x14ac:dyDescent="0.25">
      <c r="A104" s="68">
        <v>42547</v>
      </c>
      <c r="B104" s="1">
        <v>75100033946</v>
      </c>
      <c r="C104">
        <v>140</v>
      </c>
      <c r="D104" s="2">
        <v>30.391008461942633</v>
      </c>
      <c r="E104" s="3">
        <f>TablaCompras[[#This Row],[Costo]]*TablaCompras[[#This Row],[Cantidad]]</f>
        <v>4254.7411846719688</v>
      </c>
      <c r="F104" s="22">
        <v>1004</v>
      </c>
      <c r="G104" t="str">
        <f>UPPER(TEXT(TablaCompras[[#This Row],[fecha]],"MMMM"))</f>
        <v>JUNIO</v>
      </c>
      <c r="H104">
        <f>YEAR(TablaCompras[[#This Row],[fecha]])</f>
        <v>2016</v>
      </c>
    </row>
    <row r="105" spans="1:8" x14ac:dyDescent="0.25">
      <c r="A105" s="68">
        <v>42548</v>
      </c>
      <c r="B105" s="1">
        <v>75100033946</v>
      </c>
      <c r="C105">
        <v>140</v>
      </c>
      <c r="D105" s="2">
        <v>30.391008461942633</v>
      </c>
      <c r="E105" s="3">
        <f>TablaCompras[[#This Row],[Costo]]*TablaCompras[[#This Row],[Cantidad]]</f>
        <v>4254.7411846719688</v>
      </c>
      <c r="F105" s="22">
        <v>1004</v>
      </c>
      <c r="G105" t="str">
        <f>UPPER(TEXT(TablaCompras[[#This Row],[fecha]],"MMMM"))</f>
        <v>JUNIO</v>
      </c>
      <c r="H105">
        <f>YEAR(TablaCompras[[#This Row],[fecha]])</f>
        <v>2016</v>
      </c>
    </row>
    <row r="106" spans="1:8" x14ac:dyDescent="0.25">
      <c r="A106" s="68">
        <v>42556</v>
      </c>
      <c r="B106" s="1">
        <v>75100033942</v>
      </c>
      <c r="C106">
        <v>490</v>
      </c>
      <c r="D106" s="2">
        <v>30.438879712982331</v>
      </c>
      <c r="E106" s="3">
        <f>TablaCompras[[#This Row],[Costo]]*TablaCompras[[#This Row],[Cantidad]]</f>
        <v>14915.051059361342</v>
      </c>
      <c r="F106" s="22">
        <v>1003</v>
      </c>
      <c r="G106" t="str">
        <f>UPPER(TEXT(TablaCompras[[#This Row],[fecha]],"MMMM"))</f>
        <v>JULIO</v>
      </c>
      <c r="H106">
        <f>YEAR(TablaCompras[[#This Row],[fecha]])</f>
        <v>2016</v>
      </c>
    </row>
    <row r="107" spans="1:8" x14ac:dyDescent="0.25">
      <c r="A107" s="68">
        <v>42556</v>
      </c>
      <c r="B107" s="1">
        <v>75100033945</v>
      </c>
      <c r="C107">
        <v>190</v>
      </c>
      <c r="D107" s="2">
        <v>24.979975677792368</v>
      </c>
      <c r="E107" s="3">
        <f>TablaCompras[[#This Row],[Costo]]*TablaCompras[[#This Row],[Cantidad]]</f>
        <v>4746.1953787805496</v>
      </c>
      <c r="F107" s="22">
        <v>1003</v>
      </c>
      <c r="G107" t="str">
        <f>UPPER(TEXT(TablaCompras[[#This Row],[fecha]],"MMMM"))</f>
        <v>JULIO</v>
      </c>
      <c r="H107">
        <f>YEAR(TablaCompras[[#This Row],[fecha]])</f>
        <v>2016</v>
      </c>
    </row>
    <row r="108" spans="1:8" x14ac:dyDescent="0.25">
      <c r="A108" s="68">
        <v>42562</v>
      </c>
      <c r="B108" s="1">
        <v>75100033944</v>
      </c>
      <c r="C108">
        <v>420</v>
      </c>
      <c r="D108" s="2">
        <v>20.52172213150995</v>
      </c>
      <c r="E108" s="3">
        <f>TablaCompras[[#This Row],[Costo]]*TablaCompras[[#This Row],[Cantidad]]</f>
        <v>8619.1232952341797</v>
      </c>
      <c r="F108" s="22">
        <v>1002</v>
      </c>
      <c r="G108" t="str">
        <f>UPPER(TEXT(TablaCompras[[#This Row],[fecha]],"MMMM"))</f>
        <v>JULIO</v>
      </c>
      <c r="H108">
        <f>YEAR(TablaCompras[[#This Row],[fecha]])</f>
        <v>2016</v>
      </c>
    </row>
    <row r="109" spans="1:8" x14ac:dyDescent="0.25">
      <c r="A109" s="68">
        <v>42563</v>
      </c>
      <c r="B109" s="1">
        <v>75100033940</v>
      </c>
      <c r="C109">
        <v>460</v>
      </c>
      <c r="D109" s="2">
        <v>28.168037998225415</v>
      </c>
      <c r="E109" s="3">
        <f>TablaCompras[[#This Row],[Costo]]*TablaCompras[[#This Row],[Cantidad]]</f>
        <v>12957.297479183691</v>
      </c>
      <c r="F109" s="22">
        <v>1001</v>
      </c>
      <c r="G109" t="str">
        <f>UPPER(TEXT(TablaCompras[[#This Row],[fecha]],"MMMM"))</f>
        <v>JULIO</v>
      </c>
      <c r="H109">
        <f>YEAR(TablaCompras[[#This Row],[fecha]])</f>
        <v>2016</v>
      </c>
    </row>
    <row r="110" spans="1:8" x14ac:dyDescent="0.25">
      <c r="A110" s="68">
        <v>42567</v>
      </c>
      <c r="B110" s="1">
        <v>75100033942</v>
      </c>
      <c r="C110">
        <v>450</v>
      </c>
      <c r="D110" s="2">
        <v>30.438879712982331</v>
      </c>
      <c r="E110" s="3">
        <f>TablaCompras[[#This Row],[Costo]]*TablaCompras[[#This Row],[Cantidad]]</f>
        <v>13697.495870842049</v>
      </c>
      <c r="F110" s="22">
        <v>1003</v>
      </c>
      <c r="G110" t="str">
        <f>UPPER(TEXT(TablaCompras[[#This Row],[fecha]],"MMMM"))</f>
        <v>JULIO</v>
      </c>
      <c r="H110">
        <f>YEAR(TablaCompras[[#This Row],[fecha]])</f>
        <v>2016</v>
      </c>
    </row>
    <row r="111" spans="1:8" x14ac:dyDescent="0.25">
      <c r="A111" s="68">
        <v>42573</v>
      </c>
      <c r="B111" s="1">
        <v>75100033947</v>
      </c>
      <c r="C111">
        <v>430</v>
      </c>
      <c r="D111" s="2">
        <v>25.669534551260863</v>
      </c>
      <c r="E111" s="3">
        <f>TablaCompras[[#This Row],[Costo]]*TablaCompras[[#This Row],[Cantidad]]</f>
        <v>11037.899857042172</v>
      </c>
      <c r="F111" s="22">
        <v>1005</v>
      </c>
      <c r="G111" t="str">
        <f>UPPER(TEXT(TablaCompras[[#This Row],[fecha]],"MMMM"))</f>
        <v>JULIO</v>
      </c>
      <c r="H111">
        <f>YEAR(TablaCompras[[#This Row],[fecha]])</f>
        <v>2016</v>
      </c>
    </row>
    <row r="112" spans="1:8" x14ac:dyDescent="0.25">
      <c r="A112" s="68">
        <v>42574</v>
      </c>
      <c r="B112" s="1">
        <v>75100033946</v>
      </c>
      <c r="C112">
        <v>330</v>
      </c>
      <c r="D112" s="2">
        <v>30.391008461942633</v>
      </c>
      <c r="E112" s="3">
        <f>TablaCompras[[#This Row],[Costo]]*TablaCompras[[#This Row],[Cantidad]]</f>
        <v>10029.032792441069</v>
      </c>
      <c r="F112" s="22">
        <v>1004</v>
      </c>
      <c r="G112" t="str">
        <f>UPPER(TEXT(TablaCompras[[#This Row],[fecha]],"MMMM"))</f>
        <v>JULIO</v>
      </c>
      <c r="H112">
        <f>YEAR(TablaCompras[[#This Row],[fecha]])</f>
        <v>2016</v>
      </c>
    </row>
    <row r="113" spans="1:8" x14ac:dyDescent="0.25">
      <c r="A113" s="68">
        <v>42576</v>
      </c>
      <c r="B113" s="1">
        <v>75100033941</v>
      </c>
      <c r="C113">
        <v>440</v>
      </c>
      <c r="D113" s="2">
        <v>26.406943472646308</v>
      </c>
      <c r="E113" s="3">
        <f>TablaCompras[[#This Row],[Costo]]*TablaCompras[[#This Row],[Cantidad]]</f>
        <v>11619.055127964375</v>
      </c>
      <c r="F113" s="22">
        <v>1002</v>
      </c>
      <c r="G113" t="str">
        <f>UPPER(TEXT(TablaCompras[[#This Row],[fecha]],"MMMM"))</f>
        <v>JULIO</v>
      </c>
      <c r="H113">
        <f>YEAR(TablaCompras[[#This Row],[fecha]])</f>
        <v>2016</v>
      </c>
    </row>
    <row r="114" spans="1:8" x14ac:dyDescent="0.25">
      <c r="A114" s="68">
        <v>42578</v>
      </c>
      <c r="B114" s="1">
        <v>75100033944</v>
      </c>
      <c r="C114">
        <v>350</v>
      </c>
      <c r="D114" s="2">
        <v>20.52172213150995</v>
      </c>
      <c r="E114" s="3">
        <f>TablaCompras[[#This Row],[Costo]]*TablaCompras[[#This Row],[Cantidad]]</f>
        <v>7182.6027460284822</v>
      </c>
      <c r="F114" s="22">
        <v>1002</v>
      </c>
      <c r="G114" t="str">
        <f>UPPER(TEXT(TablaCompras[[#This Row],[fecha]],"MMMM"))</f>
        <v>JULIO</v>
      </c>
      <c r="H114">
        <f>YEAR(TablaCompras[[#This Row],[fecha]])</f>
        <v>2016</v>
      </c>
    </row>
    <row r="115" spans="1:8" x14ac:dyDescent="0.25">
      <c r="A115" s="68">
        <v>42579</v>
      </c>
      <c r="B115" s="1">
        <v>75100033950</v>
      </c>
      <c r="C115">
        <v>320</v>
      </c>
      <c r="D115" s="2">
        <v>19.396604322587418</v>
      </c>
      <c r="E115" s="3">
        <f>TablaCompras[[#This Row],[Costo]]*TablaCompras[[#This Row],[Cantidad]]</f>
        <v>6206.913383227974</v>
      </c>
      <c r="F115" s="22">
        <v>1005</v>
      </c>
      <c r="G115" t="str">
        <f>UPPER(TEXT(TablaCompras[[#This Row],[fecha]],"MMMM"))</f>
        <v>JULIO</v>
      </c>
      <c r="H115">
        <f>YEAR(TablaCompras[[#This Row],[fecha]])</f>
        <v>2016</v>
      </c>
    </row>
    <row r="116" spans="1:8" x14ac:dyDescent="0.25">
      <c r="A116" s="68">
        <v>42580</v>
      </c>
      <c r="B116" s="1">
        <v>75100033944</v>
      </c>
      <c r="C116">
        <v>490</v>
      </c>
      <c r="D116" s="2">
        <v>20.52172213150995</v>
      </c>
      <c r="E116" s="3">
        <f>TablaCompras[[#This Row],[Costo]]*TablaCompras[[#This Row],[Cantidad]]</f>
        <v>10055.643844439875</v>
      </c>
      <c r="F116" s="22">
        <v>1002</v>
      </c>
      <c r="G116" t="str">
        <f>UPPER(TEXT(TablaCompras[[#This Row],[fecha]],"MMMM"))</f>
        <v>JULIO</v>
      </c>
      <c r="H116">
        <f>YEAR(TablaCompras[[#This Row],[fecha]])</f>
        <v>2016</v>
      </c>
    </row>
    <row r="117" spans="1:8" x14ac:dyDescent="0.25">
      <c r="A117" s="68">
        <v>42581</v>
      </c>
      <c r="B117" s="1">
        <v>75100033947</v>
      </c>
      <c r="C117">
        <v>460</v>
      </c>
      <c r="D117" s="2">
        <v>25.669534551260863</v>
      </c>
      <c r="E117" s="3">
        <f>TablaCompras[[#This Row],[Costo]]*TablaCompras[[#This Row],[Cantidad]]</f>
        <v>11807.985893579997</v>
      </c>
      <c r="F117" s="22">
        <v>1005</v>
      </c>
      <c r="G117" t="str">
        <f>UPPER(TEXT(TablaCompras[[#This Row],[fecha]],"MMMM"))</f>
        <v>JULIO</v>
      </c>
      <c r="H117">
        <f>YEAR(TablaCompras[[#This Row],[fecha]])</f>
        <v>2016</v>
      </c>
    </row>
    <row r="118" spans="1:8" x14ac:dyDescent="0.25">
      <c r="A118" s="68">
        <v>42586</v>
      </c>
      <c r="B118" s="1">
        <v>75100033950</v>
      </c>
      <c r="C118">
        <v>420</v>
      </c>
      <c r="D118" s="2">
        <v>19.396604322587418</v>
      </c>
      <c r="E118" s="3">
        <f>TablaCompras[[#This Row],[Costo]]*TablaCompras[[#This Row],[Cantidad]]</f>
        <v>8146.5738154867158</v>
      </c>
      <c r="F118" s="22">
        <v>1005</v>
      </c>
      <c r="G118" t="str">
        <f>UPPER(TEXT(TablaCompras[[#This Row],[fecha]],"MMMM"))</f>
        <v>AGOSTO</v>
      </c>
      <c r="H118">
        <f>YEAR(TablaCompras[[#This Row],[fecha]])</f>
        <v>2016</v>
      </c>
    </row>
    <row r="119" spans="1:8" x14ac:dyDescent="0.25">
      <c r="A119" s="68">
        <v>42587</v>
      </c>
      <c r="B119" s="1">
        <v>75100033949</v>
      </c>
      <c r="C119">
        <v>380</v>
      </c>
      <c r="D119" s="2">
        <v>25.303101903831291</v>
      </c>
      <c r="E119" s="3">
        <f>TablaCompras[[#This Row],[Costo]]*TablaCompras[[#This Row],[Cantidad]]</f>
        <v>9615.1787234558906</v>
      </c>
      <c r="F119" s="22">
        <v>1004</v>
      </c>
      <c r="G119" t="str">
        <f>UPPER(TEXT(TablaCompras[[#This Row],[fecha]],"MMMM"))</f>
        <v>AGOSTO</v>
      </c>
      <c r="H119">
        <f>YEAR(TablaCompras[[#This Row],[fecha]])</f>
        <v>2016</v>
      </c>
    </row>
    <row r="120" spans="1:8" x14ac:dyDescent="0.25">
      <c r="A120" s="68">
        <v>42589</v>
      </c>
      <c r="B120" s="1">
        <v>75100033945</v>
      </c>
      <c r="C120">
        <v>490</v>
      </c>
      <c r="D120" s="2">
        <v>24.979975677792368</v>
      </c>
      <c r="E120" s="3">
        <f>TablaCompras[[#This Row],[Costo]]*TablaCompras[[#This Row],[Cantidad]]</f>
        <v>12240.18808211826</v>
      </c>
      <c r="F120" s="22">
        <v>1003</v>
      </c>
      <c r="G120" t="str">
        <f>UPPER(TEXT(TablaCompras[[#This Row],[fecha]],"MMMM"))</f>
        <v>AGOSTO</v>
      </c>
      <c r="H120">
        <f>YEAR(TablaCompras[[#This Row],[fecha]])</f>
        <v>2016</v>
      </c>
    </row>
    <row r="121" spans="1:8" x14ac:dyDescent="0.25">
      <c r="A121" s="68">
        <v>42590</v>
      </c>
      <c r="B121" s="1">
        <v>75100033944</v>
      </c>
      <c r="C121">
        <v>370</v>
      </c>
      <c r="D121" s="2">
        <v>20.52172213150995</v>
      </c>
      <c r="E121" s="3">
        <f>TablaCompras[[#This Row],[Costo]]*TablaCompras[[#This Row],[Cantidad]]</f>
        <v>7593.0371886586818</v>
      </c>
      <c r="F121" s="22">
        <v>1002</v>
      </c>
      <c r="G121" t="str">
        <f>UPPER(TEXT(TablaCompras[[#This Row],[fecha]],"MMMM"))</f>
        <v>AGOSTO</v>
      </c>
      <c r="H121">
        <f>YEAR(TablaCompras[[#This Row],[fecha]])</f>
        <v>2016</v>
      </c>
    </row>
    <row r="122" spans="1:8" x14ac:dyDescent="0.25">
      <c r="A122" s="68">
        <v>42591</v>
      </c>
      <c r="B122" s="1">
        <v>75100033941</v>
      </c>
      <c r="C122">
        <v>200</v>
      </c>
      <c r="D122" s="2">
        <v>26.406943472646308</v>
      </c>
      <c r="E122" s="3">
        <f>TablaCompras[[#This Row],[Costo]]*TablaCompras[[#This Row],[Cantidad]]</f>
        <v>5281.3886945292616</v>
      </c>
      <c r="F122" s="22">
        <v>1002</v>
      </c>
      <c r="G122" t="str">
        <f>UPPER(TEXT(TablaCompras[[#This Row],[fecha]],"MMMM"))</f>
        <v>AGOSTO</v>
      </c>
      <c r="H122">
        <f>YEAR(TablaCompras[[#This Row],[fecha]])</f>
        <v>2016</v>
      </c>
    </row>
    <row r="123" spans="1:8" x14ac:dyDescent="0.25">
      <c r="A123" s="68">
        <v>42591</v>
      </c>
      <c r="B123" s="1">
        <v>75100033941</v>
      </c>
      <c r="C123">
        <v>210</v>
      </c>
      <c r="D123" s="2">
        <v>26.406943472646308</v>
      </c>
      <c r="E123" s="3">
        <f>TablaCompras[[#This Row],[Costo]]*TablaCompras[[#This Row],[Cantidad]]</f>
        <v>5545.458129255725</v>
      </c>
      <c r="F123" s="22">
        <v>1002</v>
      </c>
      <c r="G123" t="str">
        <f>UPPER(TEXT(TablaCompras[[#This Row],[fecha]],"MMMM"))</f>
        <v>AGOSTO</v>
      </c>
      <c r="H123">
        <f>YEAR(TablaCompras[[#This Row],[fecha]])</f>
        <v>2016</v>
      </c>
    </row>
    <row r="124" spans="1:8" x14ac:dyDescent="0.25">
      <c r="A124" s="68">
        <v>42591</v>
      </c>
      <c r="B124" s="1">
        <v>75100033946</v>
      </c>
      <c r="C124">
        <v>470</v>
      </c>
      <c r="D124" s="2">
        <v>30.391008461942633</v>
      </c>
      <c r="E124" s="3">
        <f>TablaCompras[[#This Row],[Costo]]*TablaCompras[[#This Row],[Cantidad]]</f>
        <v>14283.773977113038</v>
      </c>
      <c r="F124" s="22">
        <v>1004</v>
      </c>
      <c r="G124" t="str">
        <f>UPPER(TEXT(TablaCompras[[#This Row],[fecha]],"MMMM"))</f>
        <v>AGOSTO</v>
      </c>
      <c r="H124">
        <f>YEAR(TablaCompras[[#This Row],[fecha]])</f>
        <v>2016</v>
      </c>
    </row>
    <row r="125" spans="1:8" x14ac:dyDescent="0.25">
      <c r="A125" s="68">
        <v>42592</v>
      </c>
      <c r="B125" s="1">
        <v>75100033941</v>
      </c>
      <c r="C125">
        <v>500</v>
      </c>
      <c r="D125" s="2">
        <v>26.406943472646308</v>
      </c>
      <c r="E125" s="3">
        <f>TablaCompras[[#This Row],[Costo]]*TablaCompras[[#This Row],[Cantidad]]</f>
        <v>13203.471736323154</v>
      </c>
      <c r="F125" s="22">
        <v>1002</v>
      </c>
      <c r="G125" t="str">
        <f>UPPER(TEXT(TablaCompras[[#This Row],[fecha]],"MMMM"))</f>
        <v>AGOSTO</v>
      </c>
      <c r="H125">
        <f>YEAR(TablaCompras[[#This Row],[fecha]])</f>
        <v>2016</v>
      </c>
    </row>
    <row r="126" spans="1:8" x14ac:dyDescent="0.25">
      <c r="A126" s="68">
        <v>42593</v>
      </c>
      <c r="B126" s="1">
        <v>75100033944</v>
      </c>
      <c r="C126">
        <v>400</v>
      </c>
      <c r="D126" s="2">
        <v>20.52172213150995</v>
      </c>
      <c r="E126" s="3">
        <f>TablaCompras[[#This Row],[Costo]]*TablaCompras[[#This Row],[Cantidad]]</f>
        <v>8208.6888526039802</v>
      </c>
      <c r="F126" s="22">
        <v>1002</v>
      </c>
      <c r="G126" t="str">
        <f>UPPER(TEXT(TablaCompras[[#This Row],[fecha]],"MMMM"))</f>
        <v>AGOSTO</v>
      </c>
      <c r="H126">
        <f>YEAR(TablaCompras[[#This Row],[fecha]])</f>
        <v>2016</v>
      </c>
    </row>
    <row r="127" spans="1:8" x14ac:dyDescent="0.25">
      <c r="A127" s="68">
        <v>42594</v>
      </c>
      <c r="B127" s="1">
        <v>75100033945</v>
      </c>
      <c r="C127">
        <v>380</v>
      </c>
      <c r="D127" s="2">
        <v>24.979975677792368</v>
      </c>
      <c r="E127" s="3">
        <f>TablaCompras[[#This Row],[Costo]]*TablaCompras[[#This Row],[Cantidad]]</f>
        <v>9492.3907575610992</v>
      </c>
      <c r="F127" s="22">
        <v>1003</v>
      </c>
      <c r="G127" t="str">
        <f>UPPER(TEXT(TablaCompras[[#This Row],[fecha]],"MMMM"))</f>
        <v>AGOSTO</v>
      </c>
      <c r="H127">
        <f>YEAR(TablaCompras[[#This Row],[fecha]])</f>
        <v>2016</v>
      </c>
    </row>
    <row r="128" spans="1:8" x14ac:dyDescent="0.25">
      <c r="A128" s="68">
        <v>42597</v>
      </c>
      <c r="B128" s="1">
        <v>75100033940</v>
      </c>
      <c r="C128">
        <v>120</v>
      </c>
      <c r="D128" s="2">
        <v>28.168037998225415</v>
      </c>
      <c r="E128" s="3">
        <f>TablaCompras[[#This Row],[Costo]]*TablaCompras[[#This Row],[Cantidad]]</f>
        <v>3380.1645597870497</v>
      </c>
      <c r="F128" s="22">
        <v>1001</v>
      </c>
      <c r="G128" t="str">
        <f>UPPER(TEXT(TablaCompras[[#This Row],[fecha]],"MMMM"))</f>
        <v>AGOSTO</v>
      </c>
      <c r="H128">
        <f>YEAR(TablaCompras[[#This Row],[fecha]])</f>
        <v>2016</v>
      </c>
    </row>
    <row r="129" spans="1:8" x14ac:dyDescent="0.25">
      <c r="A129" s="68">
        <v>42597</v>
      </c>
      <c r="B129" s="1">
        <v>75100033942</v>
      </c>
      <c r="C129">
        <v>270</v>
      </c>
      <c r="D129" s="2">
        <v>30.438879712982331</v>
      </c>
      <c r="E129" s="3">
        <f>TablaCompras[[#This Row],[Costo]]*TablaCompras[[#This Row],[Cantidad]]</f>
        <v>8218.4975225052294</v>
      </c>
      <c r="F129" s="22">
        <v>1003</v>
      </c>
      <c r="G129" t="str">
        <f>UPPER(TEXT(TablaCompras[[#This Row],[fecha]],"MMMM"))</f>
        <v>AGOSTO</v>
      </c>
      <c r="H129">
        <f>YEAR(TablaCompras[[#This Row],[fecha]])</f>
        <v>2016</v>
      </c>
    </row>
    <row r="130" spans="1:8" x14ac:dyDescent="0.25">
      <c r="A130" s="68">
        <v>42603</v>
      </c>
      <c r="B130" s="1">
        <v>75100033947</v>
      </c>
      <c r="C130">
        <v>400</v>
      </c>
      <c r="D130" s="2">
        <v>25.669534551260863</v>
      </c>
      <c r="E130" s="3">
        <f>TablaCompras[[#This Row],[Costo]]*TablaCompras[[#This Row],[Cantidad]]</f>
        <v>10267.813820504345</v>
      </c>
      <c r="F130" s="22">
        <v>1005</v>
      </c>
      <c r="G130" t="str">
        <f>UPPER(TEXT(TablaCompras[[#This Row],[fecha]],"MMMM"))</f>
        <v>AGOSTO</v>
      </c>
      <c r="H130">
        <f>YEAR(TablaCompras[[#This Row],[fecha]])</f>
        <v>2016</v>
      </c>
    </row>
    <row r="131" spans="1:8" x14ac:dyDescent="0.25">
      <c r="A131" s="68">
        <v>42607</v>
      </c>
      <c r="B131" s="1">
        <v>75100033943</v>
      </c>
      <c r="C131">
        <v>440</v>
      </c>
      <c r="D131" s="2">
        <v>29.839941427871711</v>
      </c>
      <c r="E131" s="3">
        <f>TablaCompras[[#This Row],[Costo]]*TablaCompras[[#This Row],[Cantidad]]</f>
        <v>13129.574228263553</v>
      </c>
      <c r="F131" s="22">
        <v>1001</v>
      </c>
      <c r="G131" t="str">
        <f>UPPER(TEXT(TablaCompras[[#This Row],[fecha]],"MMMM"))</f>
        <v>AGOSTO</v>
      </c>
      <c r="H131">
        <f>YEAR(TablaCompras[[#This Row],[fecha]])</f>
        <v>2016</v>
      </c>
    </row>
    <row r="132" spans="1:8" x14ac:dyDescent="0.25">
      <c r="A132" s="68">
        <v>42607</v>
      </c>
      <c r="B132" s="1">
        <v>75100033950</v>
      </c>
      <c r="C132">
        <v>260</v>
      </c>
      <c r="D132" s="2">
        <v>19.396604322587418</v>
      </c>
      <c r="E132" s="3">
        <f>TablaCompras[[#This Row],[Costo]]*TablaCompras[[#This Row],[Cantidad]]</f>
        <v>5043.1171238727284</v>
      </c>
      <c r="F132" s="22">
        <v>1005</v>
      </c>
      <c r="G132" t="str">
        <f>UPPER(TEXT(TablaCompras[[#This Row],[fecha]],"MMMM"))</f>
        <v>AGOSTO</v>
      </c>
      <c r="H132">
        <f>YEAR(TablaCompras[[#This Row],[fecha]])</f>
        <v>2016</v>
      </c>
    </row>
    <row r="133" spans="1:8" x14ac:dyDescent="0.25">
      <c r="A133" s="68">
        <v>42608</v>
      </c>
      <c r="B133" s="1">
        <v>75100033944</v>
      </c>
      <c r="C133">
        <v>300</v>
      </c>
      <c r="D133" s="2">
        <v>20.52172213150995</v>
      </c>
      <c r="E133" s="3">
        <f>TablaCompras[[#This Row],[Costo]]*TablaCompras[[#This Row],[Cantidad]]</f>
        <v>6156.5166394529851</v>
      </c>
      <c r="F133" s="22">
        <v>1002</v>
      </c>
      <c r="G133" t="str">
        <f>UPPER(TEXT(TablaCompras[[#This Row],[fecha]],"MMMM"))</f>
        <v>AGOSTO</v>
      </c>
      <c r="H133">
        <f>YEAR(TablaCompras[[#This Row],[fecha]])</f>
        <v>2016</v>
      </c>
    </row>
    <row r="134" spans="1:8" x14ac:dyDescent="0.25">
      <c r="A134" s="68">
        <v>42611</v>
      </c>
      <c r="B134" s="1">
        <v>75100033949</v>
      </c>
      <c r="C134">
        <v>210</v>
      </c>
      <c r="D134" s="2">
        <v>25.303101903831291</v>
      </c>
      <c r="E134" s="3">
        <f>TablaCompras[[#This Row],[Costo]]*TablaCompras[[#This Row],[Cantidad]]</f>
        <v>5313.6513998045712</v>
      </c>
      <c r="F134" s="22">
        <v>1004</v>
      </c>
      <c r="G134" t="str">
        <f>UPPER(TEXT(TablaCompras[[#This Row],[fecha]],"MMMM"))</f>
        <v>AGOSTO</v>
      </c>
      <c r="H134">
        <f>YEAR(TablaCompras[[#This Row],[fecha]])</f>
        <v>2016</v>
      </c>
    </row>
    <row r="135" spans="1:8" x14ac:dyDescent="0.25">
      <c r="A135" s="68">
        <v>42612</v>
      </c>
      <c r="B135" s="1">
        <v>75100033940</v>
      </c>
      <c r="C135">
        <v>400</v>
      </c>
      <c r="D135" s="2">
        <v>28.168037998225415</v>
      </c>
      <c r="E135" s="3">
        <f>TablaCompras[[#This Row],[Costo]]*TablaCompras[[#This Row],[Cantidad]]</f>
        <v>11267.215199290165</v>
      </c>
      <c r="F135" s="22">
        <v>1001</v>
      </c>
      <c r="G135" t="str">
        <f>UPPER(TEXT(TablaCompras[[#This Row],[fecha]],"MMMM"))</f>
        <v>AGOSTO</v>
      </c>
      <c r="H135">
        <f>YEAR(TablaCompras[[#This Row],[fecha]])</f>
        <v>2016</v>
      </c>
    </row>
    <row r="136" spans="1:8" x14ac:dyDescent="0.25">
      <c r="A136" s="68">
        <v>42616</v>
      </c>
      <c r="B136" s="1">
        <v>75100033947</v>
      </c>
      <c r="C136">
        <v>470</v>
      </c>
      <c r="D136" s="2">
        <v>25.669534551260863</v>
      </c>
      <c r="E136" s="3">
        <f>TablaCompras[[#This Row],[Costo]]*TablaCompras[[#This Row],[Cantidad]]</f>
        <v>12064.681239092606</v>
      </c>
      <c r="F136" s="22">
        <v>1005</v>
      </c>
      <c r="G136" t="str">
        <f>UPPER(TEXT(TablaCompras[[#This Row],[fecha]],"MMMM"))</f>
        <v>SEPTIEMBRE</v>
      </c>
      <c r="H136">
        <f>YEAR(TablaCompras[[#This Row],[fecha]])</f>
        <v>2016</v>
      </c>
    </row>
    <row r="137" spans="1:8" x14ac:dyDescent="0.25">
      <c r="A137" s="68">
        <v>42620</v>
      </c>
      <c r="B137" s="1">
        <v>75100033945</v>
      </c>
      <c r="C137">
        <v>460</v>
      </c>
      <c r="D137" s="2">
        <v>24.979975677792368</v>
      </c>
      <c r="E137" s="3">
        <f>TablaCompras[[#This Row],[Costo]]*TablaCompras[[#This Row],[Cantidad]]</f>
        <v>11490.788811784489</v>
      </c>
      <c r="F137" s="22">
        <v>1003</v>
      </c>
      <c r="G137" t="str">
        <f>UPPER(TEXT(TablaCompras[[#This Row],[fecha]],"MMMM"))</f>
        <v>SEPTIEMBRE</v>
      </c>
      <c r="H137">
        <f>YEAR(TablaCompras[[#This Row],[fecha]])</f>
        <v>2016</v>
      </c>
    </row>
    <row r="138" spans="1:8" x14ac:dyDescent="0.25">
      <c r="A138" s="68">
        <v>42623</v>
      </c>
      <c r="B138" s="1">
        <v>75100033943</v>
      </c>
      <c r="C138">
        <v>310</v>
      </c>
      <c r="D138" s="2">
        <v>29.839941427871711</v>
      </c>
      <c r="E138" s="3">
        <f>TablaCompras[[#This Row],[Costo]]*TablaCompras[[#This Row],[Cantidad]]</f>
        <v>9250.3818426402304</v>
      </c>
      <c r="F138" s="22">
        <v>1001</v>
      </c>
      <c r="G138" t="str">
        <f>UPPER(TEXT(TablaCompras[[#This Row],[fecha]],"MMMM"))</f>
        <v>SEPTIEMBRE</v>
      </c>
      <c r="H138">
        <f>YEAR(TablaCompras[[#This Row],[fecha]])</f>
        <v>2016</v>
      </c>
    </row>
    <row r="139" spans="1:8" x14ac:dyDescent="0.25">
      <c r="A139" s="68">
        <v>42623</v>
      </c>
      <c r="B139" s="1">
        <v>75100033947</v>
      </c>
      <c r="C139">
        <v>380</v>
      </c>
      <c r="D139" s="2">
        <v>25.669534551260863</v>
      </c>
      <c r="E139" s="3">
        <f>TablaCompras[[#This Row],[Costo]]*TablaCompras[[#This Row],[Cantidad]]</f>
        <v>9754.423129479128</v>
      </c>
      <c r="F139" s="22">
        <v>1005</v>
      </c>
      <c r="G139" t="str">
        <f>UPPER(TEXT(TablaCompras[[#This Row],[fecha]],"MMMM"))</f>
        <v>SEPTIEMBRE</v>
      </c>
      <c r="H139">
        <f>YEAR(TablaCompras[[#This Row],[fecha]])</f>
        <v>2016</v>
      </c>
    </row>
    <row r="140" spans="1:8" x14ac:dyDescent="0.25">
      <c r="A140" s="68">
        <v>42624</v>
      </c>
      <c r="B140" s="1">
        <v>75100033947</v>
      </c>
      <c r="C140">
        <v>380</v>
      </c>
      <c r="D140" s="2">
        <v>25.669534551260863</v>
      </c>
      <c r="E140" s="3">
        <f>TablaCompras[[#This Row],[Costo]]*TablaCompras[[#This Row],[Cantidad]]</f>
        <v>9754.423129479128</v>
      </c>
      <c r="F140" s="22">
        <v>1005</v>
      </c>
      <c r="G140" t="str">
        <f>UPPER(TEXT(TablaCompras[[#This Row],[fecha]],"MMMM"))</f>
        <v>SEPTIEMBRE</v>
      </c>
      <c r="H140">
        <f>YEAR(TablaCompras[[#This Row],[fecha]])</f>
        <v>2016</v>
      </c>
    </row>
    <row r="141" spans="1:8" x14ac:dyDescent="0.25">
      <c r="A141" s="68">
        <v>42625</v>
      </c>
      <c r="B141" s="1">
        <v>75100033950</v>
      </c>
      <c r="C141">
        <v>320</v>
      </c>
      <c r="D141" s="2">
        <v>19.396604322587418</v>
      </c>
      <c r="E141" s="3">
        <f>TablaCompras[[#This Row],[Costo]]*TablaCompras[[#This Row],[Cantidad]]</f>
        <v>6206.913383227974</v>
      </c>
      <c r="F141" s="22">
        <v>1005</v>
      </c>
      <c r="G141" t="str">
        <f>UPPER(TEXT(TablaCompras[[#This Row],[fecha]],"MMMM"))</f>
        <v>SEPTIEMBRE</v>
      </c>
      <c r="H141">
        <f>YEAR(TablaCompras[[#This Row],[fecha]])</f>
        <v>2016</v>
      </c>
    </row>
    <row r="142" spans="1:8" x14ac:dyDescent="0.25">
      <c r="A142" s="68">
        <v>42627</v>
      </c>
      <c r="B142" s="1">
        <v>75100033941</v>
      </c>
      <c r="C142">
        <v>340</v>
      </c>
      <c r="D142" s="2">
        <v>26.406943472646308</v>
      </c>
      <c r="E142" s="3">
        <f>TablaCompras[[#This Row],[Costo]]*TablaCompras[[#This Row],[Cantidad]]</f>
        <v>8978.3607806997443</v>
      </c>
      <c r="F142" s="22">
        <v>1002</v>
      </c>
      <c r="G142" t="str">
        <f>UPPER(TEXT(TablaCompras[[#This Row],[fecha]],"MMMM"))</f>
        <v>SEPTIEMBRE</v>
      </c>
      <c r="H142">
        <f>YEAR(TablaCompras[[#This Row],[fecha]])</f>
        <v>2016</v>
      </c>
    </row>
    <row r="143" spans="1:8" x14ac:dyDescent="0.25">
      <c r="A143" s="68">
        <v>42629</v>
      </c>
      <c r="B143" s="1">
        <v>75100033941</v>
      </c>
      <c r="C143">
        <v>180</v>
      </c>
      <c r="D143" s="2">
        <v>26.406943472646308</v>
      </c>
      <c r="E143" s="3">
        <f>TablaCompras[[#This Row],[Costo]]*TablaCompras[[#This Row],[Cantidad]]</f>
        <v>4753.2498250763356</v>
      </c>
      <c r="F143" s="22">
        <v>1002</v>
      </c>
      <c r="G143" t="str">
        <f>UPPER(TEXT(TablaCompras[[#This Row],[fecha]],"MMMM"))</f>
        <v>SEPTIEMBRE</v>
      </c>
      <c r="H143">
        <f>YEAR(TablaCompras[[#This Row],[fecha]])</f>
        <v>2016</v>
      </c>
    </row>
    <row r="144" spans="1:8" x14ac:dyDescent="0.25">
      <c r="A144" s="68">
        <v>42631</v>
      </c>
      <c r="B144" s="1">
        <v>75100033944</v>
      </c>
      <c r="C144">
        <v>410</v>
      </c>
      <c r="D144" s="2">
        <v>20.52172213150995</v>
      </c>
      <c r="E144" s="3">
        <f>TablaCompras[[#This Row],[Costo]]*TablaCompras[[#This Row],[Cantidad]]</f>
        <v>8413.9060739190791</v>
      </c>
      <c r="F144" s="22">
        <v>1002</v>
      </c>
      <c r="G144" t="str">
        <f>UPPER(TEXT(TablaCompras[[#This Row],[fecha]],"MMMM"))</f>
        <v>SEPTIEMBRE</v>
      </c>
      <c r="H144">
        <f>YEAR(TablaCompras[[#This Row],[fecha]])</f>
        <v>2016</v>
      </c>
    </row>
    <row r="145" spans="1:8" x14ac:dyDescent="0.25">
      <c r="A145" s="68">
        <v>42631</v>
      </c>
      <c r="B145" s="1">
        <v>75100033944</v>
      </c>
      <c r="C145">
        <v>340</v>
      </c>
      <c r="D145" s="2">
        <v>20.52172213150995</v>
      </c>
      <c r="E145" s="3">
        <f>TablaCompras[[#This Row],[Costo]]*TablaCompras[[#This Row],[Cantidad]]</f>
        <v>6977.3855247133833</v>
      </c>
      <c r="F145" s="22">
        <v>1002</v>
      </c>
      <c r="G145" t="str">
        <f>UPPER(TEXT(TablaCompras[[#This Row],[fecha]],"MMMM"))</f>
        <v>SEPTIEMBRE</v>
      </c>
      <c r="H145">
        <f>YEAR(TablaCompras[[#This Row],[fecha]])</f>
        <v>2016</v>
      </c>
    </row>
    <row r="146" spans="1:8" x14ac:dyDescent="0.25">
      <c r="A146" s="68">
        <v>42631</v>
      </c>
      <c r="B146" s="1">
        <v>75100033946</v>
      </c>
      <c r="C146">
        <v>340</v>
      </c>
      <c r="D146" s="2">
        <v>30.391008461942633</v>
      </c>
      <c r="E146" s="3">
        <f>TablaCompras[[#This Row],[Costo]]*TablaCompras[[#This Row],[Cantidad]]</f>
        <v>10332.942877060495</v>
      </c>
      <c r="F146" s="22">
        <v>1004</v>
      </c>
      <c r="G146" t="str">
        <f>UPPER(TEXT(TablaCompras[[#This Row],[fecha]],"MMMM"))</f>
        <v>SEPTIEMBRE</v>
      </c>
      <c r="H146">
        <f>YEAR(TablaCompras[[#This Row],[fecha]])</f>
        <v>2016</v>
      </c>
    </row>
    <row r="147" spans="1:8" x14ac:dyDescent="0.25">
      <c r="A147" s="68">
        <v>42631</v>
      </c>
      <c r="B147" s="1">
        <v>75100033946</v>
      </c>
      <c r="C147">
        <v>480</v>
      </c>
      <c r="D147" s="2">
        <v>30.391008461942633</v>
      </c>
      <c r="E147" s="3">
        <f>TablaCompras[[#This Row],[Costo]]*TablaCompras[[#This Row],[Cantidad]]</f>
        <v>14587.684061732463</v>
      </c>
      <c r="F147" s="22">
        <v>1004</v>
      </c>
      <c r="G147" t="str">
        <f>UPPER(TEXT(TablaCompras[[#This Row],[fecha]],"MMMM"))</f>
        <v>SEPTIEMBRE</v>
      </c>
      <c r="H147">
        <f>YEAR(TablaCompras[[#This Row],[fecha]])</f>
        <v>2016</v>
      </c>
    </row>
    <row r="148" spans="1:8" x14ac:dyDescent="0.25">
      <c r="A148" s="68">
        <v>42631</v>
      </c>
      <c r="B148" s="1">
        <v>75100033950</v>
      </c>
      <c r="C148">
        <v>260</v>
      </c>
      <c r="D148" s="2">
        <v>19.396604322587418</v>
      </c>
      <c r="E148" s="3">
        <f>TablaCompras[[#This Row],[Costo]]*TablaCompras[[#This Row],[Cantidad]]</f>
        <v>5043.1171238727284</v>
      </c>
      <c r="F148" s="22">
        <v>1005</v>
      </c>
      <c r="G148" t="str">
        <f>UPPER(TEXT(TablaCompras[[#This Row],[fecha]],"MMMM"))</f>
        <v>SEPTIEMBRE</v>
      </c>
      <c r="H148">
        <f>YEAR(TablaCompras[[#This Row],[fecha]])</f>
        <v>2016</v>
      </c>
    </row>
    <row r="149" spans="1:8" x14ac:dyDescent="0.25">
      <c r="A149" s="68">
        <v>42633</v>
      </c>
      <c r="B149" s="1">
        <v>75100033946</v>
      </c>
      <c r="C149">
        <v>290</v>
      </c>
      <c r="D149" s="2">
        <v>30.391008461942633</v>
      </c>
      <c r="E149" s="3">
        <f>TablaCompras[[#This Row],[Costo]]*TablaCompras[[#This Row],[Cantidad]]</f>
        <v>8813.3924539633626</v>
      </c>
      <c r="F149" s="22">
        <v>1004</v>
      </c>
      <c r="G149" t="str">
        <f>UPPER(TEXT(TablaCompras[[#This Row],[fecha]],"MMMM"))</f>
        <v>SEPTIEMBRE</v>
      </c>
      <c r="H149">
        <f>YEAR(TablaCompras[[#This Row],[fecha]])</f>
        <v>2016</v>
      </c>
    </row>
    <row r="150" spans="1:8" x14ac:dyDescent="0.25">
      <c r="A150" s="68">
        <v>42638</v>
      </c>
      <c r="B150" s="1">
        <v>75100033944</v>
      </c>
      <c r="C150">
        <v>190</v>
      </c>
      <c r="D150" s="2">
        <v>20.52172213150995</v>
      </c>
      <c r="E150" s="3">
        <f>TablaCompras[[#This Row],[Costo]]*TablaCompras[[#This Row],[Cantidad]]</f>
        <v>3899.1272049868903</v>
      </c>
      <c r="F150" s="22">
        <v>1002</v>
      </c>
      <c r="G150" t="str">
        <f>UPPER(TEXT(TablaCompras[[#This Row],[fecha]],"MMMM"))</f>
        <v>SEPTIEMBRE</v>
      </c>
      <c r="H150">
        <f>YEAR(TablaCompras[[#This Row],[fecha]])</f>
        <v>2016</v>
      </c>
    </row>
    <row r="151" spans="1:8" x14ac:dyDescent="0.25">
      <c r="A151" s="68">
        <v>42638</v>
      </c>
      <c r="B151" s="1">
        <v>75100033946</v>
      </c>
      <c r="C151">
        <v>130</v>
      </c>
      <c r="D151" s="2">
        <v>30.391008461942633</v>
      </c>
      <c r="E151" s="3">
        <f>TablaCompras[[#This Row],[Costo]]*TablaCompras[[#This Row],[Cantidad]]</f>
        <v>3950.8311000525423</v>
      </c>
      <c r="F151" s="22">
        <v>1004</v>
      </c>
      <c r="G151" t="str">
        <f>UPPER(TEXT(TablaCompras[[#This Row],[fecha]],"MMMM"))</f>
        <v>SEPTIEMBRE</v>
      </c>
      <c r="H151">
        <f>YEAR(TablaCompras[[#This Row],[fecha]])</f>
        <v>2016</v>
      </c>
    </row>
    <row r="152" spans="1:8" x14ac:dyDescent="0.25">
      <c r="A152" s="68">
        <v>42639</v>
      </c>
      <c r="B152" s="1">
        <v>75100033943</v>
      </c>
      <c r="C152">
        <v>320</v>
      </c>
      <c r="D152" s="2">
        <v>29.839941427871711</v>
      </c>
      <c r="E152" s="3">
        <f>TablaCompras[[#This Row],[Costo]]*TablaCompras[[#This Row],[Cantidad]]</f>
        <v>9548.7812569189482</v>
      </c>
      <c r="F152" s="22">
        <v>1001</v>
      </c>
      <c r="G152" t="str">
        <f>UPPER(TEXT(TablaCompras[[#This Row],[fecha]],"MMMM"))</f>
        <v>SEPTIEMBRE</v>
      </c>
      <c r="H152">
        <f>YEAR(TablaCompras[[#This Row],[fecha]])</f>
        <v>2016</v>
      </c>
    </row>
    <row r="153" spans="1:8" x14ac:dyDescent="0.25">
      <c r="A153" s="68">
        <v>42640</v>
      </c>
      <c r="B153" s="1">
        <v>75100033948</v>
      </c>
      <c r="C153">
        <v>300</v>
      </c>
      <c r="D153" s="2">
        <v>18.817559556840525</v>
      </c>
      <c r="E153" s="3">
        <f>TablaCompras[[#This Row],[Costo]]*TablaCompras[[#This Row],[Cantidad]]</f>
        <v>5645.2678670521573</v>
      </c>
      <c r="F153" s="22">
        <v>1006</v>
      </c>
      <c r="G153" t="str">
        <f>UPPER(TEXT(TablaCompras[[#This Row],[fecha]],"MMMM"))</f>
        <v>SEPTIEMBRE</v>
      </c>
      <c r="H153">
        <f>YEAR(TablaCompras[[#This Row],[fecha]])</f>
        <v>2016</v>
      </c>
    </row>
    <row r="154" spans="1:8" x14ac:dyDescent="0.25">
      <c r="A154" s="68">
        <v>42641</v>
      </c>
      <c r="B154" s="1">
        <v>75100033946</v>
      </c>
      <c r="C154">
        <v>250</v>
      </c>
      <c r="D154" s="2">
        <v>30.391008461942633</v>
      </c>
      <c r="E154" s="3">
        <f>TablaCompras[[#This Row],[Costo]]*TablaCompras[[#This Row],[Cantidad]]</f>
        <v>7597.7521154856586</v>
      </c>
      <c r="F154" s="22">
        <v>1004</v>
      </c>
      <c r="G154" t="str">
        <f>UPPER(TEXT(TablaCompras[[#This Row],[fecha]],"MMMM"))</f>
        <v>SEPTIEMBRE</v>
      </c>
      <c r="H154">
        <f>YEAR(TablaCompras[[#This Row],[fecha]])</f>
        <v>2016</v>
      </c>
    </row>
    <row r="155" spans="1:8" x14ac:dyDescent="0.25">
      <c r="A155" s="68">
        <v>42642</v>
      </c>
      <c r="B155" s="1">
        <v>75100033950</v>
      </c>
      <c r="C155">
        <v>380</v>
      </c>
      <c r="D155" s="2">
        <v>19.396604322587418</v>
      </c>
      <c r="E155" s="3">
        <f>TablaCompras[[#This Row],[Costo]]*TablaCompras[[#This Row],[Cantidad]]</f>
        <v>7370.7096425832187</v>
      </c>
      <c r="F155" s="22">
        <v>1005</v>
      </c>
      <c r="G155" t="str">
        <f>UPPER(TEXT(TablaCompras[[#This Row],[fecha]],"MMMM"))</f>
        <v>SEPTIEMBRE</v>
      </c>
      <c r="H155">
        <f>YEAR(TablaCompras[[#This Row],[fecha]])</f>
        <v>2016</v>
      </c>
    </row>
    <row r="156" spans="1:8" x14ac:dyDescent="0.25">
      <c r="A156" s="68">
        <v>42648</v>
      </c>
      <c r="B156" s="1">
        <v>75100033942</v>
      </c>
      <c r="C156">
        <v>490</v>
      </c>
      <c r="D156" s="2">
        <v>30.438879712982331</v>
      </c>
      <c r="E156" s="3">
        <f>TablaCompras[[#This Row],[Costo]]*TablaCompras[[#This Row],[Cantidad]]</f>
        <v>14915.051059361342</v>
      </c>
      <c r="F156" s="22">
        <v>1003</v>
      </c>
      <c r="G156" t="str">
        <f>UPPER(TEXT(TablaCompras[[#This Row],[fecha]],"MMMM"))</f>
        <v>OCTUBRE</v>
      </c>
      <c r="H156">
        <f>YEAR(TablaCompras[[#This Row],[fecha]])</f>
        <v>2016</v>
      </c>
    </row>
    <row r="157" spans="1:8" x14ac:dyDescent="0.25">
      <c r="A157" s="68">
        <v>42651</v>
      </c>
      <c r="B157" s="1">
        <v>75100033950</v>
      </c>
      <c r="C157">
        <v>350</v>
      </c>
      <c r="D157" s="2">
        <v>19.396604322587418</v>
      </c>
      <c r="E157" s="3">
        <f>TablaCompras[[#This Row],[Costo]]*TablaCompras[[#This Row],[Cantidad]]</f>
        <v>6788.8115129055959</v>
      </c>
      <c r="F157" s="22">
        <v>1005</v>
      </c>
      <c r="G157" t="str">
        <f>UPPER(TEXT(TablaCompras[[#This Row],[fecha]],"MMMM"))</f>
        <v>OCTUBRE</v>
      </c>
      <c r="H157">
        <f>YEAR(TablaCompras[[#This Row],[fecha]])</f>
        <v>2016</v>
      </c>
    </row>
    <row r="158" spans="1:8" x14ac:dyDescent="0.25">
      <c r="A158" s="68">
        <v>42652</v>
      </c>
      <c r="B158" s="1">
        <v>75100033948</v>
      </c>
      <c r="C158">
        <v>130</v>
      </c>
      <c r="D158" s="2">
        <v>18.817559556840525</v>
      </c>
      <c r="E158" s="3">
        <f>TablaCompras[[#This Row],[Costo]]*TablaCompras[[#This Row],[Cantidad]]</f>
        <v>2446.2827423892682</v>
      </c>
      <c r="F158" s="22">
        <v>1006</v>
      </c>
      <c r="G158" t="str">
        <f>UPPER(TEXT(TablaCompras[[#This Row],[fecha]],"MMMM"))</f>
        <v>OCTUBRE</v>
      </c>
      <c r="H158">
        <f>YEAR(TablaCompras[[#This Row],[fecha]])</f>
        <v>2016</v>
      </c>
    </row>
    <row r="159" spans="1:8" x14ac:dyDescent="0.25">
      <c r="A159" s="68">
        <v>42655</v>
      </c>
      <c r="B159" s="1">
        <v>75100033946</v>
      </c>
      <c r="C159">
        <v>150</v>
      </c>
      <c r="D159" s="2">
        <v>30.391008461942633</v>
      </c>
      <c r="E159" s="3">
        <f>TablaCompras[[#This Row],[Costo]]*TablaCompras[[#This Row],[Cantidad]]</f>
        <v>4558.6512692913948</v>
      </c>
      <c r="F159" s="22">
        <v>1004</v>
      </c>
      <c r="G159" t="str">
        <f>UPPER(TEXT(TablaCompras[[#This Row],[fecha]],"MMMM"))</f>
        <v>OCTUBRE</v>
      </c>
      <c r="H159">
        <f>YEAR(TablaCompras[[#This Row],[fecha]])</f>
        <v>2016</v>
      </c>
    </row>
    <row r="160" spans="1:8" x14ac:dyDescent="0.25">
      <c r="A160" s="68">
        <v>42656</v>
      </c>
      <c r="B160" s="1">
        <v>75100033950</v>
      </c>
      <c r="C160">
        <v>280</v>
      </c>
      <c r="D160" s="2">
        <v>19.396604322587418</v>
      </c>
      <c r="E160" s="3">
        <f>TablaCompras[[#This Row],[Costo]]*TablaCompras[[#This Row],[Cantidad]]</f>
        <v>5431.0492103244769</v>
      </c>
      <c r="F160" s="22">
        <v>1005</v>
      </c>
      <c r="G160" t="str">
        <f>UPPER(TEXT(TablaCompras[[#This Row],[fecha]],"MMMM"))</f>
        <v>OCTUBRE</v>
      </c>
      <c r="H160">
        <f>YEAR(TablaCompras[[#This Row],[fecha]])</f>
        <v>2016</v>
      </c>
    </row>
    <row r="161" spans="1:8" x14ac:dyDescent="0.25">
      <c r="A161" s="68">
        <v>42662</v>
      </c>
      <c r="B161" s="1">
        <v>75100033940</v>
      </c>
      <c r="C161">
        <v>300</v>
      </c>
      <c r="D161" s="2">
        <v>28.168037998225415</v>
      </c>
      <c r="E161" s="3">
        <f>TablaCompras[[#This Row],[Costo]]*TablaCompras[[#This Row],[Cantidad]]</f>
        <v>8450.4113994676245</v>
      </c>
      <c r="F161" s="22">
        <v>1001</v>
      </c>
      <c r="G161" t="str">
        <f>UPPER(TEXT(TablaCompras[[#This Row],[fecha]],"MMMM"))</f>
        <v>OCTUBRE</v>
      </c>
      <c r="H161">
        <f>YEAR(TablaCompras[[#This Row],[fecha]])</f>
        <v>2016</v>
      </c>
    </row>
    <row r="162" spans="1:8" x14ac:dyDescent="0.25">
      <c r="A162" s="68">
        <v>42664</v>
      </c>
      <c r="B162" s="1">
        <v>75100033946</v>
      </c>
      <c r="C162">
        <v>170</v>
      </c>
      <c r="D162" s="2">
        <v>30.391008461942633</v>
      </c>
      <c r="E162" s="3">
        <f>TablaCompras[[#This Row],[Costo]]*TablaCompras[[#This Row],[Cantidad]]</f>
        <v>5166.4714385302477</v>
      </c>
      <c r="F162" s="22">
        <v>1004</v>
      </c>
      <c r="G162" t="str">
        <f>UPPER(TEXT(TablaCompras[[#This Row],[fecha]],"MMMM"))</f>
        <v>OCTUBRE</v>
      </c>
      <c r="H162">
        <f>YEAR(TablaCompras[[#This Row],[fecha]])</f>
        <v>2016</v>
      </c>
    </row>
    <row r="163" spans="1:8" x14ac:dyDescent="0.25">
      <c r="A163" s="68">
        <v>42668</v>
      </c>
      <c r="B163" s="1">
        <v>75100033943</v>
      </c>
      <c r="C163">
        <v>310</v>
      </c>
      <c r="D163" s="2">
        <v>29.839941427871711</v>
      </c>
      <c r="E163" s="3">
        <f>TablaCompras[[#This Row],[Costo]]*TablaCompras[[#This Row],[Cantidad]]</f>
        <v>9250.3818426402304</v>
      </c>
      <c r="F163" s="22">
        <v>1001</v>
      </c>
      <c r="G163" t="str">
        <f>UPPER(TEXT(TablaCompras[[#This Row],[fecha]],"MMMM"))</f>
        <v>OCTUBRE</v>
      </c>
      <c r="H163">
        <f>YEAR(TablaCompras[[#This Row],[fecha]])</f>
        <v>2016</v>
      </c>
    </row>
    <row r="164" spans="1:8" x14ac:dyDescent="0.25">
      <c r="A164" s="68">
        <v>42668</v>
      </c>
      <c r="B164" s="1">
        <v>75100033947</v>
      </c>
      <c r="C164">
        <v>180</v>
      </c>
      <c r="D164" s="2">
        <v>25.669534551260863</v>
      </c>
      <c r="E164" s="3">
        <f>TablaCompras[[#This Row],[Costo]]*TablaCompras[[#This Row],[Cantidad]]</f>
        <v>4620.5162192269554</v>
      </c>
      <c r="F164" s="22">
        <v>1005</v>
      </c>
      <c r="G164" t="str">
        <f>UPPER(TEXT(TablaCompras[[#This Row],[fecha]],"MMMM"))</f>
        <v>OCTUBRE</v>
      </c>
      <c r="H164">
        <f>YEAR(TablaCompras[[#This Row],[fecha]])</f>
        <v>2016</v>
      </c>
    </row>
    <row r="165" spans="1:8" x14ac:dyDescent="0.25">
      <c r="A165" s="68">
        <v>42669</v>
      </c>
      <c r="B165" s="1">
        <v>75100033942</v>
      </c>
      <c r="C165">
        <v>400</v>
      </c>
      <c r="D165" s="2">
        <v>30.438879712982331</v>
      </c>
      <c r="E165" s="3">
        <f>TablaCompras[[#This Row],[Costo]]*TablaCompras[[#This Row],[Cantidad]]</f>
        <v>12175.551885192932</v>
      </c>
      <c r="F165" s="22">
        <v>1003</v>
      </c>
      <c r="G165" t="str">
        <f>UPPER(TEXT(TablaCompras[[#This Row],[fecha]],"MMMM"))</f>
        <v>OCTUBRE</v>
      </c>
      <c r="H165">
        <f>YEAR(TablaCompras[[#This Row],[fecha]])</f>
        <v>2016</v>
      </c>
    </row>
    <row r="166" spans="1:8" x14ac:dyDescent="0.25">
      <c r="A166" s="68">
        <v>42670</v>
      </c>
      <c r="B166" s="1">
        <v>75100033941</v>
      </c>
      <c r="C166">
        <v>160</v>
      </c>
      <c r="D166" s="2">
        <v>26.406943472646308</v>
      </c>
      <c r="E166" s="3">
        <f>TablaCompras[[#This Row],[Costo]]*TablaCompras[[#This Row],[Cantidad]]</f>
        <v>4225.1109556234096</v>
      </c>
      <c r="F166" s="22">
        <v>1002</v>
      </c>
      <c r="G166" t="str">
        <f>UPPER(TEXT(TablaCompras[[#This Row],[fecha]],"MMMM"))</f>
        <v>OCTUBRE</v>
      </c>
      <c r="H166">
        <f>YEAR(TablaCompras[[#This Row],[fecha]])</f>
        <v>2016</v>
      </c>
    </row>
    <row r="167" spans="1:8" x14ac:dyDescent="0.25">
      <c r="A167" s="68">
        <v>42672</v>
      </c>
      <c r="B167" s="1">
        <v>75100033941</v>
      </c>
      <c r="C167">
        <v>430</v>
      </c>
      <c r="D167" s="2">
        <v>26.406943472646308</v>
      </c>
      <c r="E167" s="3">
        <f>TablaCompras[[#This Row],[Costo]]*TablaCompras[[#This Row],[Cantidad]]</f>
        <v>11354.985693237912</v>
      </c>
      <c r="F167" s="22">
        <v>1002</v>
      </c>
      <c r="G167" t="str">
        <f>UPPER(TEXT(TablaCompras[[#This Row],[fecha]],"MMMM"))</f>
        <v>OCTUBRE</v>
      </c>
      <c r="H167">
        <f>YEAR(TablaCompras[[#This Row],[fecha]])</f>
        <v>2016</v>
      </c>
    </row>
    <row r="168" spans="1:8" x14ac:dyDescent="0.25">
      <c r="A168" s="68">
        <v>42672</v>
      </c>
      <c r="B168" s="1">
        <v>75100033944</v>
      </c>
      <c r="C168">
        <v>180</v>
      </c>
      <c r="D168" s="2">
        <v>20.52172213150995</v>
      </c>
      <c r="E168" s="3">
        <f>TablaCompras[[#This Row],[Costo]]*TablaCompras[[#This Row],[Cantidad]]</f>
        <v>3693.909983671791</v>
      </c>
      <c r="F168" s="22">
        <v>1002</v>
      </c>
      <c r="G168" t="str">
        <f>UPPER(TEXT(TablaCompras[[#This Row],[fecha]],"MMMM"))</f>
        <v>OCTUBRE</v>
      </c>
      <c r="H168">
        <f>YEAR(TablaCompras[[#This Row],[fecha]])</f>
        <v>2016</v>
      </c>
    </row>
    <row r="169" spans="1:8" x14ac:dyDescent="0.25">
      <c r="A169" s="68">
        <v>42672</v>
      </c>
      <c r="B169" s="1">
        <v>75100033948</v>
      </c>
      <c r="C169">
        <v>410</v>
      </c>
      <c r="D169" s="2">
        <v>18.817559556840525</v>
      </c>
      <c r="E169" s="3">
        <f>TablaCompras[[#This Row],[Costo]]*TablaCompras[[#This Row],[Cantidad]]</f>
        <v>7715.1994183046154</v>
      </c>
      <c r="F169" s="22">
        <v>1006</v>
      </c>
      <c r="G169" t="str">
        <f>UPPER(TEXT(TablaCompras[[#This Row],[fecha]],"MMMM"))</f>
        <v>OCTUBRE</v>
      </c>
      <c r="H169">
        <f>YEAR(TablaCompras[[#This Row],[fecha]])</f>
        <v>2016</v>
      </c>
    </row>
    <row r="170" spans="1:8" x14ac:dyDescent="0.25">
      <c r="A170" s="68">
        <v>42673</v>
      </c>
      <c r="B170" s="1">
        <v>75100033941</v>
      </c>
      <c r="C170">
        <v>250</v>
      </c>
      <c r="D170" s="2">
        <v>26.406943472646308</v>
      </c>
      <c r="E170" s="3">
        <f>TablaCompras[[#This Row],[Costo]]*TablaCompras[[#This Row],[Cantidad]]</f>
        <v>6601.7358681615769</v>
      </c>
      <c r="F170" s="22">
        <v>1002</v>
      </c>
      <c r="G170" t="str">
        <f>UPPER(TEXT(TablaCompras[[#This Row],[fecha]],"MMMM"))</f>
        <v>OCTUBRE</v>
      </c>
      <c r="H170">
        <f>YEAR(TablaCompras[[#This Row],[fecha]])</f>
        <v>2016</v>
      </c>
    </row>
    <row r="171" spans="1:8" x14ac:dyDescent="0.25">
      <c r="A171" s="68">
        <v>42680</v>
      </c>
      <c r="B171" s="1">
        <v>75100033943</v>
      </c>
      <c r="C171">
        <v>140</v>
      </c>
      <c r="D171" s="2">
        <v>29.839941427871711</v>
      </c>
      <c r="E171" s="3">
        <f>TablaCompras[[#This Row],[Costo]]*TablaCompras[[#This Row],[Cantidad]]</f>
        <v>4177.5917999020394</v>
      </c>
      <c r="F171" s="22">
        <v>1001</v>
      </c>
      <c r="G171" t="str">
        <f>UPPER(TEXT(TablaCompras[[#This Row],[fecha]],"MMMM"))</f>
        <v>NOVIEMBRE</v>
      </c>
      <c r="H171">
        <f>YEAR(TablaCompras[[#This Row],[fecha]])</f>
        <v>2016</v>
      </c>
    </row>
    <row r="172" spans="1:8" x14ac:dyDescent="0.25">
      <c r="A172" s="68">
        <v>42681</v>
      </c>
      <c r="B172" s="1">
        <v>75100033941</v>
      </c>
      <c r="C172">
        <v>220</v>
      </c>
      <c r="D172" s="2">
        <v>26.406943472646308</v>
      </c>
      <c r="E172" s="3">
        <f>TablaCompras[[#This Row],[Costo]]*TablaCompras[[#This Row],[Cantidad]]</f>
        <v>5809.5275639821875</v>
      </c>
      <c r="F172" s="22">
        <v>1002</v>
      </c>
      <c r="G172" t="str">
        <f>UPPER(TEXT(TablaCompras[[#This Row],[fecha]],"MMMM"))</f>
        <v>NOVIEMBRE</v>
      </c>
      <c r="H172">
        <f>YEAR(TablaCompras[[#This Row],[fecha]])</f>
        <v>2016</v>
      </c>
    </row>
    <row r="173" spans="1:8" x14ac:dyDescent="0.25">
      <c r="A173" s="68">
        <v>42682</v>
      </c>
      <c r="B173" s="1">
        <v>75100033942</v>
      </c>
      <c r="C173">
        <v>500</v>
      </c>
      <c r="D173" s="2">
        <v>30.438879712982331</v>
      </c>
      <c r="E173" s="3">
        <f>TablaCompras[[#This Row],[Costo]]*TablaCompras[[#This Row],[Cantidad]]</f>
        <v>15219.439856491166</v>
      </c>
      <c r="F173" s="22">
        <v>1003</v>
      </c>
      <c r="G173" t="str">
        <f>UPPER(TEXT(TablaCompras[[#This Row],[fecha]],"MMMM"))</f>
        <v>NOVIEMBRE</v>
      </c>
      <c r="H173">
        <f>YEAR(TablaCompras[[#This Row],[fecha]])</f>
        <v>2016</v>
      </c>
    </row>
    <row r="174" spans="1:8" x14ac:dyDescent="0.25">
      <c r="A174" s="68">
        <v>42684</v>
      </c>
      <c r="B174" s="1">
        <v>75100033943</v>
      </c>
      <c r="C174">
        <v>490</v>
      </c>
      <c r="D174" s="2">
        <v>29.839941427871711</v>
      </c>
      <c r="E174" s="3">
        <f>TablaCompras[[#This Row],[Costo]]*TablaCompras[[#This Row],[Cantidad]]</f>
        <v>14621.571299657138</v>
      </c>
      <c r="F174" s="22">
        <v>1001</v>
      </c>
      <c r="G174" t="str">
        <f>UPPER(TEXT(TablaCompras[[#This Row],[fecha]],"MMMM"))</f>
        <v>NOVIEMBRE</v>
      </c>
      <c r="H174">
        <f>YEAR(TablaCompras[[#This Row],[fecha]])</f>
        <v>2016</v>
      </c>
    </row>
    <row r="175" spans="1:8" x14ac:dyDescent="0.25">
      <c r="A175" s="68">
        <v>42685</v>
      </c>
      <c r="B175" s="1">
        <v>75100033940</v>
      </c>
      <c r="C175">
        <v>240</v>
      </c>
      <c r="D175" s="2">
        <v>28.168037998225415</v>
      </c>
      <c r="E175" s="3">
        <f>TablaCompras[[#This Row],[Costo]]*TablaCompras[[#This Row],[Cantidad]]</f>
        <v>6760.3291195740994</v>
      </c>
      <c r="F175" s="22">
        <v>1001</v>
      </c>
      <c r="G175" t="str">
        <f>UPPER(TEXT(TablaCompras[[#This Row],[fecha]],"MMMM"))</f>
        <v>NOVIEMBRE</v>
      </c>
      <c r="H175">
        <f>YEAR(TablaCompras[[#This Row],[fecha]])</f>
        <v>2016</v>
      </c>
    </row>
    <row r="176" spans="1:8" x14ac:dyDescent="0.25">
      <c r="A176" s="68">
        <v>42687</v>
      </c>
      <c r="B176" s="1">
        <v>75100033947</v>
      </c>
      <c r="C176">
        <v>410</v>
      </c>
      <c r="D176" s="2">
        <v>25.669534551260863</v>
      </c>
      <c r="E176" s="3">
        <f>TablaCompras[[#This Row],[Costo]]*TablaCompras[[#This Row],[Cantidad]]</f>
        <v>10524.509166016955</v>
      </c>
      <c r="F176" s="22">
        <v>1005</v>
      </c>
      <c r="G176" t="str">
        <f>UPPER(TEXT(TablaCompras[[#This Row],[fecha]],"MMMM"))</f>
        <v>NOVIEMBRE</v>
      </c>
      <c r="H176">
        <f>YEAR(TablaCompras[[#This Row],[fecha]])</f>
        <v>2016</v>
      </c>
    </row>
    <row r="177" spans="1:8" x14ac:dyDescent="0.25">
      <c r="A177" s="68">
        <v>42690</v>
      </c>
      <c r="B177" s="1">
        <v>75100033948</v>
      </c>
      <c r="C177">
        <v>270</v>
      </c>
      <c r="D177" s="2">
        <v>18.817559556840525</v>
      </c>
      <c r="E177" s="3">
        <f>TablaCompras[[#This Row],[Costo]]*TablaCompras[[#This Row],[Cantidad]]</f>
        <v>5080.741080346942</v>
      </c>
      <c r="F177" s="22">
        <v>1006</v>
      </c>
      <c r="G177" t="str">
        <f>UPPER(TEXT(TablaCompras[[#This Row],[fecha]],"MMMM"))</f>
        <v>NOVIEMBRE</v>
      </c>
      <c r="H177">
        <f>YEAR(TablaCompras[[#This Row],[fecha]])</f>
        <v>2016</v>
      </c>
    </row>
    <row r="178" spans="1:8" x14ac:dyDescent="0.25">
      <c r="A178" s="68">
        <v>42700</v>
      </c>
      <c r="B178" s="1">
        <v>75100033947</v>
      </c>
      <c r="C178">
        <v>420</v>
      </c>
      <c r="D178" s="2">
        <v>25.669534551260863</v>
      </c>
      <c r="E178" s="3">
        <f>TablaCompras[[#This Row],[Costo]]*TablaCompras[[#This Row],[Cantidad]]</f>
        <v>10781.204511529562</v>
      </c>
      <c r="F178" s="22">
        <v>1005</v>
      </c>
      <c r="G178" t="str">
        <f>UPPER(TEXT(TablaCompras[[#This Row],[fecha]],"MMMM"))</f>
        <v>NOVIEMBRE</v>
      </c>
      <c r="H178">
        <f>YEAR(TablaCompras[[#This Row],[fecha]])</f>
        <v>2016</v>
      </c>
    </row>
    <row r="179" spans="1:8" x14ac:dyDescent="0.25">
      <c r="A179" s="68">
        <v>42700</v>
      </c>
      <c r="B179" s="1">
        <v>75100033948</v>
      </c>
      <c r="C179">
        <v>440</v>
      </c>
      <c r="D179" s="2">
        <v>18.817559556840525</v>
      </c>
      <c r="E179" s="3">
        <f>TablaCompras[[#This Row],[Costo]]*TablaCompras[[#This Row],[Cantidad]]</f>
        <v>8279.7262050098307</v>
      </c>
      <c r="F179" s="22">
        <v>1006</v>
      </c>
      <c r="G179" t="str">
        <f>UPPER(TEXT(TablaCompras[[#This Row],[fecha]],"MMMM"))</f>
        <v>NOVIEMBRE</v>
      </c>
      <c r="H179">
        <f>YEAR(TablaCompras[[#This Row],[fecha]])</f>
        <v>2016</v>
      </c>
    </row>
    <row r="180" spans="1:8" x14ac:dyDescent="0.25">
      <c r="A180" s="68">
        <v>42703</v>
      </c>
      <c r="B180" s="1">
        <v>75100033950</v>
      </c>
      <c r="C180">
        <v>420</v>
      </c>
      <c r="D180" s="2">
        <v>19.396604322587418</v>
      </c>
      <c r="E180" s="3">
        <f>TablaCompras[[#This Row],[Costo]]*TablaCompras[[#This Row],[Cantidad]]</f>
        <v>8146.5738154867158</v>
      </c>
      <c r="F180" s="22">
        <v>1005</v>
      </c>
      <c r="G180" t="str">
        <f>UPPER(TEXT(TablaCompras[[#This Row],[fecha]],"MMMM"))</f>
        <v>NOVIEMBRE</v>
      </c>
      <c r="H180">
        <f>YEAR(TablaCompras[[#This Row],[fecha]])</f>
        <v>2016</v>
      </c>
    </row>
    <row r="181" spans="1:8" x14ac:dyDescent="0.25">
      <c r="A181" s="68">
        <v>42704</v>
      </c>
      <c r="B181" s="1">
        <v>75100033942</v>
      </c>
      <c r="C181">
        <v>240</v>
      </c>
      <c r="D181" s="2">
        <v>30.438879712982331</v>
      </c>
      <c r="E181" s="3">
        <f>TablaCompras[[#This Row],[Costo]]*TablaCompras[[#This Row],[Cantidad]]</f>
        <v>7305.3311311157595</v>
      </c>
      <c r="F181" s="22">
        <v>1003</v>
      </c>
      <c r="G181" t="str">
        <f>UPPER(TEXT(TablaCompras[[#This Row],[fecha]],"MMMM"))</f>
        <v>NOVIEMBRE</v>
      </c>
      <c r="H181">
        <f>YEAR(TablaCompras[[#This Row],[fecha]])</f>
        <v>2016</v>
      </c>
    </row>
    <row r="182" spans="1:8" x14ac:dyDescent="0.25">
      <c r="A182" s="68">
        <v>42708</v>
      </c>
      <c r="B182" s="1">
        <v>75100033944</v>
      </c>
      <c r="C182">
        <v>480</v>
      </c>
      <c r="D182" s="2">
        <v>20.52172213150995</v>
      </c>
      <c r="E182" s="3">
        <f>TablaCompras[[#This Row],[Costo]]*TablaCompras[[#This Row],[Cantidad]]</f>
        <v>9850.4266231247766</v>
      </c>
      <c r="F182" s="22">
        <v>1002</v>
      </c>
      <c r="G182" t="str">
        <f>UPPER(TEXT(TablaCompras[[#This Row],[fecha]],"MMMM"))</f>
        <v>DICIEMBRE</v>
      </c>
      <c r="H182">
        <f>YEAR(TablaCompras[[#This Row],[fecha]])</f>
        <v>2016</v>
      </c>
    </row>
    <row r="183" spans="1:8" x14ac:dyDescent="0.25">
      <c r="A183" s="68">
        <v>42710</v>
      </c>
      <c r="B183" s="1">
        <v>75100033941</v>
      </c>
      <c r="C183">
        <v>460</v>
      </c>
      <c r="D183" s="2">
        <v>26.406943472646308</v>
      </c>
      <c r="E183" s="3">
        <f>TablaCompras[[#This Row],[Costo]]*TablaCompras[[#This Row],[Cantidad]]</f>
        <v>12147.193997417302</v>
      </c>
      <c r="F183" s="22">
        <v>1002</v>
      </c>
      <c r="G183" t="str">
        <f>UPPER(TEXT(TablaCompras[[#This Row],[fecha]],"MMMM"))</f>
        <v>DICIEMBRE</v>
      </c>
      <c r="H183">
        <f>YEAR(TablaCompras[[#This Row],[fecha]])</f>
        <v>2016</v>
      </c>
    </row>
    <row r="184" spans="1:8" x14ac:dyDescent="0.25">
      <c r="A184" s="68">
        <v>42711</v>
      </c>
      <c r="B184" s="1">
        <v>75100033943</v>
      </c>
      <c r="C184">
        <v>480</v>
      </c>
      <c r="D184" s="2">
        <v>29.839941427871711</v>
      </c>
      <c r="E184" s="3">
        <f>TablaCompras[[#This Row],[Costo]]*TablaCompras[[#This Row],[Cantidad]]</f>
        <v>14323.17188537842</v>
      </c>
      <c r="F184" s="22">
        <v>1001</v>
      </c>
      <c r="G184" t="str">
        <f>UPPER(TEXT(TablaCompras[[#This Row],[fecha]],"MMMM"))</f>
        <v>DICIEMBRE</v>
      </c>
      <c r="H184">
        <f>YEAR(TablaCompras[[#This Row],[fecha]])</f>
        <v>2016</v>
      </c>
    </row>
    <row r="185" spans="1:8" x14ac:dyDescent="0.25">
      <c r="A185" s="68">
        <v>42712</v>
      </c>
      <c r="B185" s="1">
        <v>75100033943</v>
      </c>
      <c r="C185">
        <v>290</v>
      </c>
      <c r="D185" s="2">
        <v>29.839941427871711</v>
      </c>
      <c r="E185" s="3">
        <f>TablaCompras[[#This Row],[Costo]]*TablaCompras[[#This Row],[Cantidad]]</f>
        <v>8653.5830140827966</v>
      </c>
      <c r="F185" s="22">
        <v>1001</v>
      </c>
      <c r="G185" t="str">
        <f>UPPER(TEXT(TablaCompras[[#This Row],[fecha]],"MMMM"))</f>
        <v>DICIEMBRE</v>
      </c>
      <c r="H185">
        <f>YEAR(TablaCompras[[#This Row],[fecha]])</f>
        <v>2016</v>
      </c>
    </row>
    <row r="186" spans="1:8" x14ac:dyDescent="0.25">
      <c r="A186" s="68">
        <v>42712</v>
      </c>
      <c r="B186" s="1">
        <v>75100033948</v>
      </c>
      <c r="C186">
        <v>340</v>
      </c>
      <c r="D186" s="2">
        <v>18.817559556840525</v>
      </c>
      <c r="E186" s="3">
        <f>TablaCompras[[#This Row],[Costo]]*TablaCompras[[#This Row],[Cantidad]]</f>
        <v>6397.9702493257782</v>
      </c>
      <c r="F186" s="22">
        <v>1006</v>
      </c>
      <c r="G186" t="str">
        <f>UPPER(TEXT(TablaCompras[[#This Row],[fecha]],"MMMM"))</f>
        <v>DICIEMBRE</v>
      </c>
      <c r="H186">
        <f>YEAR(TablaCompras[[#This Row],[fecha]])</f>
        <v>2016</v>
      </c>
    </row>
    <row r="187" spans="1:8" x14ac:dyDescent="0.25">
      <c r="A187" s="68">
        <v>42714</v>
      </c>
      <c r="B187" s="1">
        <v>75100033948</v>
      </c>
      <c r="C187">
        <v>350</v>
      </c>
      <c r="D187" s="2">
        <v>18.817559556840525</v>
      </c>
      <c r="E187" s="3">
        <f>TablaCompras[[#This Row],[Costo]]*TablaCompras[[#This Row],[Cantidad]]</f>
        <v>6586.1458448941839</v>
      </c>
      <c r="F187" s="22">
        <v>1006</v>
      </c>
      <c r="G187" t="str">
        <f>UPPER(TEXT(TablaCompras[[#This Row],[fecha]],"MMMM"))</f>
        <v>DICIEMBRE</v>
      </c>
      <c r="H187">
        <f>YEAR(TablaCompras[[#This Row],[fecha]])</f>
        <v>2016</v>
      </c>
    </row>
    <row r="188" spans="1:8" x14ac:dyDescent="0.25">
      <c r="A188" s="68">
        <v>42714</v>
      </c>
      <c r="B188" s="1">
        <v>75100033948</v>
      </c>
      <c r="C188">
        <v>150</v>
      </c>
      <c r="D188" s="2">
        <v>18.817559556840525</v>
      </c>
      <c r="E188" s="3">
        <f>TablaCompras[[#This Row],[Costo]]*TablaCompras[[#This Row],[Cantidad]]</f>
        <v>2822.6339335260786</v>
      </c>
      <c r="F188" s="22">
        <v>1006</v>
      </c>
      <c r="G188" t="str">
        <f>UPPER(TEXT(TablaCompras[[#This Row],[fecha]],"MMMM"))</f>
        <v>DICIEMBRE</v>
      </c>
      <c r="H188">
        <f>YEAR(TablaCompras[[#This Row],[fecha]])</f>
        <v>2016</v>
      </c>
    </row>
    <row r="189" spans="1:8" x14ac:dyDescent="0.25">
      <c r="A189" s="68">
        <v>42715</v>
      </c>
      <c r="B189" s="1">
        <v>75100033949</v>
      </c>
      <c r="C189">
        <v>420</v>
      </c>
      <c r="D189" s="2">
        <v>25.303101903831291</v>
      </c>
      <c r="E189" s="3">
        <f>TablaCompras[[#This Row],[Costo]]*TablaCompras[[#This Row],[Cantidad]]</f>
        <v>10627.302799609142</v>
      </c>
      <c r="F189" s="22">
        <v>1004</v>
      </c>
      <c r="G189" t="str">
        <f>UPPER(TEXT(TablaCompras[[#This Row],[fecha]],"MMMM"))</f>
        <v>DICIEMBRE</v>
      </c>
      <c r="H189">
        <f>YEAR(TablaCompras[[#This Row],[fecha]])</f>
        <v>2016</v>
      </c>
    </row>
    <row r="190" spans="1:8" x14ac:dyDescent="0.25">
      <c r="A190" s="68">
        <v>42716</v>
      </c>
      <c r="B190" s="1">
        <v>75100033947</v>
      </c>
      <c r="C190">
        <v>400</v>
      </c>
      <c r="D190" s="2">
        <v>25.669534551260863</v>
      </c>
      <c r="E190" s="3">
        <f>TablaCompras[[#This Row],[Costo]]*TablaCompras[[#This Row],[Cantidad]]</f>
        <v>10267.813820504345</v>
      </c>
      <c r="F190" s="22">
        <v>1005</v>
      </c>
      <c r="G190" t="str">
        <f>UPPER(TEXT(TablaCompras[[#This Row],[fecha]],"MMMM"))</f>
        <v>DICIEMBRE</v>
      </c>
      <c r="H190">
        <f>YEAR(TablaCompras[[#This Row],[fecha]])</f>
        <v>2016</v>
      </c>
    </row>
    <row r="191" spans="1:8" x14ac:dyDescent="0.25">
      <c r="A191" s="68">
        <v>42718</v>
      </c>
      <c r="B191" s="1">
        <v>75100033941</v>
      </c>
      <c r="C191">
        <v>450</v>
      </c>
      <c r="D191" s="2">
        <v>26.406943472646308</v>
      </c>
      <c r="E191" s="3">
        <f>TablaCompras[[#This Row],[Costo]]*TablaCompras[[#This Row],[Cantidad]]</f>
        <v>11883.124562690839</v>
      </c>
      <c r="F191" s="22">
        <v>1002</v>
      </c>
      <c r="G191" t="str">
        <f>UPPER(TEXT(TablaCompras[[#This Row],[fecha]],"MMMM"))</f>
        <v>DICIEMBRE</v>
      </c>
      <c r="H191">
        <f>YEAR(TablaCompras[[#This Row],[fecha]])</f>
        <v>2016</v>
      </c>
    </row>
    <row r="192" spans="1:8" x14ac:dyDescent="0.25">
      <c r="A192" s="68">
        <v>42718</v>
      </c>
      <c r="B192" s="1">
        <v>75100033942</v>
      </c>
      <c r="C192">
        <v>480</v>
      </c>
      <c r="D192" s="2">
        <v>30.438879712982331</v>
      </c>
      <c r="E192" s="3">
        <f>TablaCompras[[#This Row],[Costo]]*TablaCompras[[#This Row],[Cantidad]]</f>
        <v>14610.662262231519</v>
      </c>
      <c r="F192" s="22">
        <v>1003</v>
      </c>
      <c r="G192" t="str">
        <f>UPPER(TEXT(TablaCompras[[#This Row],[fecha]],"MMMM"))</f>
        <v>DICIEMBRE</v>
      </c>
      <c r="H192">
        <f>YEAR(TablaCompras[[#This Row],[fecha]])</f>
        <v>2016</v>
      </c>
    </row>
    <row r="193" spans="1:8" x14ac:dyDescent="0.25">
      <c r="A193" s="68">
        <v>42718</v>
      </c>
      <c r="B193" s="1">
        <v>75100033945</v>
      </c>
      <c r="C193">
        <v>300</v>
      </c>
      <c r="D193" s="2">
        <v>24.979975677792368</v>
      </c>
      <c r="E193" s="3">
        <f>TablaCompras[[#This Row],[Costo]]*TablaCompras[[#This Row],[Cantidad]]</f>
        <v>7493.9927033377098</v>
      </c>
      <c r="F193" s="22">
        <v>1003</v>
      </c>
      <c r="G193" t="str">
        <f>UPPER(TEXT(TablaCompras[[#This Row],[fecha]],"MMMM"))</f>
        <v>DICIEMBRE</v>
      </c>
      <c r="H193">
        <f>YEAR(TablaCompras[[#This Row],[fecha]])</f>
        <v>2016</v>
      </c>
    </row>
    <row r="194" spans="1:8" x14ac:dyDescent="0.25">
      <c r="A194" s="68">
        <v>42719</v>
      </c>
      <c r="B194" s="1">
        <v>75100033940</v>
      </c>
      <c r="C194">
        <v>450</v>
      </c>
      <c r="D194" s="2">
        <v>28.168037998225415</v>
      </c>
      <c r="E194" s="3">
        <f>TablaCompras[[#This Row],[Costo]]*TablaCompras[[#This Row],[Cantidad]]</f>
        <v>12675.617099201438</v>
      </c>
      <c r="F194" s="22">
        <v>1001</v>
      </c>
      <c r="G194" t="str">
        <f>UPPER(TEXT(TablaCompras[[#This Row],[fecha]],"MMMM"))</f>
        <v>DICIEMBRE</v>
      </c>
      <c r="H194">
        <f>YEAR(TablaCompras[[#This Row],[fecha]])</f>
        <v>2016</v>
      </c>
    </row>
    <row r="195" spans="1:8" x14ac:dyDescent="0.25">
      <c r="A195" s="68">
        <v>42721</v>
      </c>
      <c r="B195" s="1">
        <v>75100033947</v>
      </c>
      <c r="C195">
        <v>330</v>
      </c>
      <c r="D195" s="2">
        <v>25.669534551260863</v>
      </c>
      <c r="E195" s="3">
        <f>TablaCompras[[#This Row],[Costo]]*TablaCompras[[#This Row],[Cantidad]]</f>
        <v>8470.9464019160841</v>
      </c>
      <c r="F195" s="22">
        <v>1005</v>
      </c>
      <c r="G195" t="str">
        <f>UPPER(TEXT(TablaCompras[[#This Row],[fecha]],"MMMM"))</f>
        <v>DICIEMBRE</v>
      </c>
      <c r="H195">
        <f>YEAR(TablaCompras[[#This Row],[fecha]])</f>
        <v>2016</v>
      </c>
    </row>
    <row r="196" spans="1:8" x14ac:dyDescent="0.25">
      <c r="A196" s="68">
        <v>42726</v>
      </c>
      <c r="B196" s="1">
        <v>75100033949</v>
      </c>
      <c r="C196">
        <v>450</v>
      </c>
      <c r="D196" s="2">
        <v>25.303101903831291</v>
      </c>
      <c r="E196" s="3">
        <f>TablaCompras[[#This Row],[Costo]]*TablaCompras[[#This Row],[Cantidad]]</f>
        <v>11386.395856724081</v>
      </c>
      <c r="F196" s="22">
        <v>1004</v>
      </c>
      <c r="G196" t="str">
        <f>UPPER(TEXT(TablaCompras[[#This Row],[fecha]],"MMMM"))</f>
        <v>DICIEMBRE</v>
      </c>
      <c r="H196">
        <f>YEAR(TablaCompras[[#This Row],[fecha]])</f>
        <v>2016</v>
      </c>
    </row>
    <row r="197" spans="1:8" x14ac:dyDescent="0.25">
      <c r="A197" s="68">
        <v>42726</v>
      </c>
      <c r="B197" s="1">
        <v>75100033950</v>
      </c>
      <c r="C197">
        <v>130</v>
      </c>
      <c r="D197" s="2">
        <v>19.396604322587418</v>
      </c>
      <c r="E197" s="3">
        <f>TablaCompras[[#This Row],[Costo]]*TablaCompras[[#This Row],[Cantidad]]</f>
        <v>2521.5585619363642</v>
      </c>
      <c r="F197" s="22">
        <v>1005</v>
      </c>
      <c r="G197" t="str">
        <f>UPPER(TEXT(TablaCompras[[#This Row],[fecha]],"MMMM"))</f>
        <v>DICIEMBRE</v>
      </c>
      <c r="H197">
        <f>YEAR(TablaCompras[[#This Row],[fecha]])</f>
        <v>2016</v>
      </c>
    </row>
    <row r="198" spans="1:8" x14ac:dyDescent="0.25">
      <c r="A198" s="68">
        <v>42729</v>
      </c>
      <c r="B198" s="1">
        <v>75100033949</v>
      </c>
      <c r="C198">
        <v>150</v>
      </c>
      <c r="D198" s="2">
        <v>25.303101903831291</v>
      </c>
      <c r="E198" s="3">
        <f>TablaCompras[[#This Row],[Costo]]*TablaCompras[[#This Row],[Cantidad]]</f>
        <v>3795.4652855746936</v>
      </c>
      <c r="F198" s="22">
        <v>1004</v>
      </c>
      <c r="G198" t="str">
        <f>UPPER(TEXT(TablaCompras[[#This Row],[fecha]],"MMMM"))</f>
        <v>DICIEMBRE</v>
      </c>
      <c r="H198">
        <f>YEAR(TablaCompras[[#This Row],[fecha]])</f>
        <v>2016</v>
      </c>
    </row>
    <row r="199" spans="1:8" x14ac:dyDescent="0.25">
      <c r="A199" s="68">
        <v>42729</v>
      </c>
      <c r="B199" s="1">
        <v>75100033950</v>
      </c>
      <c r="C199">
        <v>140</v>
      </c>
      <c r="D199" s="2">
        <v>19.396604322587418</v>
      </c>
      <c r="E199" s="3">
        <f>TablaCompras[[#This Row],[Costo]]*TablaCompras[[#This Row],[Cantidad]]</f>
        <v>2715.5246051622385</v>
      </c>
      <c r="F199" s="22">
        <v>1005</v>
      </c>
      <c r="G199" t="str">
        <f>UPPER(TEXT(TablaCompras[[#This Row],[fecha]],"MMMM"))</f>
        <v>DICIEMBRE</v>
      </c>
      <c r="H199">
        <f>YEAR(TablaCompras[[#This Row],[fecha]])</f>
        <v>2016</v>
      </c>
    </row>
    <row r="200" spans="1:8" x14ac:dyDescent="0.25">
      <c r="A200" s="68">
        <v>42731</v>
      </c>
      <c r="B200" s="1">
        <v>75100033944</v>
      </c>
      <c r="C200">
        <v>170</v>
      </c>
      <c r="D200" s="2">
        <v>20.52172213150995</v>
      </c>
      <c r="E200" s="3">
        <f>TablaCompras[[#This Row],[Costo]]*TablaCompras[[#This Row],[Cantidad]]</f>
        <v>3488.6927623566917</v>
      </c>
      <c r="F200" s="22">
        <v>1002</v>
      </c>
      <c r="G200" t="str">
        <f>UPPER(TEXT(TablaCompras[[#This Row],[fecha]],"MMMM"))</f>
        <v>DICIEMBRE</v>
      </c>
      <c r="H200">
        <f>YEAR(TablaCompras[[#This Row],[fecha]])</f>
        <v>2016</v>
      </c>
    </row>
    <row r="201" spans="1:8" x14ac:dyDescent="0.25">
      <c r="A201" s="68">
        <v>42734</v>
      </c>
      <c r="B201" s="1">
        <v>75100033941</v>
      </c>
      <c r="C201">
        <v>300</v>
      </c>
      <c r="D201" s="2">
        <v>26.406943472646308</v>
      </c>
      <c r="E201" s="3">
        <f>TablaCompras[[#This Row],[Costo]]*TablaCompras[[#This Row],[Cantidad]]</f>
        <v>7922.0830417938923</v>
      </c>
      <c r="F201" s="22">
        <v>1002</v>
      </c>
      <c r="G201" t="str">
        <f>UPPER(TEXT(TablaCompras[[#This Row],[fecha]],"MMMM"))</f>
        <v>DICIEMBRE</v>
      </c>
      <c r="H201">
        <f>YEAR(TablaCompras[[#This Row],[fecha]])</f>
        <v>2016</v>
      </c>
    </row>
    <row r="202" spans="1:8" x14ac:dyDescent="0.25">
      <c r="A202" s="68">
        <v>42736</v>
      </c>
      <c r="B202" s="1">
        <v>75100033941</v>
      </c>
      <c r="C202">
        <v>180</v>
      </c>
      <c r="D202" s="2">
        <v>26.41</v>
      </c>
      <c r="E202" s="3">
        <f>TablaCompras[[#This Row],[Costo]]*TablaCompras[[#This Row],[Cantidad]]</f>
        <v>4753.8</v>
      </c>
      <c r="F202" s="22">
        <v>1002</v>
      </c>
      <c r="G202" t="str">
        <f>UPPER(TEXT(TablaCompras[[#This Row],[fecha]],"MMMM"))</f>
        <v>ENERO</v>
      </c>
      <c r="H202">
        <f>YEAR(TablaCompras[[#This Row],[fecha]])</f>
        <v>2017</v>
      </c>
    </row>
    <row r="203" spans="1:8" x14ac:dyDescent="0.25">
      <c r="A203" s="68">
        <v>43101</v>
      </c>
      <c r="B203" s="1">
        <v>75100033941</v>
      </c>
      <c r="C203">
        <v>100</v>
      </c>
      <c r="D203" s="2">
        <v>26.41</v>
      </c>
      <c r="E203" s="3">
        <f>TablaCompras[[#This Row],[Costo]]*TablaCompras[[#This Row],[Cantidad]]</f>
        <v>2641</v>
      </c>
      <c r="F203" s="22">
        <v>1002</v>
      </c>
      <c r="G203" t="str">
        <f>UPPER(TEXT(TablaCompras[[#This Row],[fecha]],"MMMM"))</f>
        <v>ENERO</v>
      </c>
      <c r="H203">
        <f>YEAR(TablaCompras[[#This Row],[fecha]])</f>
        <v>2018</v>
      </c>
    </row>
  </sheetData>
  <sortState ref="A2:F201">
    <sortCondition ref="A2:A201"/>
    <sortCondition ref="B2:B201"/>
  </sortState>
  <pageMargins left="0.7" right="0.7" top="0.75" bottom="0.75" header="0.3" footer="0.3"/>
  <pageSetup paperSize="11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I2002"/>
  <sheetViews>
    <sheetView workbookViewId="0">
      <pane ySplit="1" topLeftCell="A1985" activePane="bottomLeft" state="frozen"/>
      <selection pane="bottomLeft" activeCell="L1995" sqref="L1995"/>
    </sheetView>
  </sheetViews>
  <sheetFormatPr baseColWidth="10" defaultColWidth="9.140625" defaultRowHeight="15" x14ac:dyDescent="0.25"/>
  <cols>
    <col min="1" max="1" width="10.7109375" style="68" bestFit="1" customWidth="1"/>
    <col min="2" max="2" width="17.140625" bestFit="1" customWidth="1"/>
    <col min="3" max="3" width="13.42578125" bestFit="1" customWidth="1"/>
    <col min="4" max="4" width="12.5703125" bestFit="1" customWidth="1"/>
    <col min="5" max="5" width="10.5703125" bestFit="1" customWidth="1"/>
    <col min="6" max="6" width="10.140625" bestFit="1" customWidth="1"/>
    <col min="7" max="7" width="11.7109375" bestFit="1" customWidth="1"/>
    <col min="8" max="8" width="8.85546875" bestFit="1" customWidth="1"/>
    <col min="9" max="9" width="14.85546875" bestFit="1" customWidth="1"/>
  </cols>
  <sheetData>
    <row r="1" spans="1:9" x14ac:dyDescent="0.25">
      <c r="A1" s="71" t="s">
        <v>0</v>
      </c>
      <c r="B1" s="4" t="s">
        <v>3</v>
      </c>
      <c r="C1" s="4" t="s">
        <v>4</v>
      </c>
      <c r="D1" s="5" t="s">
        <v>5</v>
      </c>
      <c r="E1" s="4" t="s">
        <v>2</v>
      </c>
      <c r="F1" s="4" t="s">
        <v>40</v>
      </c>
      <c r="G1" s="4" t="s">
        <v>7</v>
      </c>
      <c r="H1" s="4" t="s">
        <v>8</v>
      </c>
      <c r="I1" s="21" t="s">
        <v>56</v>
      </c>
    </row>
    <row r="2" spans="1:9" x14ac:dyDescent="0.25">
      <c r="A2" s="68">
        <v>42370</v>
      </c>
      <c r="B2">
        <v>75100033942</v>
      </c>
      <c r="C2">
        <v>23</v>
      </c>
      <c r="D2" s="2">
        <v>39.570543626877033</v>
      </c>
      <c r="E2" s="3">
        <f>TablaVentas[[#This Row],[Precio]]*TablaVentas[[#This Row],[Cantidad]]</f>
        <v>910.12250341817173</v>
      </c>
      <c r="F2">
        <f>IF(TablaVentas[[#This Row],[Cantidad]]&gt;=20,1,2)</f>
        <v>1</v>
      </c>
      <c r="G2" s="67" t="str">
        <f>VLOOKUP(MONTH(TablaVentas[[#This Row],[fecha]]),TablaMeses[#All],2,FALSE)</f>
        <v>ENERO</v>
      </c>
      <c r="H2">
        <f>YEAR(TablaVentas[[#This Row],[fecha]])</f>
        <v>2016</v>
      </c>
      <c r="I2">
        <f>VLOOKUP(TablaVentas[[#This Row],[CodigoBarras]],TablaProductos[#All],3,FALSE)</f>
        <v>1003</v>
      </c>
    </row>
    <row r="3" spans="1:9" x14ac:dyDescent="0.25">
      <c r="A3" s="68">
        <v>42370</v>
      </c>
      <c r="B3">
        <v>75100033944</v>
      </c>
      <c r="C3">
        <v>49</v>
      </c>
      <c r="D3" s="2">
        <v>26.678238770962935</v>
      </c>
      <c r="E3" s="3">
        <f>TablaVentas[[#This Row],[Precio]]*TablaVentas[[#This Row],[Cantidad]]</f>
        <v>1307.2336997771838</v>
      </c>
      <c r="F3">
        <f>IF(TablaVentas[[#This Row],[Cantidad]]&gt;=20,1,2)</f>
        <v>1</v>
      </c>
      <c r="G3" s="67" t="str">
        <f>VLOOKUP(MONTH(TablaVentas[[#This Row],[fecha]]),TablaMeses[#All],2,FALSE)</f>
        <v>ENERO</v>
      </c>
      <c r="H3">
        <f>YEAR(TablaVentas[[#This Row],[fecha]])</f>
        <v>2016</v>
      </c>
      <c r="I3">
        <f>VLOOKUP(TablaVentas[[#This Row],[CodigoBarras]],TablaProductos[#All],3,FALSE)</f>
        <v>1002</v>
      </c>
    </row>
    <row r="4" spans="1:9" x14ac:dyDescent="0.25">
      <c r="A4" s="68">
        <v>42370</v>
      </c>
      <c r="B4">
        <v>75100033946</v>
      </c>
      <c r="C4">
        <v>15</v>
      </c>
      <c r="D4" s="2">
        <v>39.508311000525424</v>
      </c>
      <c r="E4" s="3">
        <f>TablaVentas[[#This Row],[Precio]]*TablaVentas[[#This Row],[Cantidad]]</f>
        <v>592.62466500788139</v>
      </c>
      <c r="F4">
        <f>IF(TablaVentas[[#This Row],[Cantidad]]&gt;=20,1,2)</f>
        <v>2</v>
      </c>
      <c r="G4" s="67" t="str">
        <f>VLOOKUP(MONTH(TablaVentas[[#This Row],[fecha]]),TablaMeses[#All],2,FALSE)</f>
        <v>ENERO</v>
      </c>
      <c r="H4">
        <f>YEAR(TablaVentas[[#This Row],[fecha]])</f>
        <v>2016</v>
      </c>
      <c r="I4">
        <f>VLOOKUP(TablaVentas[[#This Row],[CodigoBarras]],TablaProductos[#All],3,FALSE)</f>
        <v>1004</v>
      </c>
    </row>
    <row r="5" spans="1:9" x14ac:dyDescent="0.25">
      <c r="A5" s="68">
        <v>42370</v>
      </c>
      <c r="B5">
        <v>75100033947</v>
      </c>
      <c r="C5">
        <v>2</v>
      </c>
      <c r="D5" s="2">
        <v>33.370394916639121</v>
      </c>
      <c r="E5" s="3">
        <f>TablaVentas[[#This Row],[Precio]]*TablaVentas[[#This Row],[Cantidad]]</f>
        <v>66.740789833278242</v>
      </c>
      <c r="F5">
        <f>IF(TablaVentas[[#This Row],[Cantidad]]&gt;=20,1,2)</f>
        <v>2</v>
      </c>
      <c r="G5" s="67" t="str">
        <f>VLOOKUP(MONTH(TablaVentas[[#This Row],[fecha]]),TablaMeses[#All],2,FALSE)</f>
        <v>ENERO</v>
      </c>
      <c r="H5">
        <f>YEAR(TablaVentas[[#This Row],[fecha]])</f>
        <v>2016</v>
      </c>
      <c r="I5">
        <f>VLOOKUP(TablaVentas[[#This Row],[CodigoBarras]],TablaProductos[#All],3,FALSE)</f>
        <v>1005</v>
      </c>
    </row>
    <row r="6" spans="1:9" x14ac:dyDescent="0.25">
      <c r="A6" s="68">
        <v>42370</v>
      </c>
      <c r="B6">
        <v>75100033947</v>
      </c>
      <c r="C6">
        <v>27</v>
      </c>
      <c r="D6" s="2">
        <v>33.370394916639121</v>
      </c>
      <c r="E6" s="3">
        <f>TablaVentas[[#This Row],[Precio]]*TablaVentas[[#This Row],[Cantidad]]</f>
        <v>901.00066274925632</v>
      </c>
      <c r="F6">
        <f>IF(TablaVentas[[#This Row],[Cantidad]]&gt;=20,1,2)</f>
        <v>1</v>
      </c>
      <c r="G6" s="67" t="str">
        <f>VLOOKUP(MONTH(TablaVentas[[#This Row],[fecha]]),TablaMeses[#All],2,FALSE)</f>
        <v>ENERO</v>
      </c>
      <c r="H6">
        <f>YEAR(TablaVentas[[#This Row],[fecha]])</f>
        <v>2016</v>
      </c>
      <c r="I6">
        <f>VLOOKUP(TablaVentas[[#This Row],[CodigoBarras]],TablaProductos[#All],3,FALSE)</f>
        <v>1005</v>
      </c>
    </row>
    <row r="7" spans="1:9" x14ac:dyDescent="0.25">
      <c r="A7" s="68">
        <v>42370</v>
      </c>
      <c r="B7">
        <v>75100033947</v>
      </c>
      <c r="C7">
        <v>29</v>
      </c>
      <c r="D7" s="2">
        <v>33.370394916639121</v>
      </c>
      <c r="E7" s="3">
        <f>TablaVentas[[#This Row],[Precio]]*TablaVentas[[#This Row],[Cantidad]]</f>
        <v>967.74145258253452</v>
      </c>
      <c r="F7">
        <f>IF(TablaVentas[[#This Row],[Cantidad]]&gt;=20,1,2)</f>
        <v>1</v>
      </c>
      <c r="G7" s="67" t="str">
        <f>VLOOKUP(MONTH(TablaVentas[[#This Row],[fecha]]),TablaMeses[#All],2,FALSE)</f>
        <v>ENERO</v>
      </c>
      <c r="H7">
        <f>YEAR(TablaVentas[[#This Row],[fecha]])</f>
        <v>2016</v>
      </c>
      <c r="I7">
        <f>VLOOKUP(TablaVentas[[#This Row],[CodigoBarras]],TablaProductos[#All],3,FALSE)</f>
        <v>1005</v>
      </c>
    </row>
    <row r="8" spans="1:9" x14ac:dyDescent="0.25">
      <c r="A8" s="68">
        <v>42370</v>
      </c>
      <c r="B8">
        <v>75100033948</v>
      </c>
      <c r="C8">
        <v>14</v>
      </c>
      <c r="D8" s="2">
        <v>24.462827423892683</v>
      </c>
      <c r="E8" s="3">
        <f>TablaVentas[[#This Row],[Precio]]*TablaVentas[[#This Row],[Cantidad]]</f>
        <v>342.47958393449755</v>
      </c>
      <c r="F8">
        <f>IF(TablaVentas[[#This Row],[Cantidad]]&gt;=20,1,2)</f>
        <v>2</v>
      </c>
      <c r="G8" s="67" t="str">
        <f>VLOOKUP(MONTH(TablaVentas[[#This Row],[fecha]]),TablaMeses[#All],2,FALSE)</f>
        <v>ENERO</v>
      </c>
      <c r="H8">
        <f>YEAR(TablaVentas[[#This Row],[fecha]])</f>
        <v>2016</v>
      </c>
      <c r="I8">
        <f>VLOOKUP(TablaVentas[[#This Row],[CodigoBarras]],TablaProductos[#All],3,FALSE)</f>
        <v>1006</v>
      </c>
    </row>
    <row r="9" spans="1:9" x14ac:dyDescent="0.25">
      <c r="A9" s="68">
        <v>42371</v>
      </c>
      <c r="B9">
        <v>75100033941</v>
      </c>
      <c r="C9">
        <v>22</v>
      </c>
      <c r="D9" s="2">
        <v>34.329026514440201</v>
      </c>
      <c r="E9" s="3">
        <f>TablaVentas[[#This Row],[Precio]]*TablaVentas[[#This Row],[Cantidad]]</f>
        <v>755.2385833176844</v>
      </c>
      <c r="F9">
        <f>IF(TablaVentas[[#This Row],[Cantidad]]&gt;=20,1,2)</f>
        <v>1</v>
      </c>
      <c r="G9" s="67" t="str">
        <f>VLOOKUP(MONTH(TablaVentas[[#This Row],[fecha]]),TablaMeses[#All],2,FALSE)</f>
        <v>ENERO</v>
      </c>
      <c r="H9">
        <f>YEAR(TablaVentas[[#This Row],[fecha]])</f>
        <v>2016</v>
      </c>
      <c r="I9">
        <f>VLOOKUP(TablaVentas[[#This Row],[CodigoBarras]],TablaProductos[#All],3,FALSE)</f>
        <v>1002</v>
      </c>
    </row>
    <row r="10" spans="1:9" x14ac:dyDescent="0.25">
      <c r="A10" s="68">
        <v>42371</v>
      </c>
      <c r="B10">
        <v>75100033945</v>
      </c>
      <c r="C10">
        <v>47</v>
      </c>
      <c r="D10" s="2">
        <v>32.473968381130078</v>
      </c>
      <c r="E10" s="3">
        <f>TablaVentas[[#This Row],[Precio]]*TablaVentas[[#This Row],[Cantidad]]</f>
        <v>1526.2765139131136</v>
      </c>
      <c r="F10">
        <f>IF(TablaVentas[[#This Row],[Cantidad]]&gt;=20,1,2)</f>
        <v>1</v>
      </c>
      <c r="G10" s="67" t="str">
        <f>VLOOKUP(MONTH(TablaVentas[[#This Row],[fecha]]),TablaMeses[#All],2,FALSE)</f>
        <v>ENERO</v>
      </c>
      <c r="H10">
        <f>YEAR(TablaVentas[[#This Row],[fecha]])</f>
        <v>2016</v>
      </c>
      <c r="I10">
        <f>VLOOKUP(TablaVentas[[#This Row],[CodigoBarras]],TablaProductos[#All],3,FALSE)</f>
        <v>1003</v>
      </c>
    </row>
    <row r="11" spans="1:9" x14ac:dyDescent="0.25">
      <c r="A11" s="68">
        <v>42371</v>
      </c>
      <c r="B11">
        <v>75100033947</v>
      </c>
      <c r="C11">
        <v>15</v>
      </c>
      <c r="D11" s="2">
        <v>33.370394916639121</v>
      </c>
      <c r="E11" s="3">
        <f>TablaVentas[[#This Row],[Precio]]*TablaVentas[[#This Row],[Cantidad]]</f>
        <v>500.55592374958684</v>
      </c>
      <c r="F11">
        <f>IF(TablaVentas[[#This Row],[Cantidad]]&gt;=20,1,2)</f>
        <v>2</v>
      </c>
      <c r="G11" s="67" t="str">
        <f>VLOOKUP(MONTH(TablaVentas[[#This Row],[fecha]]),TablaMeses[#All],2,FALSE)</f>
        <v>ENERO</v>
      </c>
      <c r="H11">
        <f>YEAR(TablaVentas[[#This Row],[fecha]])</f>
        <v>2016</v>
      </c>
      <c r="I11">
        <f>VLOOKUP(TablaVentas[[#This Row],[CodigoBarras]],TablaProductos[#All],3,FALSE)</f>
        <v>1005</v>
      </c>
    </row>
    <row r="12" spans="1:9" x14ac:dyDescent="0.25">
      <c r="A12" s="68">
        <v>42371</v>
      </c>
      <c r="B12">
        <v>75100033949</v>
      </c>
      <c r="C12">
        <v>28</v>
      </c>
      <c r="D12" s="2">
        <v>32.894032474980676</v>
      </c>
      <c r="E12" s="3">
        <f>TablaVentas[[#This Row],[Precio]]*TablaVentas[[#This Row],[Cantidad]]</f>
        <v>921.03290929945888</v>
      </c>
      <c r="F12">
        <f>IF(TablaVentas[[#This Row],[Cantidad]]&gt;=20,1,2)</f>
        <v>1</v>
      </c>
      <c r="G12" s="67" t="str">
        <f>VLOOKUP(MONTH(TablaVentas[[#This Row],[fecha]]),TablaMeses[#All],2,FALSE)</f>
        <v>ENERO</v>
      </c>
      <c r="H12">
        <f>YEAR(TablaVentas[[#This Row],[fecha]])</f>
        <v>2016</v>
      </c>
      <c r="I12">
        <f>VLOOKUP(TablaVentas[[#This Row],[CodigoBarras]],TablaProductos[#All],3,FALSE)</f>
        <v>1004</v>
      </c>
    </row>
    <row r="13" spans="1:9" x14ac:dyDescent="0.25">
      <c r="A13" s="68">
        <v>42372</v>
      </c>
      <c r="B13">
        <v>75100033940</v>
      </c>
      <c r="C13">
        <v>5</v>
      </c>
      <c r="D13" s="2">
        <v>36.618449397693041</v>
      </c>
      <c r="E13" s="3">
        <f>TablaVentas[[#This Row],[Precio]]*TablaVentas[[#This Row],[Cantidad]]</f>
        <v>183.09224698846521</v>
      </c>
      <c r="F13">
        <f>IF(TablaVentas[[#This Row],[Cantidad]]&gt;=20,1,2)</f>
        <v>2</v>
      </c>
      <c r="G13" s="67" t="str">
        <f>VLOOKUP(MONTH(TablaVentas[[#This Row],[fecha]]),TablaMeses[#All],2,FALSE)</f>
        <v>ENERO</v>
      </c>
      <c r="H13">
        <f>YEAR(TablaVentas[[#This Row],[fecha]])</f>
        <v>2016</v>
      </c>
      <c r="I13">
        <f>VLOOKUP(TablaVentas[[#This Row],[CodigoBarras]],TablaProductos[#All],3,FALSE)</f>
        <v>1001</v>
      </c>
    </row>
    <row r="14" spans="1:9" x14ac:dyDescent="0.25">
      <c r="A14" s="68">
        <v>42372</v>
      </c>
      <c r="B14">
        <v>75100033941</v>
      </c>
      <c r="C14">
        <v>27</v>
      </c>
      <c r="D14" s="2">
        <v>34.329026514440201</v>
      </c>
      <c r="E14" s="3">
        <f>TablaVentas[[#This Row],[Precio]]*TablaVentas[[#This Row],[Cantidad]]</f>
        <v>926.88371588988548</v>
      </c>
      <c r="F14">
        <f>IF(TablaVentas[[#This Row],[Cantidad]]&gt;=20,1,2)</f>
        <v>1</v>
      </c>
      <c r="G14" s="67" t="str">
        <f>VLOOKUP(MONTH(TablaVentas[[#This Row],[fecha]]),TablaMeses[#All],2,FALSE)</f>
        <v>ENERO</v>
      </c>
      <c r="H14">
        <f>YEAR(TablaVentas[[#This Row],[fecha]])</f>
        <v>2016</v>
      </c>
      <c r="I14">
        <f>VLOOKUP(TablaVentas[[#This Row],[CodigoBarras]],TablaProductos[#All],3,FALSE)</f>
        <v>1002</v>
      </c>
    </row>
    <row r="15" spans="1:9" x14ac:dyDescent="0.25">
      <c r="A15" s="68">
        <v>42372</v>
      </c>
      <c r="B15">
        <v>75100033943</v>
      </c>
      <c r="C15">
        <v>2</v>
      </c>
      <c r="D15" s="2">
        <v>38.791923856233225</v>
      </c>
      <c r="E15" s="3">
        <f>TablaVentas[[#This Row],[Precio]]*TablaVentas[[#This Row],[Cantidad]]</f>
        <v>77.583847712466451</v>
      </c>
      <c r="F15">
        <f>IF(TablaVentas[[#This Row],[Cantidad]]&gt;=20,1,2)</f>
        <v>2</v>
      </c>
      <c r="G15" s="67" t="str">
        <f>VLOOKUP(MONTH(TablaVentas[[#This Row],[fecha]]),TablaMeses[#All],2,FALSE)</f>
        <v>ENERO</v>
      </c>
      <c r="H15">
        <f>YEAR(TablaVentas[[#This Row],[fecha]])</f>
        <v>2016</v>
      </c>
      <c r="I15">
        <f>VLOOKUP(TablaVentas[[#This Row],[CodigoBarras]],TablaProductos[#All],3,FALSE)</f>
        <v>1001</v>
      </c>
    </row>
    <row r="16" spans="1:9" x14ac:dyDescent="0.25">
      <c r="A16" s="68">
        <v>42372</v>
      </c>
      <c r="B16">
        <v>75100033943</v>
      </c>
      <c r="C16">
        <v>6</v>
      </c>
      <c r="D16" s="2">
        <v>38.791923856233225</v>
      </c>
      <c r="E16" s="3">
        <f>TablaVentas[[#This Row],[Precio]]*TablaVentas[[#This Row],[Cantidad]]</f>
        <v>232.75154313739935</v>
      </c>
      <c r="F16">
        <f>IF(TablaVentas[[#This Row],[Cantidad]]&gt;=20,1,2)</f>
        <v>2</v>
      </c>
      <c r="G16" s="67" t="str">
        <f>VLOOKUP(MONTH(TablaVentas[[#This Row],[fecha]]),TablaMeses[#All],2,FALSE)</f>
        <v>ENERO</v>
      </c>
      <c r="H16">
        <f>YEAR(TablaVentas[[#This Row],[fecha]])</f>
        <v>2016</v>
      </c>
      <c r="I16">
        <f>VLOOKUP(TablaVentas[[#This Row],[CodigoBarras]],TablaProductos[#All],3,FALSE)</f>
        <v>1001</v>
      </c>
    </row>
    <row r="17" spans="1:9" x14ac:dyDescent="0.25">
      <c r="A17" s="68">
        <v>42372</v>
      </c>
      <c r="B17">
        <v>75100033944</v>
      </c>
      <c r="C17">
        <v>48</v>
      </c>
      <c r="D17" s="2">
        <v>26.678238770962935</v>
      </c>
      <c r="E17" s="3">
        <f>TablaVentas[[#This Row],[Precio]]*TablaVentas[[#This Row],[Cantidad]]</f>
        <v>1280.5554610062209</v>
      </c>
      <c r="F17">
        <f>IF(TablaVentas[[#This Row],[Cantidad]]&gt;=20,1,2)</f>
        <v>1</v>
      </c>
      <c r="G17" s="67" t="str">
        <f>VLOOKUP(MONTH(TablaVentas[[#This Row],[fecha]]),TablaMeses[#All],2,FALSE)</f>
        <v>ENERO</v>
      </c>
      <c r="H17">
        <f>YEAR(TablaVentas[[#This Row],[fecha]])</f>
        <v>2016</v>
      </c>
      <c r="I17">
        <f>VLOOKUP(TablaVentas[[#This Row],[CodigoBarras]],TablaProductos[#All],3,FALSE)</f>
        <v>1002</v>
      </c>
    </row>
    <row r="18" spans="1:9" x14ac:dyDescent="0.25">
      <c r="A18" s="68">
        <v>42372</v>
      </c>
      <c r="B18">
        <v>75100033945</v>
      </c>
      <c r="C18">
        <v>21</v>
      </c>
      <c r="D18" s="2">
        <v>32.473968381130078</v>
      </c>
      <c r="E18" s="3">
        <f>TablaVentas[[#This Row],[Precio]]*TablaVentas[[#This Row],[Cantidad]]</f>
        <v>681.95333600373169</v>
      </c>
      <c r="F18">
        <f>IF(TablaVentas[[#This Row],[Cantidad]]&gt;=20,1,2)</f>
        <v>1</v>
      </c>
      <c r="G18" s="67" t="str">
        <f>VLOOKUP(MONTH(TablaVentas[[#This Row],[fecha]]),TablaMeses[#All],2,FALSE)</f>
        <v>ENERO</v>
      </c>
      <c r="H18">
        <f>YEAR(TablaVentas[[#This Row],[fecha]])</f>
        <v>2016</v>
      </c>
      <c r="I18">
        <f>VLOOKUP(TablaVentas[[#This Row],[CodigoBarras]],TablaProductos[#All],3,FALSE)</f>
        <v>1003</v>
      </c>
    </row>
    <row r="19" spans="1:9" x14ac:dyDescent="0.25">
      <c r="A19" s="68">
        <v>42372</v>
      </c>
      <c r="B19">
        <v>75100033946</v>
      </c>
      <c r="C19">
        <v>6</v>
      </c>
      <c r="D19" s="2">
        <v>39.508311000525424</v>
      </c>
      <c r="E19" s="3">
        <f>TablaVentas[[#This Row],[Precio]]*TablaVentas[[#This Row],[Cantidad]]</f>
        <v>237.04986600315254</v>
      </c>
      <c r="F19">
        <f>IF(TablaVentas[[#This Row],[Cantidad]]&gt;=20,1,2)</f>
        <v>2</v>
      </c>
      <c r="G19" s="67" t="str">
        <f>VLOOKUP(MONTH(TablaVentas[[#This Row],[fecha]]),TablaMeses[#All],2,FALSE)</f>
        <v>ENERO</v>
      </c>
      <c r="H19">
        <f>YEAR(TablaVentas[[#This Row],[fecha]])</f>
        <v>2016</v>
      </c>
      <c r="I19">
        <f>VLOOKUP(TablaVentas[[#This Row],[CodigoBarras]],TablaProductos[#All],3,FALSE)</f>
        <v>1004</v>
      </c>
    </row>
    <row r="20" spans="1:9" x14ac:dyDescent="0.25">
      <c r="A20" s="68">
        <v>42372</v>
      </c>
      <c r="B20">
        <v>75100033947</v>
      </c>
      <c r="C20">
        <v>44</v>
      </c>
      <c r="D20" s="2">
        <v>33.370394916639121</v>
      </c>
      <c r="E20" s="3">
        <f>TablaVentas[[#This Row],[Precio]]*TablaVentas[[#This Row],[Cantidad]]</f>
        <v>1468.2973763321213</v>
      </c>
      <c r="F20">
        <f>IF(TablaVentas[[#This Row],[Cantidad]]&gt;=20,1,2)</f>
        <v>1</v>
      </c>
      <c r="G20" s="67" t="str">
        <f>VLOOKUP(MONTH(TablaVentas[[#This Row],[fecha]]),TablaMeses[#All],2,FALSE)</f>
        <v>ENERO</v>
      </c>
      <c r="H20">
        <f>YEAR(TablaVentas[[#This Row],[fecha]])</f>
        <v>2016</v>
      </c>
      <c r="I20">
        <f>VLOOKUP(TablaVentas[[#This Row],[CodigoBarras]],TablaProductos[#All],3,FALSE)</f>
        <v>1005</v>
      </c>
    </row>
    <row r="21" spans="1:9" x14ac:dyDescent="0.25">
      <c r="A21" s="68">
        <v>42372</v>
      </c>
      <c r="B21">
        <v>75100033949</v>
      </c>
      <c r="C21">
        <v>7</v>
      </c>
      <c r="D21" s="2">
        <v>32.894032474980676</v>
      </c>
      <c r="E21" s="3">
        <f>TablaVentas[[#This Row],[Precio]]*TablaVentas[[#This Row],[Cantidad]]</f>
        <v>230.25822732486472</v>
      </c>
      <c r="F21">
        <f>IF(TablaVentas[[#This Row],[Cantidad]]&gt;=20,1,2)</f>
        <v>2</v>
      </c>
      <c r="G21" s="67" t="str">
        <f>VLOOKUP(MONTH(TablaVentas[[#This Row],[fecha]]),TablaMeses[#All],2,FALSE)</f>
        <v>ENERO</v>
      </c>
      <c r="H21">
        <f>YEAR(TablaVentas[[#This Row],[fecha]])</f>
        <v>2016</v>
      </c>
      <c r="I21">
        <f>VLOOKUP(TablaVentas[[#This Row],[CodigoBarras]],TablaProductos[#All],3,FALSE)</f>
        <v>1004</v>
      </c>
    </row>
    <row r="22" spans="1:9" x14ac:dyDescent="0.25">
      <c r="A22" s="68">
        <v>42372</v>
      </c>
      <c r="B22">
        <v>75100033949</v>
      </c>
      <c r="C22">
        <v>6</v>
      </c>
      <c r="D22" s="2">
        <v>32.894032474980676</v>
      </c>
      <c r="E22" s="3">
        <f>TablaVentas[[#This Row],[Precio]]*TablaVentas[[#This Row],[Cantidad]]</f>
        <v>197.36419484988406</v>
      </c>
      <c r="F22">
        <f>IF(TablaVentas[[#This Row],[Cantidad]]&gt;=20,1,2)</f>
        <v>2</v>
      </c>
      <c r="G22" s="67" t="str">
        <f>VLOOKUP(MONTH(TablaVentas[[#This Row],[fecha]]),TablaMeses[#All],2,FALSE)</f>
        <v>ENERO</v>
      </c>
      <c r="H22">
        <f>YEAR(TablaVentas[[#This Row],[fecha]])</f>
        <v>2016</v>
      </c>
      <c r="I22">
        <f>VLOOKUP(TablaVentas[[#This Row],[CodigoBarras]],TablaProductos[#All],3,FALSE)</f>
        <v>1004</v>
      </c>
    </row>
    <row r="23" spans="1:9" x14ac:dyDescent="0.25">
      <c r="A23" s="68">
        <v>42373</v>
      </c>
      <c r="B23">
        <v>75100033940</v>
      </c>
      <c r="C23">
        <v>41</v>
      </c>
      <c r="D23" s="2">
        <v>36.618449397693041</v>
      </c>
      <c r="E23" s="3">
        <f>TablaVentas[[#This Row],[Precio]]*TablaVentas[[#This Row],[Cantidad]]</f>
        <v>1501.3564253054146</v>
      </c>
      <c r="F23">
        <f>IF(TablaVentas[[#This Row],[Cantidad]]&gt;=20,1,2)</f>
        <v>1</v>
      </c>
      <c r="G23" s="67" t="str">
        <f>VLOOKUP(MONTH(TablaVentas[[#This Row],[fecha]]),TablaMeses[#All],2,FALSE)</f>
        <v>ENERO</v>
      </c>
      <c r="H23">
        <f>YEAR(TablaVentas[[#This Row],[fecha]])</f>
        <v>2016</v>
      </c>
      <c r="I23">
        <f>VLOOKUP(TablaVentas[[#This Row],[CodigoBarras]],TablaProductos[#All],3,FALSE)</f>
        <v>1001</v>
      </c>
    </row>
    <row r="24" spans="1:9" x14ac:dyDescent="0.25">
      <c r="A24" s="68">
        <v>42373</v>
      </c>
      <c r="B24">
        <v>75100033945</v>
      </c>
      <c r="C24">
        <v>9</v>
      </c>
      <c r="D24" s="2">
        <v>32.473968381130078</v>
      </c>
      <c r="E24" s="3">
        <f>TablaVentas[[#This Row],[Precio]]*TablaVentas[[#This Row],[Cantidad]]</f>
        <v>292.2657154301707</v>
      </c>
      <c r="F24">
        <f>IF(TablaVentas[[#This Row],[Cantidad]]&gt;=20,1,2)</f>
        <v>2</v>
      </c>
      <c r="G24" s="67" t="str">
        <f>VLOOKUP(MONTH(TablaVentas[[#This Row],[fecha]]),TablaMeses[#All],2,FALSE)</f>
        <v>ENERO</v>
      </c>
      <c r="H24">
        <f>YEAR(TablaVentas[[#This Row],[fecha]])</f>
        <v>2016</v>
      </c>
      <c r="I24">
        <f>VLOOKUP(TablaVentas[[#This Row],[CodigoBarras]],TablaProductos[#All],3,FALSE)</f>
        <v>1003</v>
      </c>
    </row>
    <row r="25" spans="1:9" x14ac:dyDescent="0.25">
      <c r="A25" s="68">
        <v>42373</v>
      </c>
      <c r="B25">
        <v>75100033948</v>
      </c>
      <c r="C25">
        <v>14</v>
      </c>
      <c r="D25" s="2">
        <v>24.462827423892683</v>
      </c>
      <c r="E25" s="3">
        <f>TablaVentas[[#This Row],[Precio]]*TablaVentas[[#This Row],[Cantidad]]</f>
        <v>342.47958393449755</v>
      </c>
      <c r="F25">
        <f>IF(TablaVentas[[#This Row],[Cantidad]]&gt;=20,1,2)</f>
        <v>2</v>
      </c>
      <c r="G25" s="67" t="str">
        <f>VLOOKUP(MONTH(TablaVentas[[#This Row],[fecha]]),TablaMeses[#All],2,FALSE)</f>
        <v>ENERO</v>
      </c>
      <c r="H25">
        <f>YEAR(TablaVentas[[#This Row],[fecha]])</f>
        <v>2016</v>
      </c>
      <c r="I25">
        <f>VLOOKUP(TablaVentas[[#This Row],[CodigoBarras]],TablaProductos[#All],3,FALSE)</f>
        <v>1006</v>
      </c>
    </row>
    <row r="26" spans="1:9" x14ac:dyDescent="0.25">
      <c r="A26" s="68">
        <v>42373</v>
      </c>
      <c r="B26">
        <v>75100033950</v>
      </c>
      <c r="C26">
        <v>41</v>
      </c>
      <c r="D26" s="2">
        <v>25.215585619363644</v>
      </c>
      <c r="E26" s="3">
        <f>TablaVentas[[#This Row],[Precio]]*TablaVentas[[#This Row],[Cantidad]]</f>
        <v>1033.8390103939093</v>
      </c>
      <c r="F26">
        <f>IF(TablaVentas[[#This Row],[Cantidad]]&gt;=20,1,2)</f>
        <v>1</v>
      </c>
      <c r="G26" s="67" t="str">
        <f>VLOOKUP(MONTH(TablaVentas[[#This Row],[fecha]]),TablaMeses[#All],2,FALSE)</f>
        <v>ENERO</v>
      </c>
      <c r="H26">
        <f>YEAR(TablaVentas[[#This Row],[fecha]])</f>
        <v>2016</v>
      </c>
      <c r="I26">
        <f>VLOOKUP(TablaVentas[[#This Row],[CodigoBarras]],TablaProductos[#All],3,FALSE)</f>
        <v>1005</v>
      </c>
    </row>
    <row r="27" spans="1:9" x14ac:dyDescent="0.25">
      <c r="A27" s="68">
        <v>42373</v>
      </c>
      <c r="B27">
        <v>75100033950</v>
      </c>
      <c r="C27">
        <v>43</v>
      </c>
      <c r="D27" s="2">
        <v>25.215585619363644</v>
      </c>
      <c r="E27" s="3">
        <f>TablaVentas[[#This Row],[Precio]]*TablaVentas[[#This Row],[Cantidad]]</f>
        <v>1084.2701816326366</v>
      </c>
      <c r="F27">
        <f>IF(TablaVentas[[#This Row],[Cantidad]]&gt;=20,1,2)</f>
        <v>1</v>
      </c>
      <c r="G27" s="67" t="str">
        <f>VLOOKUP(MONTH(TablaVentas[[#This Row],[fecha]]),TablaMeses[#All],2,FALSE)</f>
        <v>ENERO</v>
      </c>
      <c r="H27">
        <f>YEAR(TablaVentas[[#This Row],[fecha]])</f>
        <v>2016</v>
      </c>
      <c r="I27">
        <f>VLOOKUP(TablaVentas[[#This Row],[CodigoBarras]],TablaProductos[#All],3,FALSE)</f>
        <v>1005</v>
      </c>
    </row>
    <row r="28" spans="1:9" x14ac:dyDescent="0.25">
      <c r="A28" s="68">
        <v>42374</v>
      </c>
      <c r="B28">
        <v>75100033940</v>
      </c>
      <c r="C28">
        <v>28</v>
      </c>
      <c r="D28" s="2">
        <v>36.618449397693041</v>
      </c>
      <c r="E28" s="3">
        <f>TablaVentas[[#This Row],[Precio]]*TablaVentas[[#This Row],[Cantidad]]</f>
        <v>1025.3165831354052</v>
      </c>
      <c r="F28">
        <f>IF(TablaVentas[[#This Row],[Cantidad]]&gt;=20,1,2)</f>
        <v>1</v>
      </c>
      <c r="G28" s="67" t="str">
        <f>VLOOKUP(MONTH(TablaVentas[[#This Row],[fecha]]),TablaMeses[#All],2,FALSE)</f>
        <v>ENERO</v>
      </c>
      <c r="H28">
        <f>YEAR(TablaVentas[[#This Row],[fecha]])</f>
        <v>2016</v>
      </c>
      <c r="I28">
        <f>VLOOKUP(TablaVentas[[#This Row],[CodigoBarras]],TablaProductos[#All],3,FALSE)</f>
        <v>1001</v>
      </c>
    </row>
    <row r="29" spans="1:9" x14ac:dyDescent="0.25">
      <c r="A29" s="68">
        <v>42374</v>
      </c>
      <c r="B29">
        <v>75100033940</v>
      </c>
      <c r="C29">
        <v>16</v>
      </c>
      <c r="D29" s="2">
        <v>36.618449397693041</v>
      </c>
      <c r="E29" s="3">
        <f>TablaVentas[[#This Row],[Precio]]*TablaVentas[[#This Row],[Cantidad]]</f>
        <v>585.89519036308866</v>
      </c>
      <c r="F29">
        <f>IF(TablaVentas[[#This Row],[Cantidad]]&gt;=20,1,2)</f>
        <v>2</v>
      </c>
      <c r="G29" s="67" t="str">
        <f>VLOOKUP(MONTH(TablaVentas[[#This Row],[fecha]]),TablaMeses[#All],2,FALSE)</f>
        <v>ENERO</v>
      </c>
      <c r="H29">
        <f>YEAR(TablaVentas[[#This Row],[fecha]])</f>
        <v>2016</v>
      </c>
      <c r="I29">
        <f>VLOOKUP(TablaVentas[[#This Row],[CodigoBarras]],TablaProductos[#All],3,FALSE)</f>
        <v>1001</v>
      </c>
    </row>
    <row r="30" spans="1:9" x14ac:dyDescent="0.25">
      <c r="A30" s="68">
        <v>42374</v>
      </c>
      <c r="B30">
        <v>75100033943</v>
      </c>
      <c r="C30">
        <v>27</v>
      </c>
      <c r="D30" s="2">
        <v>38.791923856233225</v>
      </c>
      <c r="E30" s="3">
        <f>TablaVentas[[#This Row],[Precio]]*TablaVentas[[#This Row],[Cantidad]]</f>
        <v>1047.381944118297</v>
      </c>
      <c r="F30">
        <f>IF(TablaVentas[[#This Row],[Cantidad]]&gt;=20,1,2)</f>
        <v>1</v>
      </c>
      <c r="G30" s="67" t="str">
        <f>VLOOKUP(MONTH(TablaVentas[[#This Row],[fecha]]),TablaMeses[#All],2,FALSE)</f>
        <v>ENERO</v>
      </c>
      <c r="H30">
        <f>YEAR(TablaVentas[[#This Row],[fecha]])</f>
        <v>2016</v>
      </c>
      <c r="I30">
        <f>VLOOKUP(TablaVentas[[#This Row],[CodigoBarras]],TablaProductos[#All],3,FALSE)</f>
        <v>1001</v>
      </c>
    </row>
    <row r="31" spans="1:9" x14ac:dyDescent="0.25">
      <c r="A31" s="68">
        <v>42374</v>
      </c>
      <c r="B31">
        <v>75100033946</v>
      </c>
      <c r="C31">
        <v>35</v>
      </c>
      <c r="D31" s="2">
        <v>39.508311000525424</v>
      </c>
      <c r="E31" s="3">
        <f>TablaVentas[[#This Row],[Precio]]*TablaVentas[[#This Row],[Cantidad]]</f>
        <v>1382.7908850183899</v>
      </c>
      <c r="F31">
        <f>IF(TablaVentas[[#This Row],[Cantidad]]&gt;=20,1,2)</f>
        <v>1</v>
      </c>
      <c r="G31" s="67" t="str">
        <f>VLOOKUP(MONTH(TablaVentas[[#This Row],[fecha]]),TablaMeses[#All],2,FALSE)</f>
        <v>ENERO</v>
      </c>
      <c r="H31">
        <f>YEAR(TablaVentas[[#This Row],[fecha]])</f>
        <v>2016</v>
      </c>
      <c r="I31">
        <f>VLOOKUP(TablaVentas[[#This Row],[CodigoBarras]],TablaProductos[#All],3,FALSE)</f>
        <v>1004</v>
      </c>
    </row>
    <row r="32" spans="1:9" x14ac:dyDescent="0.25">
      <c r="A32" s="68">
        <v>42374</v>
      </c>
      <c r="B32">
        <v>75100033949</v>
      </c>
      <c r="C32">
        <v>8</v>
      </c>
      <c r="D32" s="2">
        <v>32.894032474980676</v>
      </c>
      <c r="E32" s="3">
        <f>TablaVentas[[#This Row],[Precio]]*TablaVentas[[#This Row],[Cantidad]]</f>
        <v>263.15225979984541</v>
      </c>
      <c r="F32">
        <f>IF(TablaVentas[[#This Row],[Cantidad]]&gt;=20,1,2)</f>
        <v>2</v>
      </c>
      <c r="G32" s="67" t="str">
        <f>VLOOKUP(MONTH(TablaVentas[[#This Row],[fecha]]),TablaMeses[#All],2,FALSE)</f>
        <v>ENERO</v>
      </c>
      <c r="H32">
        <f>YEAR(TablaVentas[[#This Row],[fecha]])</f>
        <v>2016</v>
      </c>
      <c r="I32">
        <f>VLOOKUP(TablaVentas[[#This Row],[CodigoBarras]],TablaProductos[#All],3,FALSE)</f>
        <v>1004</v>
      </c>
    </row>
    <row r="33" spans="1:9" x14ac:dyDescent="0.25">
      <c r="A33" s="68">
        <v>42375</v>
      </c>
      <c r="B33">
        <v>75100033940</v>
      </c>
      <c r="C33">
        <v>46</v>
      </c>
      <c r="D33" s="2">
        <v>36.618449397693041</v>
      </c>
      <c r="E33" s="3">
        <f>TablaVentas[[#This Row],[Precio]]*TablaVentas[[#This Row],[Cantidad]]</f>
        <v>1684.44867229388</v>
      </c>
      <c r="F33">
        <f>IF(TablaVentas[[#This Row],[Cantidad]]&gt;=20,1,2)</f>
        <v>1</v>
      </c>
      <c r="G33" s="67" t="str">
        <f>VLOOKUP(MONTH(TablaVentas[[#This Row],[fecha]]),TablaMeses[#All],2,FALSE)</f>
        <v>ENERO</v>
      </c>
      <c r="H33">
        <f>YEAR(TablaVentas[[#This Row],[fecha]])</f>
        <v>2016</v>
      </c>
      <c r="I33">
        <f>VLOOKUP(TablaVentas[[#This Row],[CodigoBarras]],TablaProductos[#All],3,FALSE)</f>
        <v>1001</v>
      </c>
    </row>
    <row r="34" spans="1:9" x14ac:dyDescent="0.25">
      <c r="A34" s="68">
        <v>42375</v>
      </c>
      <c r="B34">
        <v>75100033942</v>
      </c>
      <c r="C34">
        <v>9</v>
      </c>
      <c r="D34" s="2">
        <v>39.570543626877033</v>
      </c>
      <c r="E34" s="3">
        <f>TablaVentas[[#This Row],[Precio]]*TablaVentas[[#This Row],[Cantidad]]</f>
        <v>356.13489264189332</v>
      </c>
      <c r="F34">
        <f>IF(TablaVentas[[#This Row],[Cantidad]]&gt;=20,1,2)</f>
        <v>2</v>
      </c>
      <c r="G34" s="67" t="str">
        <f>VLOOKUP(MONTH(TablaVentas[[#This Row],[fecha]]),TablaMeses[#All],2,FALSE)</f>
        <v>ENERO</v>
      </c>
      <c r="H34">
        <f>YEAR(TablaVentas[[#This Row],[fecha]])</f>
        <v>2016</v>
      </c>
      <c r="I34">
        <f>VLOOKUP(TablaVentas[[#This Row],[CodigoBarras]],TablaProductos[#All],3,FALSE)</f>
        <v>1003</v>
      </c>
    </row>
    <row r="35" spans="1:9" x14ac:dyDescent="0.25">
      <c r="A35" s="68">
        <v>42375</v>
      </c>
      <c r="B35">
        <v>75100033943</v>
      </c>
      <c r="C35">
        <v>12</v>
      </c>
      <c r="D35" s="2">
        <v>38.791923856233225</v>
      </c>
      <c r="E35" s="3">
        <f>TablaVentas[[#This Row],[Precio]]*TablaVentas[[#This Row],[Cantidad]]</f>
        <v>465.5030862747987</v>
      </c>
      <c r="F35">
        <f>IF(TablaVentas[[#This Row],[Cantidad]]&gt;=20,1,2)</f>
        <v>2</v>
      </c>
      <c r="G35" s="67" t="str">
        <f>VLOOKUP(MONTH(TablaVentas[[#This Row],[fecha]]),TablaMeses[#All],2,FALSE)</f>
        <v>ENERO</v>
      </c>
      <c r="H35">
        <f>YEAR(TablaVentas[[#This Row],[fecha]])</f>
        <v>2016</v>
      </c>
      <c r="I35">
        <f>VLOOKUP(TablaVentas[[#This Row],[CodigoBarras]],TablaProductos[#All],3,FALSE)</f>
        <v>1001</v>
      </c>
    </row>
    <row r="36" spans="1:9" x14ac:dyDescent="0.25">
      <c r="A36" s="68">
        <v>42375</v>
      </c>
      <c r="B36">
        <v>75100033946</v>
      </c>
      <c r="C36">
        <v>44</v>
      </c>
      <c r="D36" s="2">
        <v>39.508311000525424</v>
      </c>
      <c r="E36" s="3">
        <f>TablaVentas[[#This Row],[Precio]]*TablaVentas[[#This Row],[Cantidad]]</f>
        <v>1738.3656840231188</v>
      </c>
      <c r="F36">
        <f>IF(TablaVentas[[#This Row],[Cantidad]]&gt;=20,1,2)</f>
        <v>1</v>
      </c>
      <c r="G36" s="67" t="str">
        <f>VLOOKUP(MONTH(TablaVentas[[#This Row],[fecha]]),TablaMeses[#All],2,FALSE)</f>
        <v>ENERO</v>
      </c>
      <c r="H36">
        <f>YEAR(TablaVentas[[#This Row],[fecha]])</f>
        <v>2016</v>
      </c>
      <c r="I36">
        <f>VLOOKUP(TablaVentas[[#This Row],[CodigoBarras]],TablaProductos[#All],3,FALSE)</f>
        <v>1004</v>
      </c>
    </row>
    <row r="37" spans="1:9" x14ac:dyDescent="0.25">
      <c r="A37" s="68">
        <v>42375</v>
      </c>
      <c r="B37">
        <v>75100033950</v>
      </c>
      <c r="C37">
        <v>39</v>
      </c>
      <c r="D37" s="2">
        <v>25.215585619363644</v>
      </c>
      <c r="E37" s="3">
        <f>TablaVentas[[#This Row],[Precio]]*TablaVentas[[#This Row],[Cantidad]]</f>
        <v>983.40783915518216</v>
      </c>
      <c r="F37">
        <f>IF(TablaVentas[[#This Row],[Cantidad]]&gt;=20,1,2)</f>
        <v>1</v>
      </c>
      <c r="G37" s="67" t="str">
        <f>VLOOKUP(MONTH(TablaVentas[[#This Row],[fecha]]),TablaMeses[#All],2,FALSE)</f>
        <v>ENERO</v>
      </c>
      <c r="H37">
        <f>YEAR(TablaVentas[[#This Row],[fecha]])</f>
        <v>2016</v>
      </c>
      <c r="I37">
        <f>VLOOKUP(TablaVentas[[#This Row],[CodigoBarras]],TablaProductos[#All],3,FALSE)</f>
        <v>1005</v>
      </c>
    </row>
    <row r="38" spans="1:9" x14ac:dyDescent="0.25">
      <c r="A38" s="68">
        <v>42376</v>
      </c>
      <c r="B38">
        <v>75100033940</v>
      </c>
      <c r="C38">
        <v>37</v>
      </c>
      <c r="D38" s="2">
        <v>36.618449397693041</v>
      </c>
      <c r="E38" s="3">
        <f>TablaVentas[[#This Row],[Precio]]*TablaVentas[[#This Row],[Cantidad]]</f>
        <v>1354.8826277146425</v>
      </c>
      <c r="F38">
        <f>IF(TablaVentas[[#This Row],[Cantidad]]&gt;=20,1,2)</f>
        <v>1</v>
      </c>
      <c r="G38" s="67" t="str">
        <f>VLOOKUP(MONTH(TablaVentas[[#This Row],[fecha]]),TablaMeses[#All],2,FALSE)</f>
        <v>ENERO</v>
      </c>
      <c r="H38">
        <f>YEAR(TablaVentas[[#This Row],[fecha]])</f>
        <v>2016</v>
      </c>
      <c r="I38">
        <f>VLOOKUP(TablaVentas[[#This Row],[CodigoBarras]],TablaProductos[#All],3,FALSE)</f>
        <v>1001</v>
      </c>
    </row>
    <row r="39" spans="1:9" x14ac:dyDescent="0.25">
      <c r="A39" s="68">
        <v>42376</v>
      </c>
      <c r="B39">
        <v>75100033940</v>
      </c>
      <c r="C39">
        <v>8</v>
      </c>
      <c r="D39" s="2">
        <v>36.618449397693041</v>
      </c>
      <c r="E39" s="3">
        <f>TablaVentas[[#This Row],[Precio]]*TablaVentas[[#This Row],[Cantidad]]</f>
        <v>292.94759518154433</v>
      </c>
      <c r="F39">
        <f>IF(TablaVentas[[#This Row],[Cantidad]]&gt;=20,1,2)</f>
        <v>2</v>
      </c>
      <c r="G39" s="67" t="str">
        <f>VLOOKUP(MONTH(TablaVentas[[#This Row],[fecha]]),TablaMeses[#All],2,FALSE)</f>
        <v>ENERO</v>
      </c>
      <c r="H39">
        <f>YEAR(TablaVentas[[#This Row],[fecha]])</f>
        <v>2016</v>
      </c>
      <c r="I39">
        <f>VLOOKUP(TablaVentas[[#This Row],[CodigoBarras]],TablaProductos[#All],3,FALSE)</f>
        <v>1001</v>
      </c>
    </row>
    <row r="40" spans="1:9" x14ac:dyDescent="0.25">
      <c r="A40" s="68">
        <v>42376</v>
      </c>
      <c r="B40">
        <v>75100033941</v>
      </c>
      <c r="C40">
        <v>15</v>
      </c>
      <c r="D40" s="2">
        <v>34.329026514440201</v>
      </c>
      <c r="E40" s="3">
        <f>TablaVentas[[#This Row],[Precio]]*TablaVentas[[#This Row],[Cantidad]]</f>
        <v>514.93539771660301</v>
      </c>
      <c r="F40">
        <f>IF(TablaVentas[[#This Row],[Cantidad]]&gt;=20,1,2)</f>
        <v>2</v>
      </c>
      <c r="G40" s="67" t="str">
        <f>VLOOKUP(MONTH(TablaVentas[[#This Row],[fecha]]),TablaMeses[#All],2,FALSE)</f>
        <v>ENERO</v>
      </c>
      <c r="H40">
        <f>YEAR(TablaVentas[[#This Row],[fecha]])</f>
        <v>2016</v>
      </c>
      <c r="I40">
        <f>VLOOKUP(TablaVentas[[#This Row],[CodigoBarras]],TablaProductos[#All],3,FALSE)</f>
        <v>1002</v>
      </c>
    </row>
    <row r="41" spans="1:9" x14ac:dyDescent="0.25">
      <c r="A41" s="68">
        <v>42376</v>
      </c>
      <c r="B41">
        <v>75100033943</v>
      </c>
      <c r="C41">
        <v>39</v>
      </c>
      <c r="D41" s="2">
        <v>38.791923856233225</v>
      </c>
      <c r="E41" s="3">
        <f>TablaVentas[[#This Row],[Precio]]*TablaVentas[[#This Row],[Cantidad]]</f>
        <v>1512.8850303930958</v>
      </c>
      <c r="F41">
        <f>IF(TablaVentas[[#This Row],[Cantidad]]&gt;=20,1,2)</f>
        <v>1</v>
      </c>
      <c r="G41" s="67" t="str">
        <f>VLOOKUP(MONTH(TablaVentas[[#This Row],[fecha]]),TablaMeses[#All],2,FALSE)</f>
        <v>ENERO</v>
      </c>
      <c r="H41">
        <f>YEAR(TablaVentas[[#This Row],[fecha]])</f>
        <v>2016</v>
      </c>
      <c r="I41">
        <f>VLOOKUP(TablaVentas[[#This Row],[CodigoBarras]],TablaProductos[#All],3,FALSE)</f>
        <v>1001</v>
      </c>
    </row>
    <row r="42" spans="1:9" x14ac:dyDescent="0.25">
      <c r="A42" s="68">
        <v>42376</v>
      </c>
      <c r="B42">
        <v>75100033946</v>
      </c>
      <c r="C42">
        <v>24</v>
      </c>
      <c r="D42" s="2">
        <v>39.508311000525424</v>
      </c>
      <c r="E42" s="3">
        <f>TablaVentas[[#This Row],[Precio]]*TablaVentas[[#This Row],[Cantidad]]</f>
        <v>948.19946401261018</v>
      </c>
      <c r="F42">
        <f>IF(TablaVentas[[#This Row],[Cantidad]]&gt;=20,1,2)</f>
        <v>1</v>
      </c>
      <c r="G42" s="67" t="str">
        <f>VLOOKUP(MONTH(TablaVentas[[#This Row],[fecha]]),TablaMeses[#All],2,FALSE)</f>
        <v>ENERO</v>
      </c>
      <c r="H42">
        <f>YEAR(TablaVentas[[#This Row],[fecha]])</f>
        <v>2016</v>
      </c>
      <c r="I42">
        <f>VLOOKUP(TablaVentas[[#This Row],[CodigoBarras]],TablaProductos[#All],3,FALSE)</f>
        <v>1004</v>
      </c>
    </row>
    <row r="43" spans="1:9" x14ac:dyDescent="0.25">
      <c r="A43" s="68">
        <v>42376</v>
      </c>
      <c r="B43">
        <v>75100033947</v>
      </c>
      <c r="C43">
        <v>2</v>
      </c>
      <c r="D43" s="2">
        <v>33.370394916639121</v>
      </c>
      <c r="E43" s="3">
        <f>TablaVentas[[#This Row],[Precio]]*TablaVentas[[#This Row],[Cantidad]]</f>
        <v>66.740789833278242</v>
      </c>
      <c r="F43">
        <f>IF(TablaVentas[[#This Row],[Cantidad]]&gt;=20,1,2)</f>
        <v>2</v>
      </c>
      <c r="G43" s="67" t="str">
        <f>VLOOKUP(MONTH(TablaVentas[[#This Row],[fecha]]),TablaMeses[#All],2,FALSE)</f>
        <v>ENERO</v>
      </c>
      <c r="H43">
        <f>YEAR(TablaVentas[[#This Row],[fecha]])</f>
        <v>2016</v>
      </c>
      <c r="I43">
        <f>VLOOKUP(TablaVentas[[#This Row],[CodigoBarras]],TablaProductos[#All],3,FALSE)</f>
        <v>1005</v>
      </c>
    </row>
    <row r="44" spans="1:9" x14ac:dyDescent="0.25">
      <c r="A44" s="68">
        <v>42376</v>
      </c>
      <c r="B44">
        <v>75100033947</v>
      </c>
      <c r="C44">
        <v>36</v>
      </c>
      <c r="D44" s="2">
        <v>33.370394916639121</v>
      </c>
      <c r="E44" s="3">
        <f>TablaVentas[[#This Row],[Precio]]*TablaVentas[[#This Row],[Cantidad]]</f>
        <v>1201.3342169990083</v>
      </c>
      <c r="F44">
        <f>IF(TablaVentas[[#This Row],[Cantidad]]&gt;=20,1,2)</f>
        <v>1</v>
      </c>
      <c r="G44" s="67" t="str">
        <f>VLOOKUP(MONTH(TablaVentas[[#This Row],[fecha]]),TablaMeses[#All],2,FALSE)</f>
        <v>ENERO</v>
      </c>
      <c r="H44">
        <f>YEAR(TablaVentas[[#This Row],[fecha]])</f>
        <v>2016</v>
      </c>
      <c r="I44">
        <f>VLOOKUP(TablaVentas[[#This Row],[CodigoBarras]],TablaProductos[#All],3,FALSE)</f>
        <v>1005</v>
      </c>
    </row>
    <row r="45" spans="1:9" x14ac:dyDescent="0.25">
      <c r="A45" s="68">
        <v>42376</v>
      </c>
      <c r="B45">
        <v>75100033947</v>
      </c>
      <c r="C45">
        <v>37</v>
      </c>
      <c r="D45" s="2">
        <v>33.370394916639121</v>
      </c>
      <c r="E45" s="3">
        <f>TablaVentas[[#This Row],[Precio]]*TablaVentas[[#This Row],[Cantidad]]</f>
        <v>1234.7046119156475</v>
      </c>
      <c r="F45">
        <f>IF(TablaVentas[[#This Row],[Cantidad]]&gt;=20,1,2)</f>
        <v>1</v>
      </c>
      <c r="G45" s="67" t="str">
        <f>VLOOKUP(MONTH(TablaVentas[[#This Row],[fecha]]),TablaMeses[#All],2,FALSE)</f>
        <v>ENERO</v>
      </c>
      <c r="H45">
        <f>YEAR(TablaVentas[[#This Row],[fecha]])</f>
        <v>2016</v>
      </c>
      <c r="I45">
        <f>VLOOKUP(TablaVentas[[#This Row],[CodigoBarras]],TablaProductos[#All],3,FALSE)</f>
        <v>1005</v>
      </c>
    </row>
    <row r="46" spans="1:9" x14ac:dyDescent="0.25">
      <c r="A46" s="68">
        <v>42376</v>
      </c>
      <c r="B46">
        <v>75100033949</v>
      </c>
      <c r="C46">
        <v>27</v>
      </c>
      <c r="D46" s="2">
        <v>32.894032474980676</v>
      </c>
      <c r="E46" s="3">
        <f>TablaVentas[[#This Row],[Precio]]*TablaVentas[[#This Row],[Cantidad]]</f>
        <v>888.1388768244783</v>
      </c>
      <c r="F46">
        <f>IF(TablaVentas[[#This Row],[Cantidad]]&gt;=20,1,2)</f>
        <v>1</v>
      </c>
      <c r="G46" s="67" t="str">
        <f>VLOOKUP(MONTH(TablaVentas[[#This Row],[fecha]]),TablaMeses[#All],2,FALSE)</f>
        <v>ENERO</v>
      </c>
      <c r="H46">
        <f>YEAR(TablaVentas[[#This Row],[fecha]])</f>
        <v>2016</v>
      </c>
      <c r="I46">
        <f>VLOOKUP(TablaVentas[[#This Row],[CodigoBarras]],TablaProductos[#All],3,FALSE)</f>
        <v>1004</v>
      </c>
    </row>
    <row r="47" spans="1:9" x14ac:dyDescent="0.25">
      <c r="A47" s="68">
        <v>42376</v>
      </c>
      <c r="B47">
        <v>75100033950</v>
      </c>
      <c r="C47">
        <v>28</v>
      </c>
      <c r="D47" s="2">
        <v>25.215585619363644</v>
      </c>
      <c r="E47" s="3">
        <f>TablaVentas[[#This Row],[Precio]]*TablaVentas[[#This Row],[Cantidad]]</f>
        <v>706.036397342182</v>
      </c>
      <c r="F47">
        <f>IF(TablaVentas[[#This Row],[Cantidad]]&gt;=20,1,2)</f>
        <v>1</v>
      </c>
      <c r="G47" s="67" t="str">
        <f>VLOOKUP(MONTH(TablaVentas[[#This Row],[fecha]]),TablaMeses[#All],2,FALSE)</f>
        <v>ENERO</v>
      </c>
      <c r="H47">
        <f>YEAR(TablaVentas[[#This Row],[fecha]])</f>
        <v>2016</v>
      </c>
      <c r="I47">
        <f>VLOOKUP(TablaVentas[[#This Row],[CodigoBarras]],TablaProductos[#All],3,FALSE)</f>
        <v>1005</v>
      </c>
    </row>
    <row r="48" spans="1:9" x14ac:dyDescent="0.25">
      <c r="A48" s="68">
        <v>42376</v>
      </c>
      <c r="B48">
        <v>75100033950</v>
      </c>
      <c r="C48">
        <v>17</v>
      </c>
      <c r="D48" s="2">
        <v>25.215585619363644</v>
      </c>
      <c r="E48" s="3">
        <f>TablaVentas[[#This Row],[Precio]]*TablaVentas[[#This Row],[Cantidad]]</f>
        <v>428.66495552918195</v>
      </c>
      <c r="F48">
        <f>IF(TablaVentas[[#This Row],[Cantidad]]&gt;=20,1,2)</f>
        <v>2</v>
      </c>
      <c r="G48" s="67" t="str">
        <f>VLOOKUP(MONTH(TablaVentas[[#This Row],[fecha]]),TablaMeses[#All],2,FALSE)</f>
        <v>ENERO</v>
      </c>
      <c r="H48">
        <f>YEAR(TablaVentas[[#This Row],[fecha]])</f>
        <v>2016</v>
      </c>
      <c r="I48">
        <f>VLOOKUP(TablaVentas[[#This Row],[CodigoBarras]],TablaProductos[#All],3,FALSE)</f>
        <v>1005</v>
      </c>
    </row>
    <row r="49" spans="1:9" x14ac:dyDescent="0.25">
      <c r="A49" s="68">
        <v>42376</v>
      </c>
      <c r="B49">
        <v>75100033941</v>
      </c>
      <c r="C49">
        <v>18</v>
      </c>
      <c r="D49" s="2">
        <v>34.329026514440201</v>
      </c>
      <c r="E49" s="3">
        <f>TablaVentas[[#This Row],[Precio]]*TablaVentas[[#This Row],[Cantidad]]</f>
        <v>617.92247725992365</v>
      </c>
      <c r="F49">
        <f>IF(TablaVentas[[#This Row],[Cantidad]]&gt;=20,1,2)</f>
        <v>2</v>
      </c>
      <c r="G49" s="67" t="str">
        <f>VLOOKUP(MONTH(TablaVentas[[#This Row],[fecha]]),TablaMeses[#All],2,FALSE)</f>
        <v>ENERO</v>
      </c>
      <c r="H49">
        <f>YEAR(TablaVentas[[#This Row],[fecha]])</f>
        <v>2016</v>
      </c>
      <c r="I49">
        <f>VLOOKUP(TablaVentas[[#This Row],[CodigoBarras]],TablaProductos[#All],3,FALSE)</f>
        <v>1002</v>
      </c>
    </row>
    <row r="50" spans="1:9" x14ac:dyDescent="0.25">
      <c r="A50" s="68">
        <v>42377</v>
      </c>
      <c r="B50">
        <v>75100033942</v>
      </c>
      <c r="C50">
        <v>35</v>
      </c>
      <c r="D50" s="2">
        <v>39.570543626877033</v>
      </c>
      <c r="E50" s="3">
        <f>TablaVentas[[#This Row],[Precio]]*TablaVentas[[#This Row],[Cantidad]]</f>
        <v>1384.969026940696</v>
      </c>
      <c r="F50">
        <f>IF(TablaVentas[[#This Row],[Cantidad]]&gt;=20,1,2)</f>
        <v>1</v>
      </c>
      <c r="G50" s="67" t="str">
        <f>VLOOKUP(MONTH(TablaVentas[[#This Row],[fecha]]),TablaMeses[#All],2,FALSE)</f>
        <v>ENERO</v>
      </c>
      <c r="H50">
        <f>YEAR(TablaVentas[[#This Row],[fecha]])</f>
        <v>2016</v>
      </c>
      <c r="I50">
        <f>VLOOKUP(TablaVentas[[#This Row],[CodigoBarras]],TablaProductos[#All],3,FALSE)</f>
        <v>1003</v>
      </c>
    </row>
    <row r="51" spans="1:9" x14ac:dyDescent="0.25">
      <c r="A51" s="68">
        <v>42377</v>
      </c>
      <c r="B51">
        <v>75100033944</v>
      </c>
      <c r="C51">
        <v>16</v>
      </c>
      <c r="D51" s="2">
        <v>26.678238770962935</v>
      </c>
      <c r="E51" s="3">
        <f>TablaVentas[[#This Row],[Precio]]*TablaVentas[[#This Row],[Cantidad]]</f>
        <v>426.85182033540696</v>
      </c>
      <c r="F51">
        <f>IF(TablaVentas[[#This Row],[Cantidad]]&gt;=20,1,2)</f>
        <v>2</v>
      </c>
      <c r="G51" s="67" t="str">
        <f>VLOOKUP(MONTH(TablaVentas[[#This Row],[fecha]]),TablaMeses[#All],2,FALSE)</f>
        <v>ENERO</v>
      </c>
      <c r="H51">
        <f>YEAR(TablaVentas[[#This Row],[fecha]])</f>
        <v>2016</v>
      </c>
      <c r="I51">
        <f>VLOOKUP(TablaVentas[[#This Row],[CodigoBarras]],TablaProductos[#All],3,FALSE)</f>
        <v>1002</v>
      </c>
    </row>
    <row r="52" spans="1:9" x14ac:dyDescent="0.25">
      <c r="A52" s="68">
        <v>42377</v>
      </c>
      <c r="B52">
        <v>75100033947</v>
      </c>
      <c r="C52">
        <v>49</v>
      </c>
      <c r="D52" s="2">
        <v>33.370394916639121</v>
      </c>
      <c r="E52" s="3">
        <f>TablaVentas[[#This Row],[Precio]]*TablaVentas[[#This Row],[Cantidad]]</f>
        <v>1635.149350915317</v>
      </c>
      <c r="F52">
        <f>IF(TablaVentas[[#This Row],[Cantidad]]&gt;=20,1,2)</f>
        <v>1</v>
      </c>
      <c r="G52" s="67" t="str">
        <f>VLOOKUP(MONTH(TablaVentas[[#This Row],[fecha]]),TablaMeses[#All],2,FALSE)</f>
        <v>ENERO</v>
      </c>
      <c r="H52">
        <f>YEAR(TablaVentas[[#This Row],[fecha]])</f>
        <v>2016</v>
      </c>
      <c r="I52">
        <f>VLOOKUP(TablaVentas[[#This Row],[CodigoBarras]],TablaProductos[#All],3,FALSE)</f>
        <v>1005</v>
      </c>
    </row>
    <row r="53" spans="1:9" x14ac:dyDescent="0.25">
      <c r="A53" s="68">
        <v>42377</v>
      </c>
      <c r="B53">
        <v>75100033947</v>
      </c>
      <c r="C53">
        <v>37</v>
      </c>
      <c r="D53" s="2">
        <v>33.370394916639121</v>
      </c>
      <c r="E53" s="3">
        <f>TablaVentas[[#This Row],[Precio]]*TablaVentas[[#This Row],[Cantidad]]</f>
        <v>1234.7046119156475</v>
      </c>
      <c r="F53">
        <f>IF(TablaVentas[[#This Row],[Cantidad]]&gt;=20,1,2)</f>
        <v>1</v>
      </c>
      <c r="G53" s="67" t="str">
        <f>VLOOKUP(MONTH(TablaVentas[[#This Row],[fecha]]),TablaMeses[#All],2,FALSE)</f>
        <v>ENERO</v>
      </c>
      <c r="H53">
        <f>YEAR(TablaVentas[[#This Row],[fecha]])</f>
        <v>2016</v>
      </c>
      <c r="I53">
        <f>VLOOKUP(TablaVentas[[#This Row],[CodigoBarras]],TablaProductos[#All],3,FALSE)</f>
        <v>1005</v>
      </c>
    </row>
    <row r="54" spans="1:9" x14ac:dyDescent="0.25">
      <c r="A54" s="68">
        <v>42377</v>
      </c>
      <c r="B54">
        <v>75100033948</v>
      </c>
      <c r="C54">
        <v>40</v>
      </c>
      <c r="D54" s="2">
        <v>24.462827423892683</v>
      </c>
      <c r="E54" s="3">
        <f>TablaVentas[[#This Row],[Precio]]*TablaVentas[[#This Row],[Cantidad]]</f>
        <v>978.5130969557074</v>
      </c>
      <c r="F54">
        <f>IF(TablaVentas[[#This Row],[Cantidad]]&gt;=20,1,2)</f>
        <v>1</v>
      </c>
      <c r="G54" s="67" t="str">
        <f>VLOOKUP(MONTH(TablaVentas[[#This Row],[fecha]]),TablaMeses[#All],2,FALSE)</f>
        <v>ENERO</v>
      </c>
      <c r="H54">
        <f>YEAR(TablaVentas[[#This Row],[fecha]])</f>
        <v>2016</v>
      </c>
      <c r="I54">
        <f>VLOOKUP(TablaVentas[[#This Row],[CodigoBarras]],TablaProductos[#All],3,FALSE)</f>
        <v>1006</v>
      </c>
    </row>
    <row r="55" spans="1:9" x14ac:dyDescent="0.25">
      <c r="A55" s="68">
        <v>42377</v>
      </c>
      <c r="B55">
        <v>75100033949</v>
      </c>
      <c r="C55">
        <v>45</v>
      </c>
      <c r="D55" s="2">
        <v>32.894032474980676</v>
      </c>
      <c r="E55" s="3">
        <f>TablaVentas[[#This Row],[Precio]]*TablaVentas[[#This Row],[Cantidad]]</f>
        <v>1480.2314613741305</v>
      </c>
      <c r="F55">
        <f>IF(TablaVentas[[#This Row],[Cantidad]]&gt;=20,1,2)</f>
        <v>1</v>
      </c>
      <c r="G55" s="67" t="str">
        <f>VLOOKUP(MONTH(TablaVentas[[#This Row],[fecha]]),TablaMeses[#All],2,FALSE)</f>
        <v>ENERO</v>
      </c>
      <c r="H55">
        <f>YEAR(TablaVentas[[#This Row],[fecha]])</f>
        <v>2016</v>
      </c>
      <c r="I55">
        <f>VLOOKUP(TablaVentas[[#This Row],[CodigoBarras]],TablaProductos[#All],3,FALSE)</f>
        <v>1004</v>
      </c>
    </row>
    <row r="56" spans="1:9" x14ac:dyDescent="0.25">
      <c r="A56" s="68">
        <v>42377</v>
      </c>
      <c r="B56">
        <v>75100033949</v>
      </c>
      <c r="C56">
        <v>50</v>
      </c>
      <c r="D56" s="2">
        <v>32.894032474980676</v>
      </c>
      <c r="E56" s="3">
        <f>TablaVentas[[#This Row],[Precio]]*TablaVentas[[#This Row],[Cantidad]]</f>
        <v>1644.7016237490338</v>
      </c>
      <c r="F56">
        <f>IF(TablaVentas[[#This Row],[Cantidad]]&gt;=20,1,2)</f>
        <v>1</v>
      </c>
      <c r="G56" s="67" t="str">
        <f>VLOOKUP(MONTH(TablaVentas[[#This Row],[fecha]]),TablaMeses[#All],2,FALSE)</f>
        <v>ENERO</v>
      </c>
      <c r="H56">
        <f>YEAR(TablaVentas[[#This Row],[fecha]])</f>
        <v>2016</v>
      </c>
      <c r="I56">
        <f>VLOOKUP(TablaVentas[[#This Row],[CodigoBarras]],TablaProductos[#All],3,FALSE)</f>
        <v>1004</v>
      </c>
    </row>
    <row r="57" spans="1:9" x14ac:dyDescent="0.25">
      <c r="A57" s="68">
        <v>42377</v>
      </c>
      <c r="B57">
        <v>75100033949</v>
      </c>
      <c r="C57">
        <v>11</v>
      </c>
      <c r="D57" s="2">
        <v>32.894032474980676</v>
      </c>
      <c r="E57" s="3">
        <f>TablaVentas[[#This Row],[Precio]]*TablaVentas[[#This Row],[Cantidad]]</f>
        <v>361.83435722478742</v>
      </c>
      <c r="F57">
        <f>IF(TablaVentas[[#This Row],[Cantidad]]&gt;=20,1,2)</f>
        <v>2</v>
      </c>
      <c r="G57" s="67" t="str">
        <f>VLOOKUP(MONTH(TablaVentas[[#This Row],[fecha]]),TablaMeses[#All],2,FALSE)</f>
        <v>ENERO</v>
      </c>
      <c r="H57">
        <f>YEAR(TablaVentas[[#This Row],[fecha]])</f>
        <v>2016</v>
      </c>
      <c r="I57">
        <f>VLOOKUP(TablaVentas[[#This Row],[CodigoBarras]],TablaProductos[#All],3,FALSE)</f>
        <v>1004</v>
      </c>
    </row>
    <row r="58" spans="1:9" x14ac:dyDescent="0.25">
      <c r="A58" s="68">
        <v>42378</v>
      </c>
      <c r="B58">
        <v>75100033940</v>
      </c>
      <c r="C58">
        <v>48</v>
      </c>
      <c r="D58" s="2">
        <v>36.618449397693041</v>
      </c>
      <c r="E58" s="3">
        <f>TablaVentas[[#This Row],[Precio]]*TablaVentas[[#This Row],[Cantidad]]</f>
        <v>1757.685571089266</v>
      </c>
      <c r="F58">
        <f>IF(TablaVentas[[#This Row],[Cantidad]]&gt;=20,1,2)</f>
        <v>1</v>
      </c>
      <c r="G58" s="67" t="str">
        <f>VLOOKUP(MONTH(TablaVentas[[#This Row],[fecha]]),TablaMeses[#All],2,FALSE)</f>
        <v>ENERO</v>
      </c>
      <c r="H58">
        <f>YEAR(TablaVentas[[#This Row],[fecha]])</f>
        <v>2016</v>
      </c>
      <c r="I58">
        <f>VLOOKUP(TablaVentas[[#This Row],[CodigoBarras]],TablaProductos[#All],3,FALSE)</f>
        <v>1001</v>
      </c>
    </row>
    <row r="59" spans="1:9" x14ac:dyDescent="0.25">
      <c r="A59" s="68">
        <v>42378</v>
      </c>
      <c r="B59">
        <v>75100033947</v>
      </c>
      <c r="C59">
        <v>35</v>
      </c>
      <c r="D59" s="2">
        <v>33.370394916639121</v>
      </c>
      <c r="E59" s="3">
        <f>TablaVentas[[#This Row],[Precio]]*TablaVentas[[#This Row],[Cantidad]]</f>
        <v>1167.9638220823692</v>
      </c>
      <c r="F59">
        <f>IF(TablaVentas[[#This Row],[Cantidad]]&gt;=20,1,2)</f>
        <v>1</v>
      </c>
      <c r="G59" s="67" t="str">
        <f>VLOOKUP(MONTH(TablaVentas[[#This Row],[fecha]]),TablaMeses[#All],2,FALSE)</f>
        <v>ENERO</v>
      </c>
      <c r="H59">
        <f>YEAR(TablaVentas[[#This Row],[fecha]])</f>
        <v>2016</v>
      </c>
      <c r="I59">
        <f>VLOOKUP(TablaVentas[[#This Row],[CodigoBarras]],TablaProductos[#All],3,FALSE)</f>
        <v>1005</v>
      </c>
    </row>
    <row r="60" spans="1:9" x14ac:dyDescent="0.25">
      <c r="A60" s="68">
        <v>42378</v>
      </c>
      <c r="B60">
        <v>75100033949</v>
      </c>
      <c r="C60">
        <v>50</v>
      </c>
      <c r="D60" s="2">
        <v>32.894032474980676</v>
      </c>
      <c r="E60" s="3">
        <f>TablaVentas[[#This Row],[Precio]]*TablaVentas[[#This Row],[Cantidad]]</f>
        <v>1644.7016237490338</v>
      </c>
      <c r="F60">
        <f>IF(TablaVentas[[#This Row],[Cantidad]]&gt;=20,1,2)</f>
        <v>1</v>
      </c>
      <c r="G60" s="67" t="str">
        <f>VLOOKUP(MONTH(TablaVentas[[#This Row],[fecha]]),TablaMeses[#All],2,FALSE)</f>
        <v>ENERO</v>
      </c>
      <c r="H60">
        <f>YEAR(TablaVentas[[#This Row],[fecha]])</f>
        <v>2016</v>
      </c>
      <c r="I60">
        <f>VLOOKUP(TablaVentas[[#This Row],[CodigoBarras]],TablaProductos[#All],3,FALSE)</f>
        <v>1004</v>
      </c>
    </row>
    <row r="61" spans="1:9" x14ac:dyDescent="0.25">
      <c r="A61" s="68">
        <v>42378</v>
      </c>
      <c r="B61">
        <v>75100033949</v>
      </c>
      <c r="C61">
        <v>48</v>
      </c>
      <c r="D61" s="2">
        <v>32.894032474980676</v>
      </c>
      <c r="E61" s="3">
        <f>TablaVentas[[#This Row],[Precio]]*TablaVentas[[#This Row],[Cantidad]]</f>
        <v>1578.9135587990725</v>
      </c>
      <c r="F61">
        <f>IF(TablaVentas[[#This Row],[Cantidad]]&gt;=20,1,2)</f>
        <v>1</v>
      </c>
      <c r="G61" s="67" t="str">
        <f>VLOOKUP(MONTH(TablaVentas[[#This Row],[fecha]]),TablaMeses[#All],2,FALSE)</f>
        <v>ENERO</v>
      </c>
      <c r="H61">
        <f>YEAR(TablaVentas[[#This Row],[fecha]])</f>
        <v>2016</v>
      </c>
      <c r="I61">
        <f>VLOOKUP(TablaVentas[[#This Row],[CodigoBarras]],TablaProductos[#All],3,FALSE)</f>
        <v>1004</v>
      </c>
    </row>
    <row r="62" spans="1:9" x14ac:dyDescent="0.25">
      <c r="A62" s="68">
        <v>42378</v>
      </c>
      <c r="B62">
        <v>75100033949</v>
      </c>
      <c r="C62">
        <v>9</v>
      </c>
      <c r="D62" s="2">
        <v>32.894032474980676</v>
      </c>
      <c r="E62" s="3">
        <f>TablaVentas[[#This Row],[Precio]]*TablaVentas[[#This Row],[Cantidad]]</f>
        <v>296.0462922748261</v>
      </c>
      <c r="F62">
        <f>IF(TablaVentas[[#This Row],[Cantidad]]&gt;=20,1,2)</f>
        <v>2</v>
      </c>
      <c r="G62" s="67" t="str">
        <f>VLOOKUP(MONTH(TablaVentas[[#This Row],[fecha]]),TablaMeses[#All],2,FALSE)</f>
        <v>ENERO</v>
      </c>
      <c r="H62">
        <f>YEAR(TablaVentas[[#This Row],[fecha]])</f>
        <v>2016</v>
      </c>
      <c r="I62">
        <f>VLOOKUP(TablaVentas[[#This Row],[CodigoBarras]],TablaProductos[#All],3,FALSE)</f>
        <v>1004</v>
      </c>
    </row>
    <row r="63" spans="1:9" x14ac:dyDescent="0.25">
      <c r="A63" s="68">
        <v>42379</v>
      </c>
      <c r="B63">
        <v>75100033942</v>
      </c>
      <c r="C63">
        <v>35</v>
      </c>
      <c r="D63" s="2">
        <v>39.570543626877033</v>
      </c>
      <c r="E63" s="3">
        <f>TablaVentas[[#This Row],[Precio]]*TablaVentas[[#This Row],[Cantidad]]</f>
        <v>1384.969026940696</v>
      </c>
      <c r="F63">
        <f>IF(TablaVentas[[#This Row],[Cantidad]]&gt;=20,1,2)</f>
        <v>1</v>
      </c>
      <c r="G63" s="67" t="str">
        <f>VLOOKUP(MONTH(TablaVentas[[#This Row],[fecha]]),TablaMeses[#All],2,FALSE)</f>
        <v>ENERO</v>
      </c>
      <c r="H63">
        <f>YEAR(TablaVentas[[#This Row],[fecha]])</f>
        <v>2016</v>
      </c>
      <c r="I63">
        <f>VLOOKUP(TablaVentas[[#This Row],[CodigoBarras]],TablaProductos[#All],3,FALSE)</f>
        <v>1003</v>
      </c>
    </row>
    <row r="64" spans="1:9" x14ac:dyDescent="0.25">
      <c r="A64" s="68">
        <v>42379</v>
      </c>
      <c r="B64">
        <v>75100033942</v>
      </c>
      <c r="C64">
        <v>20</v>
      </c>
      <c r="D64" s="2">
        <v>39.570543626877033</v>
      </c>
      <c r="E64" s="3">
        <f>TablaVentas[[#This Row],[Precio]]*TablaVentas[[#This Row],[Cantidad]]</f>
        <v>791.41087253754063</v>
      </c>
      <c r="F64">
        <f>IF(TablaVentas[[#This Row],[Cantidad]]&gt;=20,1,2)</f>
        <v>1</v>
      </c>
      <c r="G64" s="67" t="str">
        <f>VLOOKUP(MONTH(TablaVentas[[#This Row],[fecha]]),TablaMeses[#All],2,FALSE)</f>
        <v>ENERO</v>
      </c>
      <c r="H64">
        <f>YEAR(TablaVentas[[#This Row],[fecha]])</f>
        <v>2016</v>
      </c>
      <c r="I64">
        <f>VLOOKUP(TablaVentas[[#This Row],[CodigoBarras]],TablaProductos[#All],3,FALSE)</f>
        <v>1003</v>
      </c>
    </row>
    <row r="65" spans="1:9" x14ac:dyDescent="0.25">
      <c r="A65" s="68">
        <v>42379</v>
      </c>
      <c r="B65">
        <v>75100033946</v>
      </c>
      <c r="C65">
        <v>23</v>
      </c>
      <c r="D65" s="2">
        <v>39.508311000525424</v>
      </c>
      <c r="E65" s="3">
        <f>TablaVentas[[#This Row],[Precio]]*TablaVentas[[#This Row],[Cantidad]]</f>
        <v>908.69115301208478</v>
      </c>
      <c r="F65">
        <f>IF(TablaVentas[[#This Row],[Cantidad]]&gt;=20,1,2)</f>
        <v>1</v>
      </c>
      <c r="G65" s="67" t="str">
        <f>VLOOKUP(MONTH(TablaVentas[[#This Row],[fecha]]),TablaMeses[#All],2,FALSE)</f>
        <v>ENERO</v>
      </c>
      <c r="H65">
        <f>YEAR(TablaVentas[[#This Row],[fecha]])</f>
        <v>2016</v>
      </c>
      <c r="I65">
        <f>VLOOKUP(TablaVentas[[#This Row],[CodigoBarras]],TablaProductos[#All],3,FALSE)</f>
        <v>1004</v>
      </c>
    </row>
    <row r="66" spans="1:9" x14ac:dyDescent="0.25">
      <c r="A66" s="68">
        <v>42379</v>
      </c>
      <c r="B66">
        <v>75100033950</v>
      </c>
      <c r="C66">
        <v>45</v>
      </c>
      <c r="D66" s="2">
        <v>25.215585619363644</v>
      </c>
      <c r="E66" s="3">
        <f>TablaVentas[[#This Row],[Precio]]*TablaVentas[[#This Row],[Cantidad]]</f>
        <v>1134.701352871364</v>
      </c>
      <c r="F66">
        <f>IF(TablaVentas[[#This Row],[Cantidad]]&gt;=20,1,2)</f>
        <v>1</v>
      </c>
      <c r="G66" s="67" t="str">
        <f>VLOOKUP(MONTH(TablaVentas[[#This Row],[fecha]]),TablaMeses[#All],2,FALSE)</f>
        <v>ENERO</v>
      </c>
      <c r="H66">
        <f>YEAR(TablaVentas[[#This Row],[fecha]])</f>
        <v>2016</v>
      </c>
      <c r="I66">
        <f>VLOOKUP(TablaVentas[[#This Row],[CodigoBarras]],TablaProductos[#All],3,FALSE)</f>
        <v>1005</v>
      </c>
    </row>
    <row r="67" spans="1:9" x14ac:dyDescent="0.25">
      <c r="A67" s="68">
        <v>42380</v>
      </c>
      <c r="B67">
        <v>75100033941</v>
      </c>
      <c r="C67">
        <v>28</v>
      </c>
      <c r="D67" s="2">
        <v>34.329026514440201</v>
      </c>
      <c r="E67" s="3">
        <f>TablaVentas[[#This Row],[Precio]]*TablaVentas[[#This Row],[Cantidad]]</f>
        <v>961.21274240432558</v>
      </c>
      <c r="F67">
        <f>IF(TablaVentas[[#This Row],[Cantidad]]&gt;=20,1,2)</f>
        <v>1</v>
      </c>
      <c r="G67" s="67" t="str">
        <f>VLOOKUP(MONTH(TablaVentas[[#This Row],[fecha]]),TablaMeses[#All],2,FALSE)</f>
        <v>ENERO</v>
      </c>
      <c r="H67">
        <f>YEAR(TablaVentas[[#This Row],[fecha]])</f>
        <v>2016</v>
      </c>
      <c r="I67">
        <f>VLOOKUP(TablaVentas[[#This Row],[CodigoBarras]],TablaProductos[#All],3,FALSE)</f>
        <v>1002</v>
      </c>
    </row>
    <row r="68" spans="1:9" x14ac:dyDescent="0.25">
      <c r="A68" s="68">
        <v>42380</v>
      </c>
      <c r="B68">
        <v>75100033944</v>
      </c>
      <c r="C68">
        <v>41</v>
      </c>
      <c r="D68" s="2">
        <v>26.678238770962935</v>
      </c>
      <c r="E68" s="3">
        <f>TablaVentas[[#This Row],[Precio]]*TablaVentas[[#This Row],[Cantidad]]</f>
        <v>1093.8077896094803</v>
      </c>
      <c r="F68">
        <f>IF(TablaVentas[[#This Row],[Cantidad]]&gt;=20,1,2)</f>
        <v>1</v>
      </c>
      <c r="G68" s="67" t="str">
        <f>VLOOKUP(MONTH(TablaVentas[[#This Row],[fecha]]),TablaMeses[#All],2,FALSE)</f>
        <v>ENERO</v>
      </c>
      <c r="H68">
        <f>YEAR(TablaVentas[[#This Row],[fecha]])</f>
        <v>2016</v>
      </c>
      <c r="I68">
        <f>VLOOKUP(TablaVentas[[#This Row],[CodigoBarras]],TablaProductos[#All],3,FALSE)</f>
        <v>1002</v>
      </c>
    </row>
    <row r="69" spans="1:9" x14ac:dyDescent="0.25">
      <c r="A69" s="68">
        <v>42380</v>
      </c>
      <c r="B69">
        <v>75100033944</v>
      </c>
      <c r="C69">
        <v>48</v>
      </c>
      <c r="D69" s="2">
        <v>26.678238770962935</v>
      </c>
      <c r="E69" s="3">
        <f>TablaVentas[[#This Row],[Precio]]*TablaVentas[[#This Row],[Cantidad]]</f>
        <v>1280.5554610062209</v>
      </c>
      <c r="F69">
        <f>IF(TablaVentas[[#This Row],[Cantidad]]&gt;=20,1,2)</f>
        <v>1</v>
      </c>
      <c r="G69" s="67" t="str">
        <f>VLOOKUP(MONTH(TablaVentas[[#This Row],[fecha]]),TablaMeses[#All],2,FALSE)</f>
        <v>ENERO</v>
      </c>
      <c r="H69">
        <f>YEAR(TablaVentas[[#This Row],[fecha]])</f>
        <v>2016</v>
      </c>
      <c r="I69">
        <f>VLOOKUP(TablaVentas[[#This Row],[CodigoBarras]],TablaProductos[#All],3,FALSE)</f>
        <v>1002</v>
      </c>
    </row>
    <row r="70" spans="1:9" x14ac:dyDescent="0.25">
      <c r="A70" s="68">
        <v>42380</v>
      </c>
      <c r="B70">
        <v>75100033945</v>
      </c>
      <c r="C70">
        <v>11</v>
      </c>
      <c r="D70" s="2">
        <v>32.473968381130078</v>
      </c>
      <c r="E70" s="3">
        <f>TablaVentas[[#This Row],[Precio]]*TablaVentas[[#This Row],[Cantidad]]</f>
        <v>357.21365219243086</v>
      </c>
      <c r="F70">
        <f>IF(TablaVentas[[#This Row],[Cantidad]]&gt;=20,1,2)</f>
        <v>2</v>
      </c>
      <c r="G70" s="67" t="str">
        <f>VLOOKUP(MONTH(TablaVentas[[#This Row],[fecha]]),TablaMeses[#All],2,FALSE)</f>
        <v>ENERO</v>
      </c>
      <c r="H70">
        <f>YEAR(TablaVentas[[#This Row],[fecha]])</f>
        <v>2016</v>
      </c>
      <c r="I70">
        <f>VLOOKUP(TablaVentas[[#This Row],[CodigoBarras]],TablaProductos[#All],3,FALSE)</f>
        <v>1003</v>
      </c>
    </row>
    <row r="71" spans="1:9" x14ac:dyDescent="0.25">
      <c r="A71" s="68">
        <v>42380</v>
      </c>
      <c r="B71">
        <v>75100033949</v>
      </c>
      <c r="C71">
        <v>38</v>
      </c>
      <c r="D71" s="2">
        <v>32.894032474980676</v>
      </c>
      <c r="E71" s="3">
        <f>TablaVentas[[#This Row],[Precio]]*TablaVentas[[#This Row],[Cantidad]]</f>
        <v>1249.9732340492658</v>
      </c>
      <c r="F71">
        <f>IF(TablaVentas[[#This Row],[Cantidad]]&gt;=20,1,2)</f>
        <v>1</v>
      </c>
      <c r="G71" s="67" t="str">
        <f>VLOOKUP(MONTH(TablaVentas[[#This Row],[fecha]]),TablaMeses[#All],2,FALSE)</f>
        <v>ENERO</v>
      </c>
      <c r="H71">
        <f>YEAR(TablaVentas[[#This Row],[fecha]])</f>
        <v>2016</v>
      </c>
      <c r="I71">
        <f>VLOOKUP(TablaVentas[[#This Row],[CodigoBarras]],TablaProductos[#All],3,FALSE)</f>
        <v>1004</v>
      </c>
    </row>
    <row r="72" spans="1:9" x14ac:dyDescent="0.25">
      <c r="A72" s="68">
        <v>42381</v>
      </c>
      <c r="B72">
        <v>75100033946</v>
      </c>
      <c r="C72">
        <v>28</v>
      </c>
      <c r="D72" s="2">
        <v>39.508311000525424</v>
      </c>
      <c r="E72" s="3">
        <f>TablaVentas[[#This Row],[Precio]]*TablaVentas[[#This Row],[Cantidad]]</f>
        <v>1106.232708014712</v>
      </c>
      <c r="F72">
        <f>IF(TablaVentas[[#This Row],[Cantidad]]&gt;=20,1,2)</f>
        <v>1</v>
      </c>
      <c r="G72" s="67" t="str">
        <f>VLOOKUP(MONTH(TablaVentas[[#This Row],[fecha]]),TablaMeses[#All],2,FALSE)</f>
        <v>ENERO</v>
      </c>
      <c r="H72">
        <f>YEAR(TablaVentas[[#This Row],[fecha]])</f>
        <v>2016</v>
      </c>
      <c r="I72">
        <f>VLOOKUP(TablaVentas[[#This Row],[CodigoBarras]],TablaProductos[#All],3,FALSE)</f>
        <v>1004</v>
      </c>
    </row>
    <row r="73" spans="1:9" x14ac:dyDescent="0.25">
      <c r="A73" s="68">
        <v>42381</v>
      </c>
      <c r="B73">
        <v>75100033947</v>
      </c>
      <c r="C73">
        <v>10</v>
      </c>
      <c r="D73" s="2">
        <v>33.370394916639121</v>
      </c>
      <c r="E73" s="3">
        <f>TablaVentas[[#This Row],[Precio]]*TablaVentas[[#This Row],[Cantidad]]</f>
        <v>333.70394916639123</v>
      </c>
      <c r="F73">
        <f>IF(TablaVentas[[#This Row],[Cantidad]]&gt;=20,1,2)</f>
        <v>2</v>
      </c>
      <c r="G73" s="67" t="str">
        <f>VLOOKUP(MONTH(TablaVentas[[#This Row],[fecha]]),TablaMeses[#All],2,FALSE)</f>
        <v>ENERO</v>
      </c>
      <c r="H73">
        <f>YEAR(TablaVentas[[#This Row],[fecha]])</f>
        <v>2016</v>
      </c>
      <c r="I73">
        <f>VLOOKUP(TablaVentas[[#This Row],[CodigoBarras]],TablaProductos[#All],3,FALSE)</f>
        <v>1005</v>
      </c>
    </row>
    <row r="74" spans="1:9" x14ac:dyDescent="0.25">
      <c r="A74" s="68">
        <v>42381</v>
      </c>
      <c r="B74">
        <v>75100033947</v>
      </c>
      <c r="C74">
        <v>33</v>
      </c>
      <c r="D74" s="2">
        <v>33.370394916639121</v>
      </c>
      <c r="E74" s="3">
        <f>TablaVentas[[#This Row],[Precio]]*TablaVentas[[#This Row],[Cantidad]]</f>
        <v>1101.2230322490909</v>
      </c>
      <c r="F74">
        <f>IF(TablaVentas[[#This Row],[Cantidad]]&gt;=20,1,2)</f>
        <v>1</v>
      </c>
      <c r="G74" s="67" t="str">
        <f>VLOOKUP(MONTH(TablaVentas[[#This Row],[fecha]]),TablaMeses[#All],2,FALSE)</f>
        <v>ENERO</v>
      </c>
      <c r="H74">
        <f>YEAR(TablaVentas[[#This Row],[fecha]])</f>
        <v>2016</v>
      </c>
      <c r="I74">
        <f>VLOOKUP(TablaVentas[[#This Row],[CodigoBarras]],TablaProductos[#All],3,FALSE)</f>
        <v>1005</v>
      </c>
    </row>
    <row r="75" spans="1:9" x14ac:dyDescent="0.25">
      <c r="A75" s="68">
        <v>42381</v>
      </c>
      <c r="B75">
        <v>75100033947</v>
      </c>
      <c r="C75">
        <v>29</v>
      </c>
      <c r="D75" s="2">
        <v>33.370394916639121</v>
      </c>
      <c r="E75" s="3">
        <f>TablaVentas[[#This Row],[Precio]]*TablaVentas[[#This Row],[Cantidad]]</f>
        <v>967.74145258253452</v>
      </c>
      <c r="F75">
        <f>IF(TablaVentas[[#This Row],[Cantidad]]&gt;=20,1,2)</f>
        <v>1</v>
      </c>
      <c r="G75" s="67" t="str">
        <f>VLOOKUP(MONTH(TablaVentas[[#This Row],[fecha]]),TablaMeses[#All],2,FALSE)</f>
        <v>ENERO</v>
      </c>
      <c r="H75">
        <f>YEAR(TablaVentas[[#This Row],[fecha]])</f>
        <v>2016</v>
      </c>
      <c r="I75">
        <f>VLOOKUP(TablaVentas[[#This Row],[CodigoBarras]],TablaProductos[#All],3,FALSE)</f>
        <v>1005</v>
      </c>
    </row>
    <row r="76" spans="1:9" x14ac:dyDescent="0.25">
      <c r="A76" s="68">
        <v>42381</v>
      </c>
      <c r="B76">
        <v>75100033949</v>
      </c>
      <c r="C76">
        <v>20</v>
      </c>
      <c r="D76" s="2">
        <v>32.894032474980676</v>
      </c>
      <c r="E76" s="3">
        <f>TablaVentas[[#This Row],[Precio]]*TablaVentas[[#This Row],[Cantidad]]</f>
        <v>657.88064949961358</v>
      </c>
      <c r="F76">
        <f>IF(TablaVentas[[#This Row],[Cantidad]]&gt;=20,1,2)</f>
        <v>1</v>
      </c>
      <c r="G76" s="67" t="str">
        <f>VLOOKUP(MONTH(TablaVentas[[#This Row],[fecha]]),TablaMeses[#All],2,FALSE)</f>
        <v>ENERO</v>
      </c>
      <c r="H76">
        <f>YEAR(TablaVentas[[#This Row],[fecha]])</f>
        <v>2016</v>
      </c>
      <c r="I76">
        <f>VLOOKUP(TablaVentas[[#This Row],[CodigoBarras]],TablaProductos[#All],3,FALSE)</f>
        <v>1004</v>
      </c>
    </row>
    <row r="77" spans="1:9" x14ac:dyDescent="0.25">
      <c r="A77" s="68">
        <v>42381</v>
      </c>
      <c r="B77">
        <v>75100033950</v>
      </c>
      <c r="C77">
        <v>49</v>
      </c>
      <c r="D77" s="2">
        <v>25.215585619363644</v>
      </c>
      <c r="E77" s="3">
        <f>TablaVentas[[#This Row],[Precio]]*TablaVentas[[#This Row],[Cantidad]]</f>
        <v>1235.5636953488186</v>
      </c>
      <c r="F77">
        <f>IF(TablaVentas[[#This Row],[Cantidad]]&gt;=20,1,2)</f>
        <v>1</v>
      </c>
      <c r="G77" s="67" t="str">
        <f>VLOOKUP(MONTH(TablaVentas[[#This Row],[fecha]]),TablaMeses[#All],2,FALSE)</f>
        <v>ENERO</v>
      </c>
      <c r="H77">
        <f>YEAR(TablaVentas[[#This Row],[fecha]])</f>
        <v>2016</v>
      </c>
      <c r="I77">
        <f>VLOOKUP(TablaVentas[[#This Row],[CodigoBarras]],TablaProductos[#All],3,FALSE)</f>
        <v>1005</v>
      </c>
    </row>
    <row r="78" spans="1:9" x14ac:dyDescent="0.25">
      <c r="A78" s="68">
        <v>42382</v>
      </c>
      <c r="B78">
        <v>75100033941</v>
      </c>
      <c r="C78">
        <v>40</v>
      </c>
      <c r="D78" s="2">
        <v>34.329026514440201</v>
      </c>
      <c r="E78" s="3">
        <f>TablaVentas[[#This Row],[Precio]]*TablaVentas[[#This Row],[Cantidad]]</f>
        <v>1373.1610605776082</v>
      </c>
      <c r="F78">
        <f>IF(TablaVentas[[#This Row],[Cantidad]]&gt;=20,1,2)</f>
        <v>1</v>
      </c>
      <c r="G78" s="67" t="str">
        <f>VLOOKUP(MONTH(TablaVentas[[#This Row],[fecha]]),TablaMeses[#All],2,FALSE)</f>
        <v>ENERO</v>
      </c>
      <c r="H78">
        <f>YEAR(TablaVentas[[#This Row],[fecha]])</f>
        <v>2016</v>
      </c>
      <c r="I78">
        <f>VLOOKUP(TablaVentas[[#This Row],[CodigoBarras]],TablaProductos[#All],3,FALSE)</f>
        <v>1002</v>
      </c>
    </row>
    <row r="79" spans="1:9" x14ac:dyDescent="0.25">
      <c r="A79" s="68">
        <v>42382</v>
      </c>
      <c r="B79">
        <v>75100033941</v>
      </c>
      <c r="C79">
        <v>14</v>
      </c>
      <c r="D79" s="2">
        <v>34.329026514440201</v>
      </c>
      <c r="E79" s="3">
        <f>TablaVentas[[#This Row],[Precio]]*TablaVentas[[#This Row],[Cantidad]]</f>
        <v>480.60637120216279</v>
      </c>
      <c r="F79">
        <f>IF(TablaVentas[[#This Row],[Cantidad]]&gt;=20,1,2)</f>
        <v>2</v>
      </c>
      <c r="G79" s="67" t="str">
        <f>VLOOKUP(MONTH(TablaVentas[[#This Row],[fecha]]),TablaMeses[#All],2,FALSE)</f>
        <v>ENERO</v>
      </c>
      <c r="H79">
        <f>YEAR(TablaVentas[[#This Row],[fecha]])</f>
        <v>2016</v>
      </c>
      <c r="I79">
        <f>VLOOKUP(TablaVentas[[#This Row],[CodigoBarras]],TablaProductos[#All],3,FALSE)</f>
        <v>1002</v>
      </c>
    </row>
    <row r="80" spans="1:9" x14ac:dyDescent="0.25">
      <c r="A80" s="68">
        <v>42382</v>
      </c>
      <c r="B80">
        <v>75100033942</v>
      </c>
      <c r="C80">
        <v>26</v>
      </c>
      <c r="D80" s="2">
        <v>39.570543626877033</v>
      </c>
      <c r="E80" s="3">
        <f>TablaVentas[[#This Row],[Precio]]*TablaVentas[[#This Row],[Cantidad]]</f>
        <v>1028.8341342988028</v>
      </c>
      <c r="F80">
        <f>IF(TablaVentas[[#This Row],[Cantidad]]&gt;=20,1,2)</f>
        <v>1</v>
      </c>
      <c r="G80" s="67" t="str">
        <f>VLOOKUP(MONTH(TablaVentas[[#This Row],[fecha]]),TablaMeses[#All],2,FALSE)</f>
        <v>ENERO</v>
      </c>
      <c r="H80">
        <f>YEAR(TablaVentas[[#This Row],[fecha]])</f>
        <v>2016</v>
      </c>
      <c r="I80">
        <f>VLOOKUP(TablaVentas[[#This Row],[CodigoBarras]],TablaProductos[#All],3,FALSE)</f>
        <v>1003</v>
      </c>
    </row>
    <row r="81" spans="1:9" x14ac:dyDescent="0.25">
      <c r="A81" s="68">
        <v>42382</v>
      </c>
      <c r="B81">
        <v>75100033945</v>
      </c>
      <c r="C81">
        <v>26</v>
      </c>
      <c r="D81" s="2">
        <v>32.473968381130078</v>
      </c>
      <c r="E81" s="3">
        <f>TablaVentas[[#This Row],[Precio]]*TablaVentas[[#This Row],[Cantidad]]</f>
        <v>844.32317790938203</v>
      </c>
      <c r="F81">
        <f>IF(TablaVentas[[#This Row],[Cantidad]]&gt;=20,1,2)</f>
        <v>1</v>
      </c>
      <c r="G81" s="67" t="str">
        <f>VLOOKUP(MONTH(TablaVentas[[#This Row],[fecha]]),TablaMeses[#All],2,FALSE)</f>
        <v>ENERO</v>
      </c>
      <c r="H81">
        <f>YEAR(TablaVentas[[#This Row],[fecha]])</f>
        <v>2016</v>
      </c>
      <c r="I81">
        <f>VLOOKUP(TablaVentas[[#This Row],[CodigoBarras]],TablaProductos[#All],3,FALSE)</f>
        <v>1003</v>
      </c>
    </row>
    <row r="82" spans="1:9" x14ac:dyDescent="0.25">
      <c r="A82" s="68">
        <v>42382</v>
      </c>
      <c r="B82">
        <v>75100033948</v>
      </c>
      <c r="C82">
        <v>33</v>
      </c>
      <c r="D82" s="2">
        <v>24.462827423892683</v>
      </c>
      <c r="E82" s="3">
        <f>TablaVentas[[#This Row],[Precio]]*TablaVentas[[#This Row],[Cantidad]]</f>
        <v>807.27330498845856</v>
      </c>
      <c r="F82">
        <f>IF(TablaVentas[[#This Row],[Cantidad]]&gt;=20,1,2)</f>
        <v>1</v>
      </c>
      <c r="G82" s="67" t="str">
        <f>VLOOKUP(MONTH(TablaVentas[[#This Row],[fecha]]),TablaMeses[#All],2,FALSE)</f>
        <v>ENERO</v>
      </c>
      <c r="H82">
        <f>YEAR(TablaVentas[[#This Row],[fecha]])</f>
        <v>2016</v>
      </c>
      <c r="I82">
        <f>VLOOKUP(TablaVentas[[#This Row],[CodigoBarras]],TablaProductos[#All],3,FALSE)</f>
        <v>1006</v>
      </c>
    </row>
    <row r="83" spans="1:9" x14ac:dyDescent="0.25">
      <c r="A83" s="68">
        <v>42382</v>
      </c>
      <c r="B83">
        <v>75100033949</v>
      </c>
      <c r="C83">
        <v>3</v>
      </c>
      <c r="D83" s="2">
        <v>32.894032474980676</v>
      </c>
      <c r="E83" s="3">
        <f>TablaVentas[[#This Row],[Precio]]*TablaVentas[[#This Row],[Cantidad]]</f>
        <v>98.682097424942029</v>
      </c>
      <c r="F83">
        <f>IF(TablaVentas[[#This Row],[Cantidad]]&gt;=20,1,2)</f>
        <v>2</v>
      </c>
      <c r="G83" s="67" t="str">
        <f>VLOOKUP(MONTH(TablaVentas[[#This Row],[fecha]]),TablaMeses[#All],2,FALSE)</f>
        <v>ENERO</v>
      </c>
      <c r="H83">
        <f>YEAR(TablaVentas[[#This Row],[fecha]])</f>
        <v>2016</v>
      </c>
      <c r="I83">
        <f>VLOOKUP(TablaVentas[[#This Row],[CodigoBarras]],TablaProductos[#All],3,FALSE)</f>
        <v>1004</v>
      </c>
    </row>
    <row r="84" spans="1:9" x14ac:dyDescent="0.25">
      <c r="A84" s="68">
        <v>42383</v>
      </c>
      <c r="B84">
        <v>75100033943</v>
      </c>
      <c r="C84">
        <v>11</v>
      </c>
      <c r="D84" s="2">
        <v>38.791923856233225</v>
      </c>
      <c r="E84" s="3">
        <f>TablaVentas[[#This Row],[Precio]]*TablaVentas[[#This Row],[Cantidad]]</f>
        <v>426.71116241856549</v>
      </c>
      <c r="F84">
        <f>IF(TablaVentas[[#This Row],[Cantidad]]&gt;=20,1,2)</f>
        <v>2</v>
      </c>
      <c r="G84" s="67" t="str">
        <f>VLOOKUP(MONTH(TablaVentas[[#This Row],[fecha]]),TablaMeses[#All],2,FALSE)</f>
        <v>ENERO</v>
      </c>
      <c r="H84">
        <f>YEAR(TablaVentas[[#This Row],[fecha]])</f>
        <v>2016</v>
      </c>
      <c r="I84">
        <f>VLOOKUP(TablaVentas[[#This Row],[CodigoBarras]],TablaProductos[#All],3,FALSE)</f>
        <v>1001</v>
      </c>
    </row>
    <row r="85" spans="1:9" x14ac:dyDescent="0.25">
      <c r="A85" s="68">
        <v>42383</v>
      </c>
      <c r="B85">
        <v>75100033945</v>
      </c>
      <c r="C85">
        <v>16</v>
      </c>
      <c r="D85" s="2">
        <v>32.473968381130078</v>
      </c>
      <c r="E85" s="3">
        <f>TablaVentas[[#This Row],[Precio]]*TablaVentas[[#This Row],[Cantidad]]</f>
        <v>519.58349409808125</v>
      </c>
      <c r="F85">
        <f>IF(TablaVentas[[#This Row],[Cantidad]]&gt;=20,1,2)</f>
        <v>2</v>
      </c>
      <c r="G85" s="67" t="str">
        <f>VLOOKUP(MONTH(TablaVentas[[#This Row],[fecha]]),TablaMeses[#All],2,FALSE)</f>
        <v>ENERO</v>
      </c>
      <c r="H85">
        <f>YEAR(TablaVentas[[#This Row],[fecha]])</f>
        <v>2016</v>
      </c>
      <c r="I85">
        <f>VLOOKUP(TablaVentas[[#This Row],[CodigoBarras]],TablaProductos[#All],3,FALSE)</f>
        <v>1003</v>
      </c>
    </row>
    <row r="86" spans="1:9" x14ac:dyDescent="0.25">
      <c r="A86" s="68">
        <v>42383</v>
      </c>
      <c r="B86">
        <v>75100033946</v>
      </c>
      <c r="C86">
        <v>9</v>
      </c>
      <c r="D86" s="2">
        <v>39.508311000525424</v>
      </c>
      <c r="E86" s="3">
        <f>TablaVentas[[#This Row],[Precio]]*TablaVentas[[#This Row],[Cantidad]]</f>
        <v>355.57479900472879</v>
      </c>
      <c r="F86">
        <f>IF(TablaVentas[[#This Row],[Cantidad]]&gt;=20,1,2)</f>
        <v>2</v>
      </c>
      <c r="G86" s="67" t="str">
        <f>VLOOKUP(MONTH(TablaVentas[[#This Row],[fecha]]),TablaMeses[#All],2,FALSE)</f>
        <v>ENERO</v>
      </c>
      <c r="H86">
        <f>YEAR(TablaVentas[[#This Row],[fecha]])</f>
        <v>2016</v>
      </c>
      <c r="I86">
        <f>VLOOKUP(TablaVentas[[#This Row],[CodigoBarras]],TablaProductos[#All],3,FALSE)</f>
        <v>1004</v>
      </c>
    </row>
    <row r="87" spans="1:9" x14ac:dyDescent="0.25">
      <c r="A87" s="68">
        <v>42383</v>
      </c>
      <c r="B87">
        <v>75100033946</v>
      </c>
      <c r="C87">
        <v>21</v>
      </c>
      <c r="D87" s="2">
        <v>39.508311000525424</v>
      </c>
      <c r="E87" s="3">
        <f>TablaVentas[[#This Row],[Precio]]*TablaVentas[[#This Row],[Cantidad]]</f>
        <v>829.67453101103388</v>
      </c>
      <c r="F87">
        <f>IF(TablaVentas[[#This Row],[Cantidad]]&gt;=20,1,2)</f>
        <v>1</v>
      </c>
      <c r="G87" s="67" t="str">
        <f>VLOOKUP(MONTH(TablaVentas[[#This Row],[fecha]]),TablaMeses[#All],2,FALSE)</f>
        <v>ENERO</v>
      </c>
      <c r="H87">
        <f>YEAR(TablaVentas[[#This Row],[fecha]])</f>
        <v>2016</v>
      </c>
      <c r="I87">
        <f>VLOOKUP(TablaVentas[[#This Row],[CodigoBarras]],TablaProductos[#All],3,FALSE)</f>
        <v>1004</v>
      </c>
    </row>
    <row r="88" spans="1:9" x14ac:dyDescent="0.25">
      <c r="A88" s="68">
        <v>42383</v>
      </c>
      <c r="B88">
        <v>75100033948</v>
      </c>
      <c r="C88">
        <v>35</v>
      </c>
      <c r="D88" s="2">
        <v>24.462827423892683</v>
      </c>
      <c r="E88" s="3">
        <f>TablaVentas[[#This Row],[Precio]]*TablaVentas[[#This Row],[Cantidad]]</f>
        <v>856.19895983624394</v>
      </c>
      <c r="F88">
        <f>IF(TablaVentas[[#This Row],[Cantidad]]&gt;=20,1,2)</f>
        <v>1</v>
      </c>
      <c r="G88" s="67" t="str">
        <f>VLOOKUP(MONTH(TablaVentas[[#This Row],[fecha]]),TablaMeses[#All],2,FALSE)</f>
        <v>ENERO</v>
      </c>
      <c r="H88">
        <f>YEAR(TablaVentas[[#This Row],[fecha]])</f>
        <v>2016</v>
      </c>
      <c r="I88">
        <f>VLOOKUP(TablaVentas[[#This Row],[CodigoBarras]],TablaProductos[#All],3,FALSE)</f>
        <v>1006</v>
      </c>
    </row>
    <row r="89" spans="1:9" x14ac:dyDescent="0.25">
      <c r="A89" s="68">
        <v>42383</v>
      </c>
      <c r="B89">
        <v>75100033949</v>
      </c>
      <c r="C89">
        <v>47</v>
      </c>
      <c r="D89" s="2">
        <v>32.894032474980676</v>
      </c>
      <c r="E89" s="3">
        <f>TablaVentas[[#This Row],[Precio]]*TablaVentas[[#This Row],[Cantidad]]</f>
        <v>1546.0195263240919</v>
      </c>
      <c r="F89">
        <f>IF(TablaVentas[[#This Row],[Cantidad]]&gt;=20,1,2)</f>
        <v>1</v>
      </c>
      <c r="G89" s="67" t="str">
        <f>VLOOKUP(MONTH(TablaVentas[[#This Row],[fecha]]),TablaMeses[#All],2,FALSE)</f>
        <v>ENERO</v>
      </c>
      <c r="H89">
        <f>YEAR(TablaVentas[[#This Row],[fecha]])</f>
        <v>2016</v>
      </c>
      <c r="I89">
        <f>VLOOKUP(TablaVentas[[#This Row],[CodigoBarras]],TablaProductos[#All],3,FALSE)</f>
        <v>1004</v>
      </c>
    </row>
    <row r="90" spans="1:9" x14ac:dyDescent="0.25">
      <c r="A90" s="68">
        <v>42384</v>
      </c>
      <c r="B90">
        <v>75100033941</v>
      </c>
      <c r="C90">
        <v>2</v>
      </c>
      <c r="D90" s="2">
        <v>34.329026514440201</v>
      </c>
      <c r="E90" s="3">
        <f>TablaVentas[[#This Row],[Precio]]*TablaVentas[[#This Row],[Cantidad]]</f>
        <v>68.658053028880403</v>
      </c>
      <c r="F90">
        <f>IF(TablaVentas[[#This Row],[Cantidad]]&gt;=20,1,2)</f>
        <v>2</v>
      </c>
      <c r="G90" s="67" t="str">
        <f>VLOOKUP(MONTH(TablaVentas[[#This Row],[fecha]]),TablaMeses[#All],2,FALSE)</f>
        <v>ENERO</v>
      </c>
      <c r="H90">
        <f>YEAR(TablaVentas[[#This Row],[fecha]])</f>
        <v>2016</v>
      </c>
      <c r="I90">
        <f>VLOOKUP(TablaVentas[[#This Row],[CodigoBarras]],TablaProductos[#All],3,FALSE)</f>
        <v>1002</v>
      </c>
    </row>
    <row r="91" spans="1:9" x14ac:dyDescent="0.25">
      <c r="A91" s="68">
        <v>42384</v>
      </c>
      <c r="B91">
        <v>75100033943</v>
      </c>
      <c r="C91">
        <v>44</v>
      </c>
      <c r="D91" s="2">
        <v>38.791923856233225</v>
      </c>
      <c r="E91" s="3">
        <f>TablaVentas[[#This Row],[Precio]]*TablaVentas[[#This Row],[Cantidad]]</f>
        <v>1706.844649674262</v>
      </c>
      <c r="F91">
        <f>IF(TablaVentas[[#This Row],[Cantidad]]&gt;=20,1,2)</f>
        <v>1</v>
      </c>
      <c r="G91" s="67" t="str">
        <f>VLOOKUP(MONTH(TablaVentas[[#This Row],[fecha]]),TablaMeses[#All],2,FALSE)</f>
        <v>ENERO</v>
      </c>
      <c r="H91">
        <f>YEAR(TablaVentas[[#This Row],[fecha]])</f>
        <v>2016</v>
      </c>
      <c r="I91">
        <f>VLOOKUP(TablaVentas[[#This Row],[CodigoBarras]],TablaProductos[#All],3,FALSE)</f>
        <v>1001</v>
      </c>
    </row>
    <row r="92" spans="1:9" x14ac:dyDescent="0.25">
      <c r="A92" s="68">
        <v>42384</v>
      </c>
      <c r="B92">
        <v>75100033943</v>
      </c>
      <c r="C92">
        <v>7</v>
      </c>
      <c r="D92" s="2">
        <v>38.791923856233225</v>
      </c>
      <c r="E92" s="3">
        <f>TablaVentas[[#This Row],[Precio]]*TablaVentas[[#This Row],[Cantidad]]</f>
        <v>271.54346699363259</v>
      </c>
      <c r="F92">
        <f>IF(TablaVentas[[#This Row],[Cantidad]]&gt;=20,1,2)</f>
        <v>2</v>
      </c>
      <c r="G92" s="67" t="str">
        <f>VLOOKUP(MONTH(TablaVentas[[#This Row],[fecha]]),TablaMeses[#All],2,FALSE)</f>
        <v>ENERO</v>
      </c>
      <c r="H92">
        <f>YEAR(TablaVentas[[#This Row],[fecha]])</f>
        <v>2016</v>
      </c>
      <c r="I92">
        <f>VLOOKUP(TablaVentas[[#This Row],[CodigoBarras]],TablaProductos[#All],3,FALSE)</f>
        <v>1001</v>
      </c>
    </row>
    <row r="93" spans="1:9" x14ac:dyDescent="0.25">
      <c r="A93" s="68">
        <v>42384</v>
      </c>
      <c r="B93">
        <v>75100033946</v>
      </c>
      <c r="C93">
        <v>21</v>
      </c>
      <c r="D93" s="2">
        <v>39.508311000525424</v>
      </c>
      <c r="E93" s="3">
        <f>TablaVentas[[#This Row],[Precio]]*TablaVentas[[#This Row],[Cantidad]]</f>
        <v>829.67453101103388</v>
      </c>
      <c r="F93">
        <f>IF(TablaVentas[[#This Row],[Cantidad]]&gt;=20,1,2)</f>
        <v>1</v>
      </c>
      <c r="G93" s="67" t="str">
        <f>VLOOKUP(MONTH(TablaVentas[[#This Row],[fecha]]),TablaMeses[#All],2,FALSE)</f>
        <v>ENERO</v>
      </c>
      <c r="H93">
        <f>YEAR(TablaVentas[[#This Row],[fecha]])</f>
        <v>2016</v>
      </c>
      <c r="I93">
        <f>VLOOKUP(TablaVentas[[#This Row],[CodigoBarras]],TablaProductos[#All],3,FALSE)</f>
        <v>1004</v>
      </c>
    </row>
    <row r="94" spans="1:9" x14ac:dyDescent="0.25">
      <c r="A94" s="68">
        <v>42384</v>
      </c>
      <c r="B94">
        <v>75100033947</v>
      </c>
      <c r="C94">
        <v>13</v>
      </c>
      <c r="D94" s="2">
        <v>33.370394916639121</v>
      </c>
      <c r="E94" s="3">
        <f>TablaVentas[[#This Row],[Precio]]*TablaVentas[[#This Row],[Cantidad]]</f>
        <v>433.81513391630858</v>
      </c>
      <c r="F94">
        <f>IF(TablaVentas[[#This Row],[Cantidad]]&gt;=20,1,2)</f>
        <v>2</v>
      </c>
      <c r="G94" s="67" t="str">
        <f>VLOOKUP(MONTH(TablaVentas[[#This Row],[fecha]]),TablaMeses[#All],2,FALSE)</f>
        <v>ENERO</v>
      </c>
      <c r="H94">
        <f>YEAR(TablaVentas[[#This Row],[fecha]])</f>
        <v>2016</v>
      </c>
      <c r="I94">
        <f>VLOOKUP(TablaVentas[[#This Row],[CodigoBarras]],TablaProductos[#All],3,FALSE)</f>
        <v>1005</v>
      </c>
    </row>
    <row r="95" spans="1:9" x14ac:dyDescent="0.25">
      <c r="A95" s="68">
        <v>42385</v>
      </c>
      <c r="B95">
        <v>75100033940</v>
      </c>
      <c r="C95">
        <v>31</v>
      </c>
      <c r="D95" s="2">
        <v>36.618449397693041</v>
      </c>
      <c r="E95" s="3">
        <f>TablaVentas[[#This Row],[Precio]]*TablaVentas[[#This Row],[Cantidad]]</f>
        <v>1135.1719313284843</v>
      </c>
      <c r="F95">
        <f>IF(TablaVentas[[#This Row],[Cantidad]]&gt;=20,1,2)</f>
        <v>1</v>
      </c>
      <c r="G95" s="67" t="str">
        <f>VLOOKUP(MONTH(TablaVentas[[#This Row],[fecha]]),TablaMeses[#All],2,FALSE)</f>
        <v>ENERO</v>
      </c>
      <c r="H95">
        <f>YEAR(TablaVentas[[#This Row],[fecha]])</f>
        <v>2016</v>
      </c>
      <c r="I95">
        <f>VLOOKUP(TablaVentas[[#This Row],[CodigoBarras]],TablaProductos[#All],3,FALSE)</f>
        <v>1001</v>
      </c>
    </row>
    <row r="96" spans="1:9" x14ac:dyDescent="0.25">
      <c r="A96" s="68">
        <v>42385</v>
      </c>
      <c r="B96">
        <v>75100033944</v>
      </c>
      <c r="C96">
        <v>40</v>
      </c>
      <c r="D96" s="2">
        <v>26.678238770962935</v>
      </c>
      <c r="E96" s="3">
        <f>TablaVentas[[#This Row],[Precio]]*TablaVentas[[#This Row],[Cantidad]]</f>
        <v>1067.1295508385174</v>
      </c>
      <c r="F96">
        <f>IF(TablaVentas[[#This Row],[Cantidad]]&gt;=20,1,2)</f>
        <v>1</v>
      </c>
      <c r="G96" s="67" t="str">
        <f>VLOOKUP(MONTH(TablaVentas[[#This Row],[fecha]]),TablaMeses[#All],2,FALSE)</f>
        <v>ENERO</v>
      </c>
      <c r="H96">
        <f>YEAR(TablaVentas[[#This Row],[fecha]])</f>
        <v>2016</v>
      </c>
      <c r="I96">
        <f>VLOOKUP(TablaVentas[[#This Row],[CodigoBarras]],TablaProductos[#All],3,FALSE)</f>
        <v>1002</v>
      </c>
    </row>
    <row r="97" spans="1:9" x14ac:dyDescent="0.25">
      <c r="A97" s="68">
        <v>42385</v>
      </c>
      <c r="B97">
        <v>75100033946</v>
      </c>
      <c r="C97">
        <v>21</v>
      </c>
      <c r="D97" s="2">
        <v>39.508311000525424</v>
      </c>
      <c r="E97" s="3">
        <f>TablaVentas[[#This Row],[Precio]]*TablaVentas[[#This Row],[Cantidad]]</f>
        <v>829.67453101103388</v>
      </c>
      <c r="F97">
        <f>IF(TablaVentas[[#This Row],[Cantidad]]&gt;=20,1,2)</f>
        <v>1</v>
      </c>
      <c r="G97" s="67" t="str">
        <f>VLOOKUP(MONTH(TablaVentas[[#This Row],[fecha]]),TablaMeses[#All],2,FALSE)</f>
        <v>ENERO</v>
      </c>
      <c r="H97">
        <f>YEAR(TablaVentas[[#This Row],[fecha]])</f>
        <v>2016</v>
      </c>
      <c r="I97">
        <f>VLOOKUP(TablaVentas[[#This Row],[CodigoBarras]],TablaProductos[#All],3,FALSE)</f>
        <v>1004</v>
      </c>
    </row>
    <row r="98" spans="1:9" x14ac:dyDescent="0.25">
      <c r="A98" s="68">
        <v>42385</v>
      </c>
      <c r="B98">
        <v>75100033950</v>
      </c>
      <c r="C98">
        <v>23</v>
      </c>
      <c r="D98" s="2">
        <v>25.215585619363644</v>
      </c>
      <c r="E98" s="3">
        <f>TablaVentas[[#This Row],[Precio]]*TablaVentas[[#This Row],[Cantidad]]</f>
        <v>579.95846924536386</v>
      </c>
      <c r="F98">
        <f>IF(TablaVentas[[#This Row],[Cantidad]]&gt;=20,1,2)</f>
        <v>1</v>
      </c>
      <c r="G98" s="67" t="str">
        <f>VLOOKUP(MONTH(TablaVentas[[#This Row],[fecha]]),TablaMeses[#All],2,FALSE)</f>
        <v>ENERO</v>
      </c>
      <c r="H98">
        <f>YEAR(TablaVentas[[#This Row],[fecha]])</f>
        <v>2016</v>
      </c>
      <c r="I98">
        <f>VLOOKUP(TablaVentas[[#This Row],[CodigoBarras]],TablaProductos[#All],3,FALSE)</f>
        <v>1005</v>
      </c>
    </row>
    <row r="99" spans="1:9" x14ac:dyDescent="0.25">
      <c r="A99" s="68">
        <v>42386</v>
      </c>
      <c r="B99">
        <v>75100033942</v>
      </c>
      <c r="C99">
        <v>39</v>
      </c>
      <c r="D99" s="2">
        <v>39.570543626877033</v>
      </c>
      <c r="E99" s="3">
        <f>TablaVentas[[#This Row],[Precio]]*TablaVentas[[#This Row],[Cantidad]]</f>
        <v>1543.2512014482043</v>
      </c>
      <c r="F99">
        <f>IF(TablaVentas[[#This Row],[Cantidad]]&gt;=20,1,2)</f>
        <v>1</v>
      </c>
      <c r="G99" s="67" t="str">
        <f>VLOOKUP(MONTH(TablaVentas[[#This Row],[fecha]]),TablaMeses[#All],2,FALSE)</f>
        <v>ENERO</v>
      </c>
      <c r="H99">
        <f>YEAR(TablaVentas[[#This Row],[fecha]])</f>
        <v>2016</v>
      </c>
      <c r="I99">
        <f>VLOOKUP(TablaVentas[[#This Row],[CodigoBarras]],TablaProductos[#All],3,FALSE)</f>
        <v>1003</v>
      </c>
    </row>
    <row r="100" spans="1:9" x14ac:dyDescent="0.25">
      <c r="A100" s="68">
        <v>42386</v>
      </c>
      <c r="B100">
        <v>75100033942</v>
      </c>
      <c r="C100">
        <v>33</v>
      </c>
      <c r="D100" s="2">
        <v>39.570543626877033</v>
      </c>
      <c r="E100" s="3">
        <f>TablaVentas[[#This Row],[Precio]]*TablaVentas[[#This Row],[Cantidad]]</f>
        <v>1305.827939686942</v>
      </c>
      <c r="F100">
        <f>IF(TablaVentas[[#This Row],[Cantidad]]&gt;=20,1,2)</f>
        <v>1</v>
      </c>
      <c r="G100" s="67" t="str">
        <f>VLOOKUP(MONTH(TablaVentas[[#This Row],[fecha]]),TablaMeses[#All],2,FALSE)</f>
        <v>ENERO</v>
      </c>
      <c r="H100">
        <f>YEAR(TablaVentas[[#This Row],[fecha]])</f>
        <v>2016</v>
      </c>
      <c r="I100">
        <f>VLOOKUP(TablaVentas[[#This Row],[CodigoBarras]],TablaProductos[#All],3,FALSE)</f>
        <v>1003</v>
      </c>
    </row>
    <row r="101" spans="1:9" x14ac:dyDescent="0.25">
      <c r="A101" s="68">
        <v>42386</v>
      </c>
      <c r="B101">
        <v>75100033942</v>
      </c>
      <c r="C101">
        <v>5</v>
      </c>
      <c r="D101" s="2">
        <v>39.570543626877033</v>
      </c>
      <c r="E101" s="3">
        <f>TablaVentas[[#This Row],[Precio]]*TablaVentas[[#This Row],[Cantidad]]</f>
        <v>197.85271813438516</v>
      </c>
      <c r="F101">
        <f>IF(TablaVentas[[#This Row],[Cantidad]]&gt;=20,1,2)</f>
        <v>2</v>
      </c>
      <c r="G101" s="67" t="str">
        <f>VLOOKUP(MONTH(TablaVentas[[#This Row],[fecha]]),TablaMeses[#All],2,FALSE)</f>
        <v>ENERO</v>
      </c>
      <c r="H101">
        <f>YEAR(TablaVentas[[#This Row],[fecha]])</f>
        <v>2016</v>
      </c>
      <c r="I101">
        <f>VLOOKUP(TablaVentas[[#This Row],[CodigoBarras]],TablaProductos[#All],3,FALSE)</f>
        <v>1003</v>
      </c>
    </row>
    <row r="102" spans="1:9" x14ac:dyDescent="0.25">
      <c r="A102" s="68">
        <v>42387</v>
      </c>
      <c r="B102">
        <v>75100033943</v>
      </c>
      <c r="C102">
        <v>10</v>
      </c>
      <c r="D102" s="2">
        <v>38.791923856233225</v>
      </c>
      <c r="E102" s="3">
        <f>TablaVentas[[#This Row],[Precio]]*TablaVentas[[#This Row],[Cantidad]]</f>
        <v>387.91923856233223</v>
      </c>
      <c r="F102">
        <f>IF(TablaVentas[[#This Row],[Cantidad]]&gt;=20,1,2)</f>
        <v>2</v>
      </c>
      <c r="G102" s="67" t="str">
        <f>VLOOKUP(MONTH(TablaVentas[[#This Row],[fecha]]),TablaMeses[#All],2,FALSE)</f>
        <v>ENERO</v>
      </c>
      <c r="H102">
        <f>YEAR(TablaVentas[[#This Row],[fecha]])</f>
        <v>2016</v>
      </c>
      <c r="I102">
        <f>VLOOKUP(TablaVentas[[#This Row],[CodigoBarras]],TablaProductos[#All],3,FALSE)</f>
        <v>1001</v>
      </c>
    </row>
    <row r="103" spans="1:9" x14ac:dyDescent="0.25">
      <c r="A103" s="68">
        <v>42387</v>
      </c>
      <c r="B103">
        <v>75100033943</v>
      </c>
      <c r="C103">
        <v>43</v>
      </c>
      <c r="D103" s="2">
        <v>38.791923856233225</v>
      </c>
      <c r="E103" s="3">
        <f>TablaVentas[[#This Row],[Precio]]*TablaVentas[[#This Row],[Cantidad]]</f>
        <v>1668.0527258180286</v>
      </c>
      <c r="F103">
        <f>IF(TablaVentas[[#This Row],[Cantidad]]&gt;=20,1,2)</f>
        <v>1</v>
      </c>
      <c r="G103" s="67" t="str">
        <f>VLOOKUP(MONTH(TablaVentas[[#This Row],[fecha]]),TablaMeses[#All],2,FALSE)</f>
        <v>ENERO</v>
      </c>
      <c r="H103">
        <f>YEAR(TablaVentas[[#This Row],[fecha]])</f>
        <v>2016</v>
      </c>
      <c r="I103">
        <f>VLOOKUP(TablaVentas[[#This Row],[CodigoBarras]],TablaProductos[#All],3,FALSE)</f>
        <v>1001</v>
      </c>
    </row>
    <row r="104" spans="1:9" x14ac:dyDescent="0.25">
      <c r="A104" s="68">
        <v>42387</v>
      </c>
      <c r="B104">
        <v>75100033944</v>
      </c>
      <c r="C104">
        <v>29</v>
      </c>
      <c r="D104" s="2">
        <v>26.678238770962935</v>
      </c>
      <c r="E104" s="3">
        <f>TablaVentas[[#This Row],[Precio]]*TablaVentas[[#This Row],[Cantidad]]</f>
        <v>773.66892435792511</v>
      </c>
      <c r="F104">
        <f>IF(TablaVentas[[#This Row],[Cantidad]]&gt;=20,1,2)</f>
        <v>1</v>
      </c>
      <c r="G104" s="67" t="str">
        <f>VLOOKUP(MONTH(TablaVentas[[#This Row],[fecha]]),TablaMeses[#All],2,FALSE)</f>
        <v>ENERO</v>
      </c>
      <c r="H104">
        <f>YEAR(TablaVentas[[#This Row],[fecha]])</f>
        <v>2016</v>
      </c>
      <c r="I104">
        <f>VLOOKUP(TablaVentas[[#This Row],[CodigoBarras]],TablaProductos[#All],3,FALSE)</f>
        <v>1002</v>
      </c>
    </row>
    <row r="105" spans="1:9" x14ac:dyDescent="0.25">
      <c r="A105" s="68">
        <v>42387</v>
      </c>
      <c r="B105">
        <v>75100033944</v>
      </c>
      <c r="C105">
        <v>9</v>
      </c>
      <c r="D105" s="2">
        <v>26.678238770962935</v>
      </c>
      <c r="E105" s="3">
        <f>TablaVentas[[#This Row],[Precio]]*TablaVentas[[#This Row],[Cantidad]]</f>
        <v>240.10414893866641</v>
      </c>
      <c r="F105">
        <f>IF(TablaVentas[[#This Row],[Cantidad]]&gt;=20,1,2)</f>
        <v>2</v>
      </c>
      <c r="G105" s="67" t="str">
        <f>VLOOKUP(MONTH(TablaVentas[[#This Row],[fecha]]),TablaMeses[#All],2,FALSE)</f>
        <v>ENERO</v>
      </c>
      <c r="H105">
        <f>YEAR(TablaVentas[[#This Row],[fecha]])</f>
        <v>2016</v>
      </c>
      <c r="I105">
        <f>VLOOKUP(TablaVentas[[#This Row],[CodigoBarras]],TablaProductos[#All],3,FALSE)</f>
        <v>1002</v>
      </c>
    </row>
    <row r="106" spans="1:9" x14ac:dyDescent="0.25">
      <c r="A106" s="68">
        <v>42387</v>
      </c>
      <c r="B106">
        <v>75100033944</v>
      </c>
      <c r="C106">
        <v>27</v>
      </c>
      <c r="D106" s="2">
        <v>26.678238770962935</v>
      </c>
      <c r="E106" s="3">
        <f>TablaVentas[[#This Row],[Precio]]*TablaVentas[[#This Row],[Cantidad]]</f>
        <v>720.31244681599924</v>
      </c>
      <c r="F106">
        <f>IF(TablaVentas[[#This Row],[Cantidad]]&gt;=20,1,2)</f>
        <v>1</v>
      </c>
      <c r="G106" s="67" t="str">
        <f>VLOOKUP(MONTH(TablaVentas[[#This Row],[fecha]]),TablaMeses[#All],2,FALSE)</f>
        <v>ENERO</v>
      </c>
      <c r="H106">
        <f>YEAR(TablaVentas[[#This Row],[fecha]])</f>
        <v>2016</v>
      </c>
      <c r="I106">
        <f>VLOOKUP(TablaVentas[[#This Row],[CodigoBarras]],TablaProductos[#All],3,FALSE)</f>
        <v>1002</v>
      </c>
    </row>
    <row r="107" spans="1:9" x14ac:dyDescent="0.25">
      <c r="A107" s="68">
        <v>42387</v>
      </c>
      <c r="B107">
        <v>75100033946</v>
      </c>
      <c r="C107">
        <v>48</v>
      </c>
      <c r="D107" s="2">
        <v>39.508311000525424</v>
      </c>
      <c r="E107" s="3">
        <f>TablaVentas[[#This Row],[Precio]]*TablaVentas[[#This Row],[Cantidad]]</f>
        <v>1896.3989280252204</v>
      </c>
      <c r="F107">
        <f>IF(TablaVentas[[#This Row],[Cantidad]]&gt;=20,1,2)</f>
        <v>1</v>
      </c>
      <c r="G107" s="67" t="str">
        <f>VLOOKUP(MONTH(TablaVentas[[#This Row],[fecha]]),TablaMeses[#All],2,FALSE)</f>
        <v>ENERO</v>
      </c>
      <c r="H107">
        <f>YEAR(TablaVentas[[#This Row],[fecha]])</f>
        <v>2016</v>
      </c>
      <c r="I107">
        <f>VLOOKUP(TablaVentas[[#This Row],[CodigoBarras]],TablaProductos[#All],3,FALSE)</f>
        <v>1004</v>
      </c>
    </row>
    <row r="108" spans="1:9" x14ac:dyDescent="0.25">
      <c r="A108" s="68">
        <v>42387</v>
      </c>
      <c r="B108">
        <v>75100033947</v>
      </c>
      <c r="C108">
        <v>31</v>
      </c>
      <c r="D108" s="2">
        <v>33.370394916639121</v>
      </c>
      <c r="E108" s="3">
        <f>TablaVentas[[#This Row],[Precio]]*TablaVentas[[#This Row],[Cantidad]]</f>
        <v>1034.4822424158128</v>
      </c>
      <c r="F108">
        <f>IF(TablaVentas[[#This Row],[Cantidad]]&gt;=20,1,2)</f>
        <v>1</v>
      </c>
      <c r="G108" s="67" t="str">
        <f>VLOOKUP(MONTH(TablaVentas[[#This Row],[fecha]]),TablaMeses[#All],2,FALSE)</f>
        <v>ENERO</v>
      </c>
      <c r="H108">
        <f>YEAR(TablaVentas[[#This Row],[fecha]])</f>
        <v>2016</v>
      </c>
      <c r="I108">
        <f>VLOOKUP(TablaVentas[[#This Row],[CodigoBarras]],TablaProductos[#All],3,FALSE)</f>
        <v>1005</v>
      </c>
    </row>
    <row r="109" spans="1:9" x14ac:dyDescent="0.25">
      <c r="A109" s="68">
        <v>42388</v>
      </c>
      <c r="B109">
        <v>75100033943</v>
      </c>
      <c r="C109">
        <v>46</v>
      </c>
      <c r="D109" s="2">
        <v>38.791923856233225</v>
      </c>
      <c r="E109" s="3">
        <f>TablaVentas[[#This Row],[Precio]]*TablaVentas[[#This Row],[Cantidad]]</f>
        <v>1784.4284973867284</v>
      </c>
      <c r="F109">
        <f>IF(TablaVentas[[#This Row],[Cantidad]]&gt;=20,1,2)</f>
        <v>1</v>
      </c>
      <c r="G109" s="67" t="str">
        <f>VLOOKUP(MONTH(TablaVentas[[#This Row],[fecha]]),TablaMeses[#All],2,FALSE)</f>
        <v>ENERO</v>
      </c>
      <c r="H109">
        <f>YEAR(TablaVentas[[#This Row],[fecha]])</f>
        <v>2016</v>
      </c>
      <c r="I109">
        <f>VLOOKUP(TablaVentas[[#This Row],[CodigoBarras]],TablaProductos[#All],3,FALSE)</f>
        <v>1001</v>
      </c>
    </row>
    <row r="110" spans="1:9" x14ac:dyDescent="0.25">
      <c r="A110" s="68">
        <v>42388</v>
      </c>
      <c r="B110">
        <v>75100033944</v>
      </c>
      <c r="C110">
        <v>14</v>
      </c>
      <c r="D110" s="2">
        <v>26.678238770962935</v>
      </c>
      <c r="E110" s="3">
        <f>TablaVentas[[#This Row],[Precio]]*TablaVentas[[#This Row],[Cantidad]]</f>
        <v>373.49534279348109</v>
      </c>
      <c r="F110">
        <f>IF(TablaVentas[[#This Row],[Cantidad]]&gt;=20,1,2)</f>
        <v>2</v>
      </c>
      <c r="G110" s="67" t="str">
        <f>VLOOKUP(MONTH(TablaVentas[[#This Row],[fecha]]),TablaMeses[#All],2,FALSE)</f>
        <v>ENERO</v>
      </c>
      <c r="H110">
        <f>YEAR(TablaVentas[[#This Row],[fecha]])</f>
        <v>2016</v>
      </c>
      <c r="I110">
        <f>VLOOKUP(TablaVentas[[#This Row],[CodigoBarras]],TablaProductos[#All],3,FALSE)</f>
        <v>1002</v>
      </c>
    </row>
    <row r="111" spans="1:9" x14ac:dyDescent="0.25">
      <c r="A111" s="68">
        <v>42388</v>
      </c>
      <c r="B111">
        <v>75100033945</v>
      </c>
      <c r="C111">
        <v>21</v>
      </c>
      <c r="D111" s="2">
        <v>32.473968381130078</v>
      </c>
      <c r="E111" s="3">
        <f>TablaVentas[[#This Row],[Precio]]*TablaVentas[[#This Row],[Cantidad]]</f>
        <v>681.95333600373169</v>
      </c>
      <c r="F111">
        <f>IF(TablaVentas[[#This Row],[Cantidad]]&gt;=20,1,2)</f>
        <v>1</v>
      </c>
      <c r="G111" s="67" t="str">
        <f>VLOOKUP(MONTH(TablaVentas[[#This Row],[fecha]]),TablaMeses[#All],2,FALSE)</f>
        <v>ENERO</v>
      </c>
      <c r="H111">
        <f>YEAR(TablaVentas[[#This Row],[fecha]])</f>
        <v>2016</v>
      </c>
      <c r="I111">
        <f>VLOOKUP(TablaVentas[[#This Row],[CodigoBarras]],TablaProductos[#All],3,FALSE)</f>
        <v>1003</v>
      </c>
    </row>
    <row r="112" spans="1:9" x14ac:dyDescent="0.25">
      <c r="A112" s="68">
        <v>42388</v>
      </c>
      <c r="B112">
        <v>75100033950</v>
      </c>
      <c r="C112">
        <v>4</v>
      </c>
      <c r="D112" s="2">
        <v>25.215585619363644</v>
      </c>
      <c r="E112" s="3">
        <f>TablaVentas[[#This Row],[Precio]]*TablaVentas[[#This Row],[Cantidad]]</f>
        <v>100.86234247745458</v>
      </c>
      <c r="F112">
        <f>IF(TablaVentas[[#This Row],[Cantidad]]&gt;=20,1,2)</f>
        <v>2</v>
      </c>
      <c r="G112" s="67" t="str">
        <f>VLOOKUP(MONTH(TablaVentas[[#This Row],[fecha]]),TablaMeses[#All],2,FALSE)</f>
        <v>ENERO</v>
      </c>
      <c r="H112">
        <f>YEAR(TablaVentas[[#This Row],[fecha]])</f>
        <v>2016</v>
      </c>
      <c r="I112">
        <f>VLOOKUP(TablaVentas[[#This Row],[CodigoBarras]],TablaProductos[#All],3,FALSE)</f>
        <v>1005</v>
      </c>
    </row>
    <row r="113" spans="1:9" x14ac:dyDescent="0.25">
      <c r="A113" s="68">
        <v>42388</v>
      </c>
      <c r="B113">
        <v>75100033950</v>
      </c>
      <c r="C113">
        <v>18</v>
      </c>
      <c r="D113" s="2">
        <v>25.215585619363644</v>
      </c>
      <c r="E113" s="3">
        <f>TablaVentas[[#This Row],[Precio]]*TablaVentas[[#This Row],[Cantidad]]</f>
        <v>453.8805411485456</v>
      </c>
      <c r="F113">
        <f>IF(TablaVentas[[#This Row],[Cantidad]]&gt;=20,1,2)</f>
        <v>2</v>
      </c>
      <c r="G113" s="67" t="str">
        <f>VLOOKUP(MONTH(TablaVentas[[#This Row],[fecha]]),TablaMeses[#All],2,FALSE)</f>
        <v>ENERO</v>
      </c>
      <c r="H113">
        <f>YEAR(TablaVentas[[#This Row],[fecha]])</f>
        <v>2016</v>
      </c>
      <c r="I113">
        <f>VLOOKUP(TablaVentas[[#This Row],[CodigoBarras]],TablaProductos[#All],3,FALSE)</f>
        <v>1005</v>
      </c>
    </row>
    <row r="114" spans="1:9" x14ac:dyDescent="0.25">
      <c r="A114" s="68">
        <v>42389</v>
      </c>
      <c r="B114">
        <v>75100033940</v>
      </c>
      <c r="C114">
        <v>43</v>
      </c>
      <c r="D114" s="2">
        <v>36.618449397693041</v>
      </c>
      <c r="E114" s="3">
        <f>TablaVentas[[#This Row],[Precio]]*TablaVentas[[#This Row],[Cantidad]]</f>
        <v>1574.5933241008008</v>
      </c>
      <c r="F114">
        <f>IF(TablaVentas[[#This Row],[Cantidad]]&gt;=20,1,2)</f>
        <v>1</v>
      </c>
      <c r="G114" s="67" t="str">
        <f>VLOOKUP(MONTH(TablaVentas[[#This Row],[fecha]]),TablaMeses[#All],2,FALSE)</f>
        <v>ENERO</v>
      </c>
      <c r="H114">
        <f>YEAR(TablaVentas[[#This Row],[fecha]])</f>
        <v>2016</v>
      </c>
      <c r="I114">
        <f>VLOOKUP(TablaVentas[[#This Row],[CodigoBarras]],TablaProductos[#All],3,FALSE)</f>
        <v>1001</v>
      </c>
    </row>
    <row r="115" spans="1:9" x14ac:dyDescent="0.25">
      <c r="A115" s="68">
        <v>42389</v>
      </c>
      <c r="B115">
        <v>75100033941</v>
      </c>
      <c r="C115">
        <v>45</v>
      </c>
      <c r="D115" s="2">
        <v>34.329026514440201</v>
      </c>
      <c r="E115" s="3">
        <f>TablaVentas[[#This Row],[Precio]]*TablaVentas[[#This Row],[Cantidad]]</f>
        <v>1544.8061931498091</v>
      </c>
      <c r="F115">
        <f>IF(TablaVentas[[#This Row],[Cantidad]]&gt;=20,1,2)</f>
        <v>1</v>
      </c>
      <c r="G115" s="67" t="str">
        <f>VLOOKUP(MONTH(TablaVentas[[#This Row],[fecha]]),TablaMeses[#All],2,FALSE)</f>
        <v>ENERO</v>
      </c>
      <c r="H115">
        <f>YEAR(TablaVentas[[#This Row],[fecha]])</f>
        <v>2016</v>
      </c>
      <c r="I115">
        <f>VLOOKUP(TablaVentas[[#This Row],[CodigoBarras]],TablaProductos[#All],3,FALSE)</f>
        <v>1002</v>
      </c>
    </row>
    <row r="116" spans="1:9" x14ac:dyDescent="0.25">
      <c r="A116" s="68">
        <v>42389</v>
      </c>
      <c r="B116">
        <v>75100033942</v>
      </c>
      <c r="C116">
        <v>12</v>
      </c>
      <c r="D116" s="2">
        <v>39.570543626877033</v>
      </c>
      <c r="E116" s="3">
        <f>TablaVentas[[#This Row],[Precio]]*TablaVentas[[#This Row],[Cantidad]]</f>
        <v>474.84652352252442</v>
      </c>
      <c r="F116">
        <f>IF(TablaVentas[[#This Row],[Cantidad]]&gt;=20,1,2)</f>
        <v>2</v>
      </c>
      <c r="G116" s="67" t="str">
        <f>VLOOKUP(MONTH(TablaVentas[[#This Row],[fecha]]),TablaMeses[#All],2,FALSE)</f>
        <v>ENERO</v>
      </c>
      <c r="H116">
        <f>YEAR(TablaVentas[[#This Row],[fecha]])</f>
        <v>2016</v>
      </c>
      <c r="I116">
        <f>VLOOKUP(TablaVentas[[#This Row],[CodigoBarras]],TablaProductos[#All],3,FALSE)</f>
        <v>1003</v>
      </c>
    </row>
    <row r="117" spans="1:9" x14ac:dyDescent="0.25">
      <c r="A117" s="68">
        <v>42389</v>
      </c>
      <c r="B117">
        <v>75100033942</v>
      </c>
      <c r="C117">
        <v>6</v>
      </c>
      <c r="D117" s="2">
        <v>39.570543626877033</v>
      </c>
      <c r="E117" s="3">
        <f>TablaVentas[[#This Row],[Precio]]*TablaVentas[[#This Row],[Cantidad]]</f>
        <v>237.42326176126221</v>
      </c>
      <c r="F117">
        <f>IF(TablaVentas[[#This Row],[Cantidad]]&gt;=20,1,2)</f>
        <v>2</v>
      </c>
      <c r="G117" s="67" t="str">
        <f>VLOOKUP(MONTH(TablaVentas[[#This Row],[fecha]]),TablaMeses[#All],2,FALSE)</f>
        <v>ENERO</v>
      </c>
      <c r="H117">
        <f>YEAR(TablaVentas[[#This Row],[fecha]])</f>
        <v>2016</v>
      </c>
      <c r="I117">
        <f>VLOOKUP(TablaVentas[[#This Row],[CodigoBarras]],TablaProductos[#All],3,FALSE)</f>
        <v>1003</v>
      </c>
    </row>
    <row r="118" spans="1:9" x14ac:dyDescent="0.25">
      <c r="A118" s="68">
        <v>42390</v>
      </c>
      <c r="B118">
        <v>75100033940</v>
      </c>
      <c r="C118">
        <v>23</v>
      </c>
      <c r="D118" s="2">
        <v>36.618449397693041</v>
      </c>
      <c r="E118" s="3">
        <f>TablaVentas[[#This Row],[Precio]]*TablaVentas[[#This Row],[Cantidad]]</f>
        <v>842.22433614694</v>
      </c>
      <c r="F118">
        <f>IF(TablaVentas[[#This Row],[Cantidad]]&gt;=20,1,2)</f>
        <v>1</v>
      </c>
      <c r="G118" s="67" t="str">
        <f>VLOOKUP(MONTH(TablaVentas[[#This Row],[fecha]]),TablaMeses[#All],2,FALSE)</f>
        <v>ENERO</v>
      </c>
      <c r="H118">
        <f>YEAR(TablaVentas[[#This Row],[fecha]])</f>
        <v>2016</v>
      </c>
      <c r="I118">
        <f>VLOOKUP(TablaVentas[[#This Row],[CodigoBarras]],TablaProductos[#All],3,FALSE)</f>
        <v>1001</v>
      </c>
    </row>
    <row r="119" spans="1:9" x14ac:dyDescent="0.25">
      <c r="A119" s="68">
        <v>42390</v>
      </c>
      <c r="B119">
        <v>75100033941</v>
      </c>
      <c r="C119">
        <v>36</v>
      </c>
      <c r="D119" s="2">
        <v>34.329026514440201</v>
      </c>
      <c r="E119" s="3">
        <f>TablaVentas[[#This Row],[Precio]]*TablaVentas[[#This Row],[Cantidad]]</f>
        <v>1235.8449545198473</v>
      </c>
      <c r="F119">
        <f>IF(TablaVentas[[#This Row],[Cantidad]]&gt;=20,1,2)</f>
        <v>1</v>
      </c>
      <c r="G119" s="67" t="str">
        <f>VLOOKUP(MONTH(TablaVentas[[#This Row],[fecha]]),TablaMeses[#All],2,FALSE)</f>
        <v>ENERO</v>
      </c>
      <c r="H119">
        <f>YEAR(TablaVentas[[#This Row],[fecha]])</f>
        <v>2016</v>
      </c>
      <c r="I119">
        <f>VLOOKUP(TablaVentas[[#This Row],[CodigoBarras]],TablaProductos[#All],3,FALSE)</f>
        <v>1002</v>
      </c>
    </row>
    <row r="120" spans="1:9" x14ac:dyDescent="0.25">
      <c r="A120" s="68">
        <v>42390</v>
      </c>
      <c r="B120">
        <v>75100033942</v>
      </c>
      <c r="C120">
        <v>23</v>
      </c>
      <c r="D120" s="2">
        <v>39.570543626877033</v>
      </c>
      <c r="E120" s="3">
        <f>TablaVentas[[#This Row],[Precio]]*TablaVentas[[#This Row],[Cantidad]]</f>
        <v>910.12250341817173</v>
      </c>
      <c r="F120">
        <f>IF(TablaVentas[[#This Row],[Cantidad]]&gt;=20,1,2)</f>
        <v>1</v>
      </c>
      <c r="G120" s="67" t="str">
        <f>VLOOKUP(MONTH(TablaVentas[[#This Row],[fecha]]),TablaMeses[#All],2,FALSE)</f>
        <v>ENERO</v>
      </c>
      <c r="H120">
        <f>YEAR(TablaVentas[[#This Row],[fecha]])</f>
        <v>2016</v>
      </c>
      <c r="I120">
        <f>VLOOKUP(TablaVentas[[#This Row],[CodigoBarras]],TablaProductos[#All],3,FALSE)</f>
        <v>1003</v>
      </c>
    </row>
    <row r="121" spans="1:9" x14ac:dyDescent="0.25">
      <c r="A121" s="68">
        <v>42390</v>
      </c>
      <c r="B121">
        <v>75100033947</v>
      </c>
      <c r="C121">
        <v>27</v>
      </c>
      <c r="D121" s="2">
        <v>33.370394916639121</v>
      </c>
      <c r="E121" s="3">
        <f>TablaVentas[[#This Row],[Precio]]*TablaVentas[[#This Row],[Cantidad]]</f>
        <v>901.00066274925632</v>
      </c>
      <c r="F121">
        <f>IF(TablaVentas[[#This Row],[Cantidad]]&gt;=20,1,2)</f>
        <v>1</v>
      </c>
      <c r="G121" s="67" t="str">
        <f>VLOOKUP(MONTH(TablaVentas[[#This Row],[fecha]]),TablaMeses[#All],2,FALSE)</f>
        <v>ENERO</v>
      </c>
      <c r="H121">
        <f>YEAR(TablaVentas[[#This Row],[fecha]])</f>
        <v>2016</v>
      </c>
      <c r="I121">
        <f>VLOOKUP(TablaVentas[[#This Row],[CodigoBarras]],TablaProductos[#All],3,FALSE)</f>
        <v>1005</v>
      </c>
    </row>
    <row r="122" spans="1:9" x14ac:dyDescent="0.25">
      <c r="A122" s="68">
        <v>42390</v>
      </c>
      <c r="B122">
        <v>75100033950</v>
      </c>
      <c r="C122">
        <v>19</v>
      </c>
      <c r="D122" s="2">
        <v>25.215585619363644</v>
      </c>
      <c r="E122" s="3">
        <f>TablaVentas[[#This Row],[Precio]]*TablaVentas[[#This Row],[Cantidad]]</f>
        <v>479.09612676790925</v>
      </c>
      <c r="F122">
        <f>IF(TablaVentas[[#This Row],[Cantidad]]&gt;=20,1,2)</f>
        <v>2</v>
      </c>
      <c r="G122" s="67" t="str">
        <f>VLOOKUP(MONTH(TablaVentas[[#This Row],[fecha]]),TablaMeses[#All],2,FALSE)</f>
        <v>ENERO</v>
      </c>
      <c r="H122">
        <f>YEAR(TablaVentas[[#This Row],[fecha]])</f>
        <v>2016</v>
      </c>
      <c r="I122">
        <f>VLOOKUP(TablaVentas[[#This Row],[CodigoBarras]],TablaProductos[#All],3,FALSE)</f>
        <v>1005</v>
      </c>
    </row>
    <row r="123" spans="1:9" x14ac:dyDescent="0.25">
      <c r="A123" s="68">
        <v>42391</v>
      </c>
      <c r="B123">
        <v>75100033942</v>
      </c>
      <c r="C123">
        <v>2</v>
      </c>
      <c r="D123" s="2">
        <v>39.570543626877033</v>
      </c>
      <c r="E123" s="3">
        <f>TablaVentas[[#This Row],[Precio]]*TablaVentas[[#This Row],[Cantidad]]</f>
        <v>79.141087253754066</v>
      </c>
      <c r="F123">
        <f>IF(TablaVentas[[#This Row],[Cantidad]]&gt;=20,1,2)</f>
        <v>2</v>
      </c>
      <c r="G123" s="67" t="str">
        <f>VLOOKUP(MONTH(TablaVentas[[#This Row],[fecha]]),TablaMeses[#All],2,FALSE)</f>
        <v>ENERO</v>
      </c>
      <c r="H123">
        <f>YEAR(TablaVentas[[#This Row],[fecha]])</f>
        <v>2016</v>
      </c>
      <c r="I123">
        <f>VLOOKUP(TablaVentas[[#This Row],[CodigoBarras]],TablaProductos[#All],3,FALSE)</f>
        <v>1003</v>
      </c>
    </row>
    <row r="124" spans="1:9" x14ac:dyDescent="0.25">
      <c r="A124" s="68">
        <v>42391</v>
      </c>
      <c r="B124">
        <v>75100033944</v>
      </c>
      <c r="C124">
        <v>10</v>
      </c>
      <c r="D124" s="2">
        <v>26.678238770962935</v>
      </c>
      <c r="E124" s="3">
        <f>TablaVentas[[#This Row],[Precio]]*TablaVentas[[#This Row],[Cantidad]]</f>
        <v>266.78238770962935</v>
      </c>
      <c r="F124">
        <f>IF(TablaVentas[[#This Row],[Cantidad]]&gt;=20,1,2)</f>
        <v>2</v>
      </c>
      <c r="G124" s="67" t="str">
        <f>VLOOKUP(MONTH(TablaVentas[[#This Row],[fecha]]),TablaMeses[#All],2,FALSE)</f>
        <v>ENERO</v>
      </c>
      <c r="H124">
        <f>YEAR(TablaVentas[[#This Row],[fecha]])</f>
        <v>2016</v>
      </c>
      <c r="I124">
        <f>VLOOKUP(TablaVentas[[#This Row],[CodigoBarras]],TablaProductos[#All],3,FALSE)</f>
        <v>1002</v>
      </c>
    </row>
    <row r="125" spans="1:9" x14ac:dyDescent="0.25">
      <c r="A125" s="68">
        <v>42391</v>
      </c>
      <c r="B125">
        <v>75100033946</v>
      </c>
      <c r="C125">
        <v>9</v>
      </c>
      <c r="D125" s="2">
        <v>39.508311000525424</v>
      </c>
      <c r="E125" s="3">
        <f>TablaVentas[[#This Row],[Precio]]*TablaVentas[[#This Row],[Cantidad]]</f>
        <v>355.57479900472879</v>
      </c>
      <c r="F125">
        <f>IF(TablaVentas[[#This Row],[Cantidad]]&gt;=20,1,2)</f>
        <v>2</v>
      </c>
      <c r="G125" s="67" t="str">
        <f>VLOOKUP(MONTH(TablaVentas[[#This Row],[fecha]]),TablaMeses[#All],2,FALSE)</f>
        <v>ENERO</v>
      </c>
      <c r="H125">
        <f>YEAR(TablaVentas[[#This Row],[fecha]])</f>
        <v>2016</v>
      </c>
      <c r="I125">
        <f>VLOOKUP(TablaVentas[[#This Row],[CodigoBarras]],TablaProductos[#All],3,FALSE)</f>
        <v>1004</v>
      </c>
    </row>
    <row r="126" spans="1:9" x14ac:dyDescent="0.25">
      <c r="A126" s="68">
        <v>42391</v>
      </c>
      <c r="B126">
        <v>75100033948</v>
      </c>
      <c r="C126">
        <v>10</v>
      </c>
      <c r="D126" s="2">
        <v>24.462827423892683</v>
      </c>
      <c r="E126" s="3">
        <f>TablaVentas[[#This Row],[Precio]]*TablaVentas[[#This Row],[Cantidad]]</f>
        <v>244.62827423892685</v>
      </c>
      <c r="F126">
        <f>IF(TablaVentas[[#This Row],[Cantidad]]&gt;=20,1,2)</f>
        <v>2</v>
      </c>
      <c r="G126" s="67" t="str">
        <f>VLOOKUP(MONTH(TablaVentas[[#This Row],[fecha]]),TablaMeses[#All],2,FALSE)</f>
        <v>ENERO</v>
      </c>
      <c r="H126">
        <f>YEAR(TablaVentas[[#This Row],[fecha]])</f>
        <v>2016</v>
      </c>
      <c r="I126">
        <f>VLOOKUP(TablaVentas[[#This Row],[CodigoBarras]],TablaProductos[#All],3,FALSE)</f>
        <v>1006</v>
      </c>
    </row>
    <row r="127" spans="1:9" x14ac:dyDescent="0.25">
      <c r="A127" s="68">
        <v>42391</v>
      </c>
      <c r="B127">
        <v>75100033949</v>
      </c>
      <c r="C127">
        <v>50</v>
      </c>
      <c r="D127" s="2">
        <v>32.894032474980676</v>
      </c>
      <c r="E127" s="3">
        <f>TablaVentas[[#This Row],[Precio]]*TablaVentas[[#This Row],[Cantidad]]</f>
        <v>1644.7016237490338</v>
      </c>
      <c r="F127">
        <f>IF(TablaVentas[[#This Row],[Cantidad]]&gt;=20,1,2)</f>
        <v>1</v>
      </c>
      <c r="G127" s="67" t="str">
        <f>VLOOKUP(MONTH(TablaVentas[[#This Row],[fecha]]),TablaMeses[#All],2,FALSE)</f>
        <v>ENERO</v>
      </c>
      <c r="H127">
        <f>YEAR(TablaVentas[[#This Row],[fecha]])</f>
        <v>2016</v>
      </c>
      <c r="I127">
        <f>VLOOKUP(TablaVentas[[#This Row],[CodigoBarras]],TablaProductos[#All],3,FALSE)</f>
        <v>1004</v>
      </c>
    </row>
    <row r="128" spans="1:9" x14ac:dyDescent="0.25">
      <c r="A128" s="68">
        <v>42392</v>
      </c>
      <c r="B128">
        <v>75100033941</v>
      </c>
      <c r="C128">
        <v>49</v>
      </c>
      <c r="D128" s="2">
        <v>34.329026514440201</v>
      </c>
      <c r="E128" s="3">
        <f>TablaVentas[[#This Row],[Precio]]*TablaVentas[[#This Row],[Cantidad]]</f>
        <v>1682.1222992075698</v>
      </c>
      <c r="F128">
        <f>IF(TablaVentas[[#This Row],[Cantidad]]&gt;=20,1,2)</f>
        <v>1</v>
      </c>
      <c r="G128" s="67" t="str">
        <f>VLOOKUP(MONTH(TablaVentas[[#This Row],[fecha]]),TablaMeses[#All],2,FALSE)</f>
        <v>ENERO</v>
      </c>
      <c r="H128">
        <f>YEAR(TablaVentas[[#This Row],[fecha]])</f>
        <v>2016</v>
      </c>
      <c r="I128">
        <f>VLOOKUP(TablaVentas[[#This Row],[CodigoBarras]],TablaProductos[#All],3,FALSE)</f>
        <v>1002</v>
      </c>
    </row>
    <row r="129" spans="1:9" x14ac:dyDescent="0.25">
      <c r="A129" s="68">
        <v>42392</v>
      </c>
      <c r="B129">
        <v>75100033943</v>
      </c>
      <c r="C129">
        <v>8</v>
      </c>
      <c r="D129" s="2">
        <v>38.791923856233225</v>
      </c>
      <c r="E129" s="3">
        <f>TablaVentas[[#This Row],[Precio]]*TablaVentas[[#This Row],[Cantidad]]</f>
        <v>310.3353908498658</v>
      </c>
      <c r="F129">
        <f>IF(TablaVentas[[#This Row],[Cantidad]]&gt;=20,1,2)</f>
        <v>2</v>
      </c>
      <c r="G129" s="67" t="str">
        <f>VLOOKUP(MONTH(TablaVentas[[#This Row],[fecha]]),TablaMeses[#All],2,FALSE)</f>
        <v>ENERO</v>
      </c>
      <c r="H129">
        <f>YEAR(TablaVentas[[#This Row],[fecha]])</f>
        <v>2016</v>
      </c>
      <c r="I129">
        <f>VLOOKUP(TablaVentas[[#This Row],[CodigoBarras]],TablaProductos[#All],3,FALSE)</f>
        <v>1001</v>
      </c>
    </row>
    <row r="130" spans="1:9" x14ac:dyDescent="0.25">
      <c r="A130" s="68">
        <v>42392</v>
      </c>
      <c r="B130">
        <v>75100033944</v>
      </c>
      <c r="C130">
        <v>20</v>
      </c>
      <c r="D130" s="2">
        <v>26.678238770962935</v>
      </c>
      <c r="E130" s="3">
        <f>TablaVentas[[#This Row],[Precio]]*TablaVentas[[#This Row],[Cantidad]]</f>
        <v>533.56477541925869</v>
      </c>
      <c r="F130">
        <f>IF(TablaVentas[[#This Row],[Cantidad]]&gt;=20,1,2)</f>
        <v>1</v>
      </c>
      <c r="G130" s="67" t="str">
        <f>VLOOKUP(MONTH(TablaVentas[[#This Row],[fecha]]),TablaMeses[#All],2,FALSE)</f>
        <v>ENERO</v>
      </c>
      <c r="H130">
        <f>YEAR(TablaVentas[[#This Row],[fecha]])</f>
        <v>2016</v>
      </c>
      <c r="I130">
        <f>VLOOKUP(TablaVentas[[#This Row],[CodigoBarras]],TablaProductos[#All],3,FALSE)</f>
        <v>1002</v>
      </c>
    </row>
    <row r="131" spans="1:9" x14ac:dyDescent="0.25">
      <c r="A131" s="68">
        <v>42392</v>
      </c>
      <c r="B131">
        <v>75100033948</v>
      </c>
      <c r="C131">
        <v>21</v>
      </c>
      <c r="D131" s="2">
        <v>24.462827423892683</v>
      </c>
      <c r="E131" s="3">
        <f>TablaVentas[[#This Row],[Precio]]*TablaVentas[[#This Row],[Cantidad]]</f>
        <v>513.71937590174639</v>
      </c>
      <c r="F131">
        <f>IF(TablaVentas[[#This Row],[Cantidad]]&gt;=20,1,2)</f>
        <v>1</v>
      </c>
      <c r="G131" s="67" t="str">
        <f>VLOOKUP(MONTH(TablaVentas[[#This Row],[fecha]]),TablaMeses[#All],2,FALSE)</f>
        <v>ENERO</v>
      </c>
      <c r="H131">
        <f>YEAR(TablaVentas[[#This Row],[fecha]])</f>
        <v>2016</v>
      </c>
      <c r="I131">
        <f>VLOOKUP(TablaVentas[[#This Row],[CodigoBarras]],TablaProductos[#All],3,FALSE)</f>
        <v>1006</v>
      </c>
    </row>
    <row r="132" spans="1:9" x14ac:dyDescent="0.25">
      <c r="A132" s="68">
        <v>42392</v>
      </c>
      <c r="B132">
        <v>75100033949</v>
      </c>
      <c r="C132">
        <v>4</v>
      </c>
      <c r="D132" s="2">
        <v>32.894032474980676</v>
      </c>
      <c r="E132" s="3">
        <f>TablaVentas[[#This Row],[Precio]]*TablaVentas[[#This Row],[Cantidad]]</f>
        <v>131.57612989992271</v>
      </c>
      <c r="F132">
        <f>IF(TablaVentas[[#This Row],[Cantidad]]&gt;=20,1,2)</f>
        <v>2</v>
      </c>
      <c r="G132" s="67" t="str">
        <f>VLOOKUP(MONTH(TablaVentas[[#This Row],[fecha]]),TablaMeses[#All],2,FALSE)</f>
        <v>ENERO</v>
      </c>
      <c r="H132">
        <f>YEAR(TablaVentas[[#This Row],[fecha]])</f>
        <v>2016</v>
      </c>
      <c r="I132">
        <f>VLOOKUP(TablaVentas[[#This Row],[CodigoBarras]],TablaProductos[#All],3,FALSE)</f>
        <v>1004</v>
      </c>
    </row>
    <row r="133" spans="1:9" x14ac:dyDescent="0.25">
      <c r="A133" s="68">
        <v>42392</v>
      </c>
      <c r="B133">
        <v>75100033949</v>
      </c>
      <c r="C133">
        <v>22</v>
      </c>
      <c r="D133" s="2">
        <v>32.894032474980676</v>
      </c>
      <c r="E133" s="3">
        <f>TablaVentas[[#This Row],[Precio]]*TablaVentas[[#This Row],[Cantidad]]</f>
        <v>723.66871444957485</v>
      </c>
      <c r="F133">
        <f>IF(TablaVentas[[#This Row],[Cantidad]]&gt;=20,1,2)</f>
        <v>1</v>
      </c>
      <c r="G133" s="67" t="str">
        <f>VLOOKUP(MONTH(TablaVentas[[#This Row],[fecha]]),TablaMeses[#All],2,FALSE)</f>
        <v>ENERO</v>
      </c>
      <c r="H133">
        <f>YEAR(TablaVentas[[#This Row],[fecha]])</f>
        <v>2016</v>
      </c>
      <c r="I133">
        <f>VLOOKUP(TablaVentas[[#This Row],[CodigoBarras]],TablaProductos[#All],3,FALSE)</f>
        <v>1004</v>
      </c>
    </row>
    <row r="134" spans="1:9" x14ac:dyDescent="0.25">
      <c r="A134" s="68">
        <v>42392</v>
      </c>
      <c r="B134">
        <v>75100033950</v>
      </c>
      <c r="C134">
        <v>16</v>
      </c>
      <c r="D134" s="2">
        <v>25.215585619363644</v>
      </c>
      <c r="E134" s="3">
        <f>TablaVentas[[#This Row],[Precio]]*TablaVentas[[#This Row],[Cantidad]]</f>
        <v>403.4493699098183</v>
      </c>
      <c r="F134">
        <f>IF(TablaVentas[[#This Row],[Cantidad]]&gt;=20,1,2)</f>
        <v>2</v>
      </c>
      <c r="G134" s="67" t="str">
        <f>VLOOKUP(MONTH(TablaVentas[[#This Row],[fecha]]),TablaMeses[#All],2,FALSE)</f>
        <v>ENERO</v>
      </c>
      <c r="H134">
        <f>YEAR(TablaVentas[[#This Row],[fecha]])</f>
        <v>2016</v>
      </c>
      <c r="I134">
        <f>VLOOKUP(TablaVentas[[#This Row],[CodigoBarras]],TablaProductos[#All],3,FALSE)</f>
        <v>1005</v>
      </c>
    </row>
    <row r="135" spans="1:9" x14ac:dyDescent="0.25">
      <c r="A135" s="68">
        <v>42393</v>
      </c>
      <c r="B135">
        <v>75100033941</v>
      </c>
      <c r="C135">
        <v>44</v>
      </c>
      <c r="D135" s="2">
        <v>34.329026514440201</v>
      </c>
      <c r="E135" s="3">
        <f>TablaVentas[[#This Row],[Precio]]*TablaVentas[[#This Row],[Cantidad]]</f>
        <v>1510.4771666353688</v>
      </c>
      <c r="F135">
        <f>IF(TablaVentas[[#This Row],[Cantidad]]&gt;=20,1,2)</f>
        <v>1</v>
      </c>
      <c r="G135" s="67" t="str">
        <f>VLOOKUP(MONTH(TablaVentas[[#This Row],[fecha]]),TablaMeses[#All],2,FALSE)</f>
        <v>ENERO</v>
      </c>
      <c r="H135">
        <f>YEAR(TablaVentas[[#This Row],[fecha]])</f>
        <v>2016</v>
      </c>
      <c r="I135">
        <f>VLOOKUP(TablaVentas[[#This Row],[CodigoBarras]],TablaProductos[#All],3,FALSE)</f>
        <v>1002</v>
      </c>
    </row>
    <row r="136" spans="1:9" x14ac:dyDescent="0.25">
      <c r="A136" s="68">
        <v>42393</v>
      </c>
      <c r="B136">
        <v>75100033945</v>
      </c>
      <c r="C136">
        <v>23</v>
      </c>
      <c r="D136" s="2">
        <v>32.473968381130078</v>
      </c>
      <c r="E136" s="3">
        <f>TablaVentas[[#This Row],[Precio]]*TablaVentas[[#This Row],[Cantidad]]</f>
        <v>746.90127276599173</v>
      </c>
      <c r="F136">
        <f>IF(TablaVentas[[#This Row],[Cantidad]]&gt;=20,1,2)</f>
        <v>1</v>
      </c>
      <c r="G136" s="67" t="str">
        <f>VLOOKUP(MONTH(TablaVentas[[#This Row],[fecha]]),TablaMeses[#All],2,FALSE)</f>
        <v>ENERO</v>
      </c>
      <c r="H136">
        <f>YEAR(TablaVentas[[#This Row],[fecha]])</f>
        <v>2016</v>
      </c>
      <c r="I136">
        <f>VLOOKUP(TablaVentas[[#This Row],[CodigoBarras]],TablaProductos[#All],3,FALSE)</f>
        <v>1003</v>
      </c>
    </row>
    <row r="137" spans="1:9" x14ac:dyDescent="0.25">
      <c r="A137" s="68">
        <v>42393</v>
      </c>
      <c r="B137">
        <v>75100033946</v>
      </c>
      <c r="C137">
        <v>42</v>
      </c>
      <c r="D137" s="2">
        <v>39.508311000525424</v>
      </c>
      <c r="E137" s="3">
        <f>TablaVentas[[#This Row],[Precio]]*TablaVentas[[#This Row],[Cantidad]]</f>
        <v>1659.3490620220678</v>
      </c>
      <c r="F137">
        <f>IF(TablaVentas[[#This Row],[Cantidad]]&gt;=20,1,2)</f>
        <v>1</v>
      </c>
      <c r="G137" s="67" t="str">
        <f>VLOOKUP(MONTH(TablaVentas[[#This Row],[fecha]]),TablaMeses[#All],2,FALSE)</f>
        <v>ENERO</v>
      </c>
      <c r="H137">
        <f>YEAR(TablaVentas[[#This Row],[fecha]])</f>
        <v>2016</v>
      </c>
      <c r="I137">
        <f>VLOOKUP(TablaVentas[[#This Row],[CodigoBarras]],TablaProductos[#All],3,FALSE)</f>
        <v>1004</v>
      </c>
    </row>
    <row r="138" spans="1:9" x14ac:dyDescent="0.25">
      <c r="A138" s="68">
        <v>42393</v>
      </c>
      <c r="B138">
        <v>75100033946</v>
      </c>
      <c r="C138">
        <v>41</v>
      </c>
      <c r="D138" s="2">
        <v>39.508311000525424</v>
      </c>
      <c r="E138" s="3">
        <f>TablaVentas[[#This Row],[Precio]]*TablaVentas[[#This Row],[Cantidad]]</f>
        <v>1619.8407510215425</v>
      </c>
      <c r="F138">
        <f>IF(TablaVentas[[#This Row],[Cantidad]]&gt;=20,1,2)</f>
        <v>1</v>
      </c>
      <c r="G138" s="67" t="str">
        <f>VLOOKUP(MONTH(TablaVentas[[#This Row],[fecha]]),TablaMeses[#All],2,FALSE)</f>
        <v>ENERO</v>
      </c>
      <c r="H138">
        <f>YEAR(TablaVentas[[#This Row],[fecha]])</f>
        <v>2016</v>
      </c>
      <c r="I138">
        <f>VLOOKUP(TablaVentas[[#This Row],[CodigoBarras]],TablaProductos[#All],3,FALSE)</f>
        <v>1004</v>
      </c>
    </row>
    <row r="139" spans="1:9" x14ac:dyDescent="0.25">
      <c r="A139" s="68">
        <v>42393</v>
      </c>
      <c r="B139">
        <v>75100033946</v>
      </c>
      <c r="C139">
        <v>9</v>
      </c>
      <c r="D139" s="2">
        <v>39.508311000525424</v>
      </c>
      <c r="E139" s="3">
        <f>TablaVentas[[#This Row],[Precio]]*TablaVentas[[#This Row],[Cantidad]]</f>
        <v>355.57479900472879</v>
      </c>
      <c r="F139">
        <f>IF(TablaVentas[[#This Row],[Cantidad]]&gt;=20,1,2)</f>
        <v>2</v>
      </c>
      <c r="G139" s="67" t="str">
        <f>VLOOKUP(MONTH(TablaVentas[[#This Row],[fecha]]),TablaMeses[#All],2,FALSE)</f>
        <v>ENERO</v>
      </c>
      <c r="H139">
        <f>YEAR(TablaVentas[[#This Row],[fecha]])</f>
        <v>2016</v>
      </c>
      <c r="I139">
        <f>VLOOKUP(TablaVentas[[#This Row],[CodigoBarras]],TablaProductos[#All],3,FALSE)</f>
        <v>1004</v>
      </c>
    </row>
    <row r="140" spans="1:9" x14ac:dyDescent="0.25">
      <c r="A140" s="68">
        <v>42393</v>
      </c>
      <c r="B140">
        <v>75100033947</v>
      </c>
      <c r="C140">
        <v>4</v>
      </c>
      <c r="D140" s="2">
        <v>33.370394916639121</v>
      </c>
      <c r="E140" s="3">
        <f>TablaVentas[[#This Row],[Precio]]*TablaVentas[[#This Row],[Cantidad]]</f>
        <v>133.48157966655648</v>
      </c>
      <c r="F140">
        <f>IF(TablaVentas[[#This Row],[Cantidad]]&gt;=20,1,2)</f>
        <v>2</v>
      </c>
      <c r="G140" s="67" t="str">
        <f>VLOOKUP(MONTH(TablaVentas[[#This Row],[fecha]]),TablaMeses[#All],2,FALSE)</f>
        <v>ENERO</v>
      </c>
      <c r="H140">
        <f>YEAR(TablaVentas[[#This Row],[fecha]])</f>
        <v>2016</v>
      </c>
      <c r="I140">
        <f>VLOOKUP(TablaVentas[[#This Row],[CodigoBarras]],TablaProductos[#All],3,FALSE)</f>
        <v>1005</v>
      </c>
    </row>
    <row r="141" spans="1:9" x14ac:dyDescent="0.25">
      <c r="A141" s="68">
        <v>42393</v>
      </c>
      <c r="B141">
        <v>75100033950</v>
      </c>
      <c r="C141">
        <v>21</v>
      </c>
      <c r="D141" s="2">
        <v>25.215585619363644</v>
      </c>
      <c r="E141" s="3">
        <f>TablaVentas[[#This Row],[Precio]]*TablaVentas[[#This Row],[Cantidad]]</f>
        <v>529.52729800663656</v>
      </c>
      <c r="F141">
        <f>IF(TablaVentas[[#This Row],[Cantidad]]&gt;=20,1,2)</f>
        <v>1</v>
      </c>
      <c r="G141" s="67" t="str">
        <f>VLOOKUP(MONTH(TablaVentas[[#This Row],[fecha]]),TablaMeses[#All],2,FALSE)</f>
        <v>ENERO</v>
      </c>
      <c r="H141">
        <f>YEAR(TablaVentas[[#This Row],[fecha]])</f>
        <v>2016</v>
      </c>
      <c r="I141">
        <f>VLOOKUP(TablaVentas[[#This Row],[CodigoBarras]],TablaProductos[#All],3,FALSE)</f>
        <v>1005</v>
      </c>
    </row>
    <row r="142" spans="1:9" x14ac:dyDescent="0.25">
      <c r="A142" s="68">
        <v>42393</v>
      </c>
      <c r="B142">
        <v>75100033950</v>
      </c>
      <c r="C142">
        <v>10</v>
      </c>
      <c r="D142" s="2">
        <v>25.215585619363644</v>
      </c>
      <c r="E142" s="3">
        <f>TablaVentas[[#This Row],[Precio]]*TablaVentas[[#This Row],[Cantidad]]</f>
        <v>252.15585619363645</v>
      </c>
      <c r="F142">
        <f>IF(TablaVentas[[#This Row],[Cantidad]]&gt;=20,1,2)</f>
        <v>2</v>
      </c>
      <c r="G142" s="67" t="str">
        <f>VLOOKUP(MONTH(TablaVentas[[#This Row],[fecha]]),TablaMeses[#All],2,FALSE)</f>
        <v>ENERO</v>
      </c>
      <c r="H142">
        <f>YEAR(TablaVentas[[#This Row],[fecha]])</f>
        <v>2016</v>
      </c>
      <c r="I142">
        <f>VLOOKUP(TablaVentas[[#This Row],[CodigoBarras]],TablaProductos[#All],3,FALSE)</f>
        <v>1005</v>
      </c>
    </row>
    <row r="143" spans="1:9" x14ac:dyDescent="0.25">
      <c r="A143" s="68">
        <v>42394</v>
      </c>
      <c r="B143">
        <v>75100033940</v>
      </c>
      <c r="C143">
        <v>11</v>
      </c>
      <c r="D143" s="2">
        <v>36.618449397693041</v>
      </c>
      <c r="E143" s="3">
        <f>TablaVentas[[#This Row],[Precio]]*TablaVentas[[#This Row],[Cantidad]]</f>
        <v>402.80294337462345</v>
      </c>
      <c r="F143">
        <f>IF(TablaVentas[[#This Row],[Cantidad]]&gt;=20,1,2)</f>
        <v>2</v>
      </c>
      <c r="G143" s="67" t="str">
        <f>VLOOKUP(MONTH(TablaVentas[[#This Row],[fecha]]),TablaMeses[#All],2,FALSE)</f>
        <v>ENERO</v>
      </c>
      <c r="H143">
        <f>YEAR(TablaVentas[[#This Row],[fecha]])</f>
        <v>2016</v>
      </c>
      <c r="I143">
        <f>VLOOKUP(TablaVentas[[#This Row],[CodigoBarras]],TablaProductos[#All],3,FALSE)</f>
        <v>1001</v>
      </c>
    </row>
    <row r="144" spans="1:9" x14ac:dyDescent="0.25">
      <c r="A144" s="68">
        <v>42394</v>
      </c>
      <c r="B144">
        <v>75100033945</v>
      </c>
      <c r="C144">
        <v>48</v>
      </c>
      <c r="D144" s="2">
        <v>32.473968381130078</v>
      </c>
      <c r="E144" s="3">
        <f>TablaVentas[[#This Row],[Precio]]*TablaVentas[[#This Row],[Cantidad]]</f>
        <v>1558.7504822942437</v>
      </c>
      <c r="F144">
        <f>IF(TablaVentas[[#This Row],[Cantidad]]&gt;=20,1,2)</f>
        <v>1</v>
      </c>
      <c r="G144" s="67" t="str">
        <f>VLOOKUP(MONTH(TablaVentas[[#This Row],[fecha]]),TablaMeses[#All],2,FALSE)</f>
        <v>ENERO</v>
      </c>
      <c r="H144">
        <f>YEAR(TablaVentas[[#This Row],[fecha]])</f>
        <v>2016</v>
      </c>
      <c r="I144">
        <f>VLOOKUP(TablaVentas[[#This Row],[CodigoBarras]],TablaProductos[#All],3,FALSE)</f>
        <v>1003</v>
      </c>
    </row>
    <row r="145" spans="1:9" x14ac:dyDescent="0.25">
      <c r="A145" s="68">
        <v>42394</v>
      </c>
      <c r="B145">
        <v>75100033948</v>
      </c>
      <c r="C145">
        <v>1</v>
      </c>
      <c r="D145" s="2">
        <v>24.462827423892683</v>
      </c>
      <c r="E145" s="3">
        <f>TablaVentas[[#This Row],[Precio]]*TablaVentas[[#This Row],[Cantidad]]</f>
        <v>24.462827423892683</v>
      </c>
      <c r="F145">
        <f>IF(TablaVentas[[#This Row],[Cantidad]]&gt;=20,1,2)</f>
        <v>2</v>
      </c>
      <c r="G145" s="67" t="str">
        <f>VLOOKUP(MONTH(TablaVentas[[#This Row],[fecha]]),TablaMeses[#All],2,FALSE)</f>
        <v>ENERO</v>
      </c>
      <c r="H145">
        <f>YEAR(TablaVentas[[#This Row],[fecha]])</f>
        <v>2016</v>
      </c>
      <c r="I145">
        <f>VLOOKUP(TablaVentas[[#This Row],[CodigoBarras]],TablaProductos[#All],3,FALSE)</f>
        <v>1006</v>
      </c>
    </row>
    <row r="146" spans="1:9" x14ac:dyDescent="0.25">
      <c r="A146" s="68">
        <v>42394</v>
      </c>
      <c r="B146">
        <v>75100033950</v>
      </c>
      <c r="C146">
        <v>42</v>
      </c>
      <c r="D146" s="2">
        <v>25.215585619363644</v>
      </c>
      <c r="E146" s="3">
        <f>TablaVentas[[#This Row],[Precio]]*TablaVentas[[#This Row],[Cantidad]]</f>
        <v>1059.0545960132731</v>
      </c>
      <c r="F146">
        <f>IF(TablaVentas[[#This Row],[Cantidad]]&gt;=20,1,2)</f>
        <v>1</v>
      </c>
      <c r="G146" s="67" t="str">
        <f>VLOOKUP(MONTH(TablaVentas[[#This Row],[fecha]]),TablaMeses[#All],2,FALSE)</f>
        <v>ENERO</v>
      </c>
      <c r="H146">
        <f>YEAR(TablaVentas[[#This Row],[fecha]])</f>
        <v>2016</v>
      </c>
      <c r="I146">
        <f>VLOOKUP(TablaVentas[[#This Row],[CodigoBarras]],TablaProductos[#All],3,FALSE)</f>
        <v>1005</v>
      </c>
    </row>
    <row r="147" spans="1:9" x14ac:dyDescent="0.25">
      <c r="A147" s="68">
        <v>42395</v>
      </c>
      <c r="B147">
        <v>75100033942</v>
      </c>
      <c r="C147">
        <v>34</v>
      </c>
      <c r="D147" s="2">
        <v>39.570543626877033</v>
      </c>
      <c r="E147" s="3">
        <f>TablaVentas[[#This Row],[Precio]]*TablaVentas[[#This Row],[Cantidad]]</f>
        <v>1345.398483313819</v>
      </c>
      <c r="F147">
        <f>IF(TablaVentas[[#This Row],[Cantidad]]&gt;=20,1,2)</f>
        <v>1</v>
      </c>
      <c r="G147" s="67" t="str">
        <f>VLOOKUP(MONTH(TablaVentas[[#This Row],[fecha]]),TablaMeses[#All],2,FALSE)</f>
        <v>ENERO</v>
      </c>
      <c r="H147">
        <f>YEAR(TablaVentas[[#This Row],[fecha]])</f>
        <v>2016</v>
      </c>
      <c r="I147">
        <f>VLOOKUP(TablaVentas[[#This Row],[CodigoBarras]],TablaProductos[#All],3,FALSE)</f>
        <v>1003</v>
      </c>
    </row>
    <row r="148" spans="1:9" x14ac:dyDescent="0.25">
      <c r="A148" s="68">
        <v>42395</v>
      </c>
      <c r="B148">
        <v>75100033944</v>
      </c>
      <c r="C148">
        <v>6</v>
      </c>
      <c r="D148" s="2">
        <v>26.678238770962935</v>
      </c>
      <c r="E148" s="3">
        <f>TablaVentas[[#This Row],[Precio]]*TablaVentas[[#This Row],[Cantidad]]</f>
        <v>160.06943262577761</v>
      </c>
      <c r="F148">
        <f>IF(TablaVentas[[#This Row],[Cantidad]]&gt;=20,1,2)</f>
        <v>2</v>
      </c>
      <c r="G148" s="67" t="str">
        <f>VLOOKUP(MONTH(TablaVentas[[#This Row],[fecha]]),TablaMeses[#All],2,FALSE)</f>
        <v>ENERO</v>
      </c>
      <c r="H148">
        <f>YEAR(TablaVentas[[#This Row],[fecha]])</f>
        <v>2016</v>
      </c>
      <c r="I148">
        <f>VLOOKUP(TablaVentas[[#This Row],[CodigoBarras]],TablaProductos[#All],3,FALSE)</f>
        <v>1002</v>
      </c>
    </row>
    <row r="149" spans="1:9" x14ac:dyDescent="0.25">
      <c r="A149" s="68">
        <v>42395</v>
      </c>
      <c r="B149">
        <v>75100033946</v>
      </c>
      <c r="C149">
        <v>19</v>
      </c>
      <c r="D149" s="2">
        <v>39.508311000525424</v>
      </c>
      <c r="E149" s="3">
        <f>TablaVentas[[#This Row],[Precio]]*TablaVentas[[#This Row],[Cantidad]]</f>
        <v>750.65790900998309</v>
      </c>
      <c r="F149">
        <f>IF(TablaVentas[[#This Row],[Cantidad]]&gt;=20,1,2)</f>
        <v>2</v>
      </c>
      <c r="G149" s="67" t="str">
        <f>VLOOKUP(MONTH(TablaVentas[[#This Row],[fecha]]),TablaMeses[#All],2,FALSE)</f>
        <v>ENERO</v>
      </c>
      <c r="H149">
        <f>YEAR(TablaVentas[[#This Row],[fecha]])</f>
        <v>2016</v>
      </c>
      <c r="I149">
        <f>VLOOKUP(TablaVentas[[#This Row],[CodigoBarras]],TablaProductos[#All],3,FALSE)</f>
        <v>1004</v>
      </c>
    </row>
    <row r="150" spans="1:9" x14ac:dyDescent="0.25">
      <c r="A150" s="68">
        <v>42395</v>
      </c>
      <c r="B150">
        <v>75100033946</v>
      </c>
      <c r="C150">
        <v>39</v>
      </c>
      <c r="D150" s="2">
        <v>39.508311000525424</v>
      </c>
      <c r="E150" s="3">
        <f>TablaVentas[[#This Row],[Precio]]*TablaVentas[[#This Row],[Cantidad]]</f>
        <v>1540.8241290204915</v>
      </c>
      <c r="F150">
        <f>IF(TablaVentas[[#This Row],[Cantidad]]&gt;=20,1,2)</f>
        <v>1</v>
      </c>
      <c r="G150" s="67" t="str">
        <f>VLOOKUP(MONTH(TablaVentas[[#This Row],[fecha]]),TablaMeses[#All],2,FALSE)</f>
        <v>ENERO</v>
      </c>
      <c r="H150">
        <f>YEAR(TablaVentas[[#This Row],[fecha]])</f>
        <v>2016</v>
      </c>
      <c r="I150">
        <f>VLOOKUP(TablaVentas[[#This Row],[CodigoBarras]],TablaProductos[#All],3,FALSE)</f>
        <v>1004</v>
      </c>
    </row>
    <row r="151" spans="1:9" x14ac:dyDescent="0.25">
      <c r="A151" s="68">
        <v>42396</v>
      </c>
      <c r="B151">
        <v>75100033940</v>
      </c>
      <c r="C151">
        <v>22</v>
      </c>
      <c r="D151" s="2">
        <v>36.618449397693041</v>
      </c>
      <c r="E151" s="3">
        <f>TablaVentas[[#This Row],[Precio]]*TablaVentas[[#This Row],[Cantidad]]</f>
        <v>805.60588674924691</v>
      </c>
      <c r="F151">
        <f>IF(TablaVentas[[#This Row],[Cantidad]]&gt;=20,1,2)</f>
        <v>1</v>
      </c>
      <c r="G151" s="67" t="str">
        <f>VLOOKUP(MONTH(TablaVentas[[#This Row],[fecha]]),TablaMeses[#All],2,FALSE)</f>
        <v>ENERO</v>
      </c>
      <c r="H151">
        <f>YEAR(TablaVentas[[#This Row],[fecha]])</f>
        <v>2016</v>
      </c>
      <c r="I151">
        <f>VLOOKUP(TablaVentas[[#This Row],[CodigoBarras]],TablaProductos[#All],3,FALSE)</f>
        <v>1001</v>
      </c>
    </row>
    <row r="152" spans="1:9" x14ac:dyDescent="0.25">
      <c r="A152" s="68">
        <v>42396</v>
      </c>
      <c r="B152">
        <v>75100033943</v>
      </c>
      <c r="C152">
        <v>41</v>
      </c>
      <c r="D152" s="2">
        <v>38.791923856233225</v>
      </c>
      <c r="E152" s="3">
        <f>TablaVentas[[#This Row],[Precio]]*TablaVentas[[#This Row],[Cantidad]]</f>
        <v>1590.4688781055622</v>
      </c>
      <c r="F152">
        <f>IF(TablaVentas[[#This Row],[Cantidad]]&gt;=20,1,2)</f>
        <v>1</v>
      </c>
      <c r="G152" s="67" t="str">
        <f>VLOOKUP(MONTH(TablaVentas[[#This Row],[fecha]]),TablaMeses[#All],2,FALSE)</f>
        <v>ENERO</v>
      </c>
      <c r="H152">
        <f>YEAR(TablaVentas[[#This Row],[fecha]])</f>
        <v>2016</v>
      </c>
      <c r="I152">
        <f>VLOOKUP(TablaVentas[[#This Row],[CodigoBarras]],TablaProductos[#All],3,FALSE)</f>
        <v>1001</v>
      </c>
    </row>
    <row r="153" spans="1:9" x14ac:dyDescent="0.25">
      <c r="A153" s="68">
        <v>42396</v>
      </c>
      <c r="B153">
        <v>75100033946</v>
      </c>
      <c r="C153">
        <v>22</v>
      </c>
      <c r="D153" s="2">
        <v>39.508311000525424</v>
      </c>
      <c r="E153" s="3">
        <f>TablaVentas[[#This Row],[Precio]]*TablaVentas[[#This Row],[Cantidad]]</f>
        <v>869.18284201155939</v>
      </c>
      <c r="F153">
        <f>IF(TablaVentas[[#This Row],[Cantidad]]&gt;=20,1,2)</f>
        <v>1</v>
      </c>
      <c r="G153" s="67" t="str">
        <f>VLOOKUP(MONTH(TablaVentas[[#This Row],[fecha]]),TablaMeses[#All],2,FALSE)</f>
        <v>ENERO</v>
      </c>
      <c r="H153">
        <f>YEAR(TablaVentas[[#This Row],[fecha]])</f>
        <v>2016</v>
      </c>
      <c r="I153">
        <f>VLOOKUP(TablaVentas[[#This Row],[CodigoBarras]],TablaProductos[#All],3,FALSE)</f>
        <v>1004</v>
      </c>
    </row>
    <row r="154" spans="1:9" x14ac:dyDescent="0.25">
      <c r="A154" s="68">
        <v>42396</v>
      </c>
      <c r="B154">
        <v>75100033947</v>
      </c>
      <c r="C154">
        <v>40</v>
      </c>
      <c r="D154" s="2">
        <v>33.370394916639121</v>
      </c>
      <c r="E154" s="3">
        <f>TablaVentas[[#This Row],[Precio]]*TablaVentas[[#This Row],[Cantidad]]</f>
        <v>1334.8157966655649</v>
      </c>
      <c r="F154">
        <f>IF(TablaVentas[[#This Row],[Cantidad]]&gt;=20,1,2)</f>
        <v>1</v>
      </c>
      <c r="G154" s="67" t="str">
        <f>VLOOKUP(MONTH(TablaVentas[[#This Row],[fecha]]),TablaMeses[#All],2,FALSE)</f>
        <v>ENERO</v>
      </c>
      <c r="H154">
        <f>YEAR(TablaVentas[[#This Row],[fecha]])</f>
        <v>2016</v>
      </c>
      <c r="I154">
        <f>VLOOKUP(TablaVentas[[#This Row],[CodigoBarras]],TablaProductos[#All],3,FALSE)</f>
        <v>1005</v>
      </c>
    </row>
    <row r="155" spans="1:9" x14ac:dyDescent="0.25">
      <c r="A155" s="68">
        <v>42396</v>
      </c>
      <c r="B155">
        <v>75100033949</v>
      </c>
      <c r="C155">
        <v>35</v>
      </c>
      <c r="D155" s="2">
        <v>32.894032474980676</v>
      </c>
      <c r="E155" s="3">
        <f>TablaVentas[[#This Row],[Precio]]*TablaVentas[[#This Row],[Cantidad]]</f>
        <v>1151.2911366243236</v>
      </c>
      <c r="F155">
        <f>IF(TablaVentas[[#This Row],[Cantidad]]&gt;=20,1,2)</f>
        <v>1</v>
      </c>
      <c r="G155" s="67" t="str">
        <f>VLOOKUP(MONTH(TablaVentas[[#This Row],[fecha]]),TablaMeses[#All],2,FALSE)</f>
        <v>ENERO</v>
      </c>
      <c r="H155">
        <f>YEAR(TablaVentas[[#This Row],[fecha]])</f>
        <v>2016</v>
      </c>
      <c r="I155">
        <f>VLOOKUP(TablaVentas[[#This Row],[CodigoBarras]],TablaProductos[#All],3,FALSE)</f>
        <v>1004</v>
      </c>
    </row>
    <row r="156" spans="1:9" x14ac:dyDescent="0.25">
      <c r="A156" s="68">
        <v>42396</v>
      </c>
      <c r="B156">
        <v>75100033949</v>
      </c>
      <c r="C156">
        <v>9</v>
      </c>
      <c r="D156" s="2">
        <v>32.894032474980676</v>
      </c>
      <c r="E156" s="3">
        <f>TablaVentas[[#This Row],[Precio]]*TablaVentas[[#This Row],[Cantidad]]</f>
        <v>296.0462922748261</v>
      </c>
      <c r="F156">
        <f>IF(TablaVentas[[#This Row],[Cantidad]]&gt;=20,1,2)</f>
        <v>2</v>
      </c>
      <c r="G156" s="67" t="str">
        <f>VLOOKUP(MONTH(TablaVentas[[#This Row],[fecha]]),TablaMeses[#All],2,FALSE)</f>
        <v>ENERO</v>
      </c>
      <c r="H156">
        <f>YEAR(TablaVentas[[#This Row],[fecha]])</f>
        <v>2016</v>
      </c>
      <c r="I156">
        <f>VLOOKUP(TablaVentas[[#This Row],[CodigoBarras]],TablaProductos[#All],3,FALSE)</f>
        <v>1004</v>
      </c>
    </row>
    <row r="157" spans="1:9" x14ac:dyDescent="0.25">
      <c r="A157" s="68">
        <v>42397</v>
      </c>
      <c r="B157">
        <v>75100033942</v>
      </c>
      <c r="C157">
        <v>33</v>
      </c>
      <c r="D157" s="2">
        <v>39.570543626877033</v>
      </c>
      <c r="E157" s="3">
        <f>TablaVentas[[#This Row],[Precio]]*TablaVentas[[#This Row],[Cantidad]]</f>
        <v>1305.827939686942</v>
      </c>
      <c r="F157">
        <f>IF(TablaVentas[[#This Row],[Cantidad]]&gt;=20,1,2)</f>
        <v>1</v>
      </c>
      <c r="G157" s="67" t="str">
        <f>VLOOKUP(MONTH(TablaVentas[[#This Row],[fecha]]),TablaMeses[#All],2,FALSE)</f>
        <v>ENERO</v>
      </c>
      <c r="H157">
        <f>YEAR(TablaVentas[[#This Row],[fecha]])</f>
        <v>2016</v>
      </c>
      <c r="I157">
        <f>VLOOKUP(TablaVentas[[#This Row],[CodigoBarras]],TablaProductos[#All],3,FALSE)</f>
        <v>1003</v>
      </c>
    </row>
    <row r="158" spans="1:9" x14ac:dyDescent="0.25">
      <c r="A158" s="68">
        <v>42397</v>
      </c>
      <c r="B158">
        <v>75100033945</v>
      </c>
      <c r="C158">
        <v>4</v>
      </c>
      <c r="D158" s="2">
        <v>32.473968381130078</v>
      </c>
      <c r="E158" s="3">
        <f>TablaVentas[[#This Row],[Precio]]*TablaVentas[[#This Row],[Cantidad]]</f>
        <v>129.89587352452031</v>
      </c>
      <c r="F158">
        <f>IF(TablaVentas[[#This Row],[Cantidad]]&gt;=20,1,2)</f>
        <v>2</v>
      </c>
      <c r="G158" s="67" t="str">
        <f>VLOOKUP(MONTH(TablaVentas[[#This Row],[fecha]]),TablaMeses[#All],2,FALSE)</f>
        <v>ENERO</v>
      </c>
      <c r="H158">
        <f>YEAR(TablaVentas[[#This Row],[fecha]])</f>
        <v>2016</v>
      </c>
      <c r="I158">
        <f>VLOOKUP(TablaVentas[[#This Row],[CodigoBarras]],TablaProductos[#All],3,FALSE)</f>
        <v>1003</v>
      </c>
    </row>
    <row r="159" spans="1:9" x14ac:dyDescent="0.25">
      <c r="A159" s="68">
        <v>42397</v>
      </c>
      <c r="B159">
        <v>75100033946</v>
      </c>
      <c r="C159">
        <v>37</v>
      </c>
      <c r="D159" s="2">
        <v>39.508311000525424</v>
      </c>
      <c r="E159" s="3">
        <f>TablaVentas[[#This Row],[Precio]]*TablaVentas[[#This Row],[Cantidad]]</f>
        <v>1461.8075070194407</v>
      </c>
      <c r="F159">
        <f>IF(TablaVentas[[#This Row],[Cantidad]]&gt;=20,1,2)</f>
        <v>1</v>
      </c>
      <c r="G159" s="67" t="str">
        <f>VLOOKUP(MONTH(TablaVentas[[#This Row],[fecha]]),TablaMeses[#All],2,FALSE)</f>
        <v>ENERO</v>
      </c>
      <c r="H159">
        <f>YEAR(TablaVentas[[#This Row],[fecha]])</f>
        <v>2016</v>
      </c>
      <c r="I159">
        <f>VLOOKUP(TablaVentas[[#This Row],[CodigoBarras]],TablaProductos[#All],3,FALSE)</f>
        <v>1004</v>
      </c>
    </row>
    <row r="160" spans="1:9" x14ac:dyDescent="0.25">
      <c r="A160" s="68">
        <v>42397</v>
      </c>
      <c r="B160">
        <v>75100033949</v>
      </c>
      <c r="C160">
        <v>5</v>
      </c>
      <c r="D160" s="2">
        <v>32.894032474980676</v>
      </c>
      <c r="E160" s="3">
        <f>TablaVentas[[#This Row],[Precio]]*TablaVentas[[#This Row],[Cantidad]]</f>
        <v>164.4701623749034</v>
      </c>
      <c r="F160">
        <f>IF(TablaVentas[[#This Row],[Cantidad]]&gt;=20,1,2)</f>
        <v>2</v>
      </c>
      <c r="G160" s="67" t="str">
        <f>VLOOKUP(MONTH(TablaVentas[[#This Row],[fecha]]),TablaMeses[#All],2,FALSE)</f>
        <v>ENERO</v>
      </c>
      <c r="H160">
        <f>YEAR(TablaVentas[[#This Row],[fecha]])</f>
        <v>2016</v>
      </c>
      <c r="I160">
        <f>VLOOKUP(TablaVentas[[#This Row],[CodigoBarras]],TablaProductos[#All],3,FALSE)</f>
        <v>1004</v>
      </c>
    </row>
    <row r="161" spans="1:9" x14ac:dyDescent="0.25">
      <c r="A161" s="68">
        <v>42398</v>
      </c>
      <c r="B161">
        <v>75100033947</v>
      </c>
      <c r="C161">
        <v>44</v>
      </c>
      <c r="D161" s="2">
        <v>33.370394916639121</v>
      </c>
      <c r="E161" s="3">
        <f>TablaVentas[[#This Row],[Precio]]*TablaVentas[[#This Row],[Cantidad]]</f>
        <v>1468.2973763321213</v>
      </c>
      <c r="F161">
        <f>IF(TablaVentas[[#This Row],[Cantidad]]&gt;=20,1,2)</f>
        <v>1</v>
      </c>
      <c r="G161" s="67" t="str">
        <f>VLOOKUP(MONTH(TablaVentas[[#This Row],[fecha]]),TablaMeses[#All],2,FALSE)</f>
        <v>ENERO</v>
      </c>
      <c r="H161">
        <f>YEAR(TablaVentas[[#This Row],[fecha]])</f>
        <v>2016</v>
      </c>
      <c r="I161">
        <f>VLOOKUP(TablaVentas[[#This Row],[CodigoBarras]],TablaProductos[#All],3,FALSE)</f>
        <v>1005</v>
      </c>
    </row>
    <row r="162" spans="1:9" x14ac:dyDescent="0.25">
      <c r="A162" s="68">
        <v>42398</v>
      </c>
      <c r="B162">
        <v>75100033948</v>
      </c>
      <c r="C162">
        <v>39</v>
      </c>
      <c r="D162" s="2">
        <v>24.462827423892683</v>
      </c>
      <c r="E162" s="3">
        <f>TablaVentas[[#This Row],[Precio]]*TablaVentas[[#This Row],[Cantidad]]</f>
        <v>954.05026953181471</v>
      </c>
      <c r="F162">
        <f>IF(TablaVentas[[#This Row],[Cantidad]]&gt;=20,1,2)</f>
        <v>1</v>
      </c>
      <c r="G162" s="67" t="str">
        <f>VLOOKUP(MONTH(TablaVentas[[#This Row],[fecha]]),TablaMeses[#All],2,FALSE)</f>
        <v>ENERO</v>
      </c>
      <c r="H162">
        <f>YEAR(TablaVentas[[#This Row],[fecha]])</f>
        <v>2016</v>
      </c>
      <c r="I162">
        <f>VLOOKUP(TablaVentas[[#This Row],[CodigoBarras]],TablaProductos[#All],3,FALSE)</f>
        <v>1006</v>
      </c>
    </row>
    <row r="163" spans="1:9" x14ac:dyDescent="0.25">
      <c r="A163" s="68">
        <v>42398</v>
      </c>
      <c r="B163">
        <v>75100033948</v>
      </c>
      <c r="C163">
        <v>30</v>
      </c>
      <c r="D163" s="2">
        <v>24.462827423892683</v>
      </c>
      <c r="E163" s="3">
        <f>TablaVentas[[#This Row],[Precio]]*TablaVentas[[#This Row],[Cantidad]]</f>
        <v>733.88482271678049</v>
      </c>
      <c r="F163">
        <f>IF(TablaVentas[[#This Row],[Cantidad]]&gt;=20,1,2)</f>
        <v>1</v>
      </c>
      <c r="G163" s="67" t="str">
        <f>VLOOKUP(MONTH(TablaVentas[[#This Row],[fecha]]),TablaMeses[#All],2,FALSE)</f>
        <v>ENERO</v>
      </c>
      <c r="H163">
        <f>YEAR(TablaVentas[[#This Row],[fecha]])</f>
        <v>2016</v>
      </c>
      <c r="I163">
        <f>VLOOKUP(TablaVentas[[#This Row],[CodigoBarras]],TablaProductos[#All],3,FALSE)</f>
        <v>1006</v>
      </c>
    </row>
    <row r="164" spans="1:9" x14ac:dyDescent="0.25">
      <c r="A164" s="68">
        <v>42398</v>
      </c>
      <c r="B164">
        <v>75100033949</v>
      </c>
      <c r="C164">
        <v>40</v>
      </c>
      <c r="D164" s="2">
        <v>32.894032474980676</v>
      </c>
      <c r="E164" s="3">
        <f>TablaVentas[[#This Row],[Precio]]*TablaVentas[[#This Row],[Cantidad]]</f>
        <v>1315.7612989992272</v>
      </c>
      <c r="F164">
        <f>IF(TablaVentas[[#This Row],[Cantidad]]&gt;=20,1,2)</f>
        <v>1</v>
      </c>
      <c r="G164" s="67" t="str">
        <f>VLOOKUP(MONTH(TablaVentas[[#This Row],[fecha]]),TablaMeses[#All],2,FALSE)</f>
        <v>ENERO</v>
      </c>
      <c r="H164">
        <f>YEAR(TablaVentas[[#This Row],[fecha]])</f>
        <v>2016</v>
      </c>
      <c r="I164">
        <f>VLOOKUP(TablaVentas[[#This Row],[CodigoBarras]],TablaProductos[#All],3,FALSE)</f>
        <v>1004</v>
      </c>
    </row>
    <row r="165" spans="1:9" x14ac:dyDescent="0.25">
      <c r="A165" s="68">
        <v>42399</v>
      </c>
      <c r="B165">
        <v>75100033943</v>
      </c>
      <c r="C165">
        <v>20</v>
      </c>
      <c r="D165" s="2">
        <v>38.791923856233225</v>
      </c>
      <c r="E165" s="3">
        <f>TablaVentas[[#This Row],[Precio]]*TablaVentas[[#This Row],[Cantidad]]</f>
        <v>775.83847712466445</v>
      </c>
      <c r="F165">
        <f>IF(TablaVentas[[#This Row],[Cantidad]]&gt;=20,1,2)</f>
        <v>1</v>
      </c>
      <c r="G165" s="67" t="str">
        <f>VLOOKUP(MONTH(TablaVentas[[#This Row],[fecha]]),TablaMeses[#All],2,FALSE)</f>
        <v>ENERO</v>
      </c>
      <c r="H165">
        <f>YEAR(TablaVentas[[#This Row],[fecha]])</f>
        <v>2016</v>
      </c>
      <c r="I165">
        <f>VLOOKUP(TablaVentas[[#This Row],[CodigoBarras]],TablaProductos[#All],3,FALSE)</f>
        <v>1001</v>
      </c>
    </row>
    <row r="166" spans="1:9" x14ac:dyDescent="0.25">
      <c r="A166" s="68">
        <v>42399</v>
      </c>
      <c r="B166">
        <v>75100033943</v>
      </c>
      <c r="C166">
        <v>18</v>
      </c>
      <c r="D166" s="2">
        <v>38.791923856233225</v>
      </c>
      <c r="E166" s="3">
        <f>TablaVentas[[#This Row],[Precio]]*TablaVentas[[#This Row],[Cantidad]]</f>
        <v>698.25462941219803</v>
      </c>
      <c r="F166">
        <f>IF(TablaVentas[[#This Row],[Cantidad]]&gt;=20,1,2)</f>
        <v>2</v>
      </c>
      <c r="G166" s="67" t="str">
        <f>VLOOKUP(MONTH(TablaVentas[[#This Row],[fecha]]),TablaMeses[#All],2,FALSE)</f>
        <v>ENERO</v>
      </c>
      <c r="H166">
        <f>YEAR(TablaVentas[[#This Row],[fecha]])</f>
        <v>2016</v>
      </c>
      <c r="I166">
        <f>VLOOKUP(TablaVentas[[#This Row],[CodigoBarras]],TablaProductos[#All],3,FALSE)</f>
        <v>1001</v>
      </c>
    </row>
    <row r="167" spans="1:9" x14ac:dyDescent="0.25">
      <c r="A167" s="68">
        <v>42399</v>
      </c>
      <c r="B167">
        <v>75100033943</v>
      </c>
      <c r="C167">
        <v>42</v>
      </c>
      <c r="D167" s="2">
        <v>38.791923856233225</v>
      </c>
      <c r="E167" s="3">
        <f>TablaVentas[[#This Row],[Precio]]*TablaVentas[[#This Row],[Cantidad]]</f>
        <v>1629.2608019617956</v>
      </c>
      <c r="F167">
        <f>IF(TablaVentas[[#This Row],[Cantidad]]&gt;=20,1,2)</f>
        <v>1</v>
      </c>
      <c r="G167" s="67" t="str">
        <f>VLOOKUP(MONTH(TablaVentas[[#This Row],[fecha]]),TablaMeses[#All],2,FALSE)</f>
        <v>ENERO</v>
      </c>
      <c r="H167">
        <f>YEAR(TablaVentas[[#This Row],[fecha]])</f>
        <v>2016</v>
      </c>
      <c r="I167">
        <f>VLOOKUP(TablaVentas[[#This Row],[CodigoBarras]],TablaProductos[#All],3,FALSE)</f>
        <v>1001</v>
      </c>
    </row>
    <row r="168" spans="1:9" x14ac:dyDescent="0.25">
      <c r="A168" s="68">
        <v>42399</v>
      </c>
      <c r="B168">
        <v>75100033944</v>
      </c>
      <c r="C168">
        <v>28</v>
      </c>
      <c r="D168" s="2">
        <v>26.678238770962935</v>
      </c>
      <c r="E168" s="3">
        <f>TablaVentas[[#This Row],[Precio]]*TablaVentas[[#This Row],[Cantidad]]</f>
        <v>746.99068558696217</v>
      </c>
      <c r="F168">
        <f>IF(TablaVentas[[#This Row],[Cantidad]]&gt;=20,1,2)</f>
        <v>1</v>
      </c>
      <c r="G168" s="67" t="str">
        <f>VLOOKUP(MONTH(TablaVentas[[#This Row],[fecha]]),TablaMeses[#All],2,FALSE)</f>
        <v>ENERO</v>
      </c>
      <c r="H168">
        <f>YEAR(TablaVentas[[#This Row],[fecha]])</f>
        <v>2016</v>
      </c>
      <c r="I168">
        <f>VLOOKUP(TablaVentas[[#This Row],[CodigoBarras]],TablaProductos[#All],3,FALSE)</f>
        <v>1002</v>
      </c>
    </row>
    <row r="169" spans="1:9" x14ac:dyDescent="0.25">
      <c r="A169" s="68">
        <v>42399</v>
      </c>
      <c r="B169">
        <v>75100033949</v>
      </c>
      <c r="C169">
        <v>30</v>
      </c>
      <c r="D169" s="2">
        <v>32.894032474980676</v>
      </c>
      <c r="E169" s="3">
        <f>TablaVentas[[#This Row],[Precio]]*TablaVentas[[#This Row],[Cantidad]]</f>
        <v>986.82097424942026</v>
      </c>
      <c r="F169">
        <f>IF(TablaVentas[[#This Row],[Cantidad]]&gt;=20,1,2)</f>
        <v>1</v>
      </c>
      <c r="G169" s="67" t="str">
        <f>VLOOKUP(MONTH(TablaVentas[[#This Row],[fecha]]),TablaMeses[#All],2,FALSE)</f>
        <v>ENERO</v>
      </c>
      <c r="H169">
        <f>YEAR(TablaVentas[[#This Row],[fecha]])</f>
        <v>2016</v>
      </c>
      <c r="I169">
        <f>VLOOKUP(TablaVentas[[#This Row],[CodigoBarras]],TablaProductos[#All],3,FALSE)</f>
        <v>1004</v>
      </c>
    </row>
    <row r="170" spans="1:9" x14ac:dyDescent="0.25">
      <c r="A170" s="68">
        <v>42399</v>
      </c>
      <c r="B170">
        <v>75100033949</v>
      </c>
      <c r="C170">
        <v>1</v>
      </c>
      <c r="D170" s="2">
        <v>32.894032474980676</v>
      </c>
      <c r="E170" s="3">
        <f>TablaVentas[[#This Row],[Precio]]*TablaVentas[[#This Row],[Cantidad]]</f>
        <v>32.894032474980676</v>
      </c>
      <c r="F170">
        <f>IF(TablaVentas[[#This Row],[Cantidad]]&gt;=20,1,2)</f>
        <v>2</v>
      </c>
      <c r="G170" s="67" t="str">
        <f>VLOOKUP(MONTH(TablaVentas[[#This Row],[fecha]]),TablaMeses[#All],2,FALSE)</f>
        <v>ENERO</v>
      </c>
      <c r="H170">
        <f>YEAR(TablaVentas[[#This Row],[fecha]])</f>
        <v>2016</v>
      </c>
      <c r="I170">
        <f>VLOOKUP(TablaVentas[[#This Row],[CodigoBarras]],TablaProductos[#All],3,FALSE)</f>
        <v>1004</v>
      </c>
    </row>
    <row r="171" spans="1:9" x14ac:dyDescent="0.25">
      <c r="A171" s="68">
        <v>42399</v>
      </c>
      <c r="B171">
        <v>75100033950</v>
      </c>
      <c r="C171">
        <v>16</v>
      </c>
      <c r="D171" s="2">
        <v>25.215585619363644</v>
      </c>
      <c r="E171" s="3">
        <f>TablaVentas[[#This Row],[Precio]]*TablaVentas[[#This Row],[Cantidad]]</f>
        <v>403.4493699098183</v>
      </c>
      <c r="F171">
        <f>IF(TablaVentas[[#This Row],[Cantidad]]&gt;=20,1,2)</f>
        <v>2</v>
      </c>
      <c r="G171" s="67" t="str">
        <f>VLOOKUP(MONTH(TablaVentas[[#This Row],[fecha]]),TablaMeses[#All],2,FALSE)</f>
        <v>ENERO</v>
      </c>
      <c r="H171">
        <f>YEAR(TablaVentas[[#This Row],[fecha]])</f>
        <v>2016</v>
      </c>
      <c r="I171">
        <f>VLOOKUP(TablaVentas[[#This Row],[CodigoBarras]],TablaProductos[#All],3,FALSE)</f>
        <v>1005</v>
      </c>
    </row>
    <row r="172" spans="1:9" x14ac:dyDescent="0.25">
      <c r="A172" s="68">
        <v>42399</v>
      </c>
      <c r="B172">
        <v>75100033950</v>
      </c>
      <c r="C172">
        <v>45</v>
      </c>
      <c r="D172" s="2">
        <v>25.215585619363644</v>
      </c>
      <c r="E172" s="3">
        <f>TablaVentas[[#This Row],[Precio]]*TablaVentas[[#This Row],[Cantidad]]</f>
        <v>1134.701352871364</v>
      </c>
      <c r="F172">
        <f>IF(TablaVentas[[#This Row],[Cantidad]]&gt;=20,1,2)</f>
        <v>1</v>
      </c>
      <c r="G172" s="67" t="str">
        <f>VLOOKUP(MONTH(TablaVentas[[#This Row],[fecha]]),TablaMeses[#All],2,FALSE)</f>
        <v>ENERO</v>
      </c>
      <c r="H172">
        <f>YEAR(TablaVentas[[#This Row],[fecha]])</f>
        <v>2016</v>
      </c>
      <c r="I172">
        <f>VLOOKUP(TablaVentas[[#This Row],[CodigoBarras]],TablaProductos[#All],3,FALSE)</f>
        <v>1005</v>
      </c>
    </row>
    <row r="173" spans="1:9" x14ac:dyDescent="0.25">
      <c r="A173" s="68">
        <v>42399</v>
      </c>
      <c r="B173">
        <v>75100033950</v>
      </c>
      <c r="C173">
        <v>11</v>
      </c>
      <c r="D173" s="2">
        <v>25.215585619363644</v>
      </c>
      <c r="E173" s="3">
        <f>TablaVentas[[#This Row],[Precio]]*TablaVentas[[#This Row],[Cantidad]]</f>
        <v>277.3714418130001</v>
      </c>
      <c r="F173">
        <f>IF(TablaVentas[[#This Row],[Cantidad]]&gt;=20,1,2)</f>
        <v>2</v>
      </c>
      <c r="G173" s="67" t="str">
        <f>VLOOKUP(MONTH(TablaVentas[[#This Row],[fecha]]),TablaMeses[#All],2,FALSE)</f>
        <v>ENERO</v>
      </c>
      <c r="H173">
        <f>YEAR(TablaVentas[[#This Row],[fecha]])</f>
        <v>2016</v>
      </c>
      <c r="I173">
        <f>VLOOKUP(TablaVentas[[#This Row],[CodigoBarras]],TablaProductos[#All],3,FALSE)</f>
        <v>1005</v>
      </c>
    </row>
    <row r="174" spans="1:9" x14ac:dyDescent="0.25">
      <c r="A174" s="68">
        <v>42401</v>
      </c>
      <c r="B174">
        <v>75100033940</v>
      </c>
      <c r="C174">
        <v>15</v>
      </c>
      <c r="D174" s="2">
        <v>36.618449397693041</v>
      </c>
      <c r="E174" s="3">
        <f>TablaVentas[[#This Row],[Precio]]*TablaVentas[[#This Row],[Cantidad]]</f>
        <v>549.27674096539567</v>
      </c>
      <c r="F174">
        <f>IF(TablaVentas[[#This Row],[Cantidad]]&gt;=20,1,2)</f>
        <v>2</v>
      </c>
      <c r="G174" s="67" t="str">
        <f>VLOOKUP(MONTH(TablaVentas[[#This Row],[fecha]]),TablaMeses[#All],2,FALSE)</f>
        <v>FEBRERO</v>
      </c>
      <c r="H174">
        <f>YEAR(TablaVentas[[#This Row],[fecha]])</f>
        <v>2016</v>
      </c>
      <c r="I174">
        <f>VLOOKUP(TablaVentas[[#This Row],[CodigoBarras]],TablaProductos[#All],3,FALSE)</f>
        <v>1001</v>
      </c>
    </row>
    <row r="175" spans="1:9" x14ac:dyDescent="0.25">
      <c r="A175" s="68">
        <v>42401</v>
      </c>
      <c r="B175">
        <v>75100033941</v>
      </c>
      <c r="C175">
        <v>8</v>
      </c>
      <c r="D175" s="2">
        <v>34.329026514440201</v>
      </c>
      <c r="E175" s="3">
        <f>TablaVentas[[#This Row],[Precio]]*TablaVentas[[#This Row],[Cantidad]]</f>
        <v>274.63221211552161</v>
      </c>
      <c r="F175">
        <f>IF(TablaVentas[[#This Row],[Cantidad]]&gt;=20,1,2)</f>
        <v>2</v>
      </c>
      <c r="G175" s="67" t="str">
        <f>VLOOKUP(MONTH(TablaVentas[[#This Row],[fecha]]),TablaMeses[#All],2,FALSE)</f>
        <v>FEBRERO</v>
      </c>
      <c r="H175">
        <f>YEAR(TablaVentas[[#This Row],[fecha]])</f>
        <v>2016</v>
      </c>
      <c r="I175">
        <f>VLOOKUP(TablaVentas[[#This Row],[CodigoBarras]],TablaProductos[#All],3,FALSE)</f>
        <v>1002</v>
      </c>
    </row>
    <row r="176" spans="1:9" x14ac:dyDescent="0.25">
      <c r="A176" s="68">
        <v>42401</v>
      </c>
      <c r="B176">
        <v>75100033942</v>
      </c>
      <c r="C176">
        <v>47</v>
      </c>
      <c r="D176" s="2">
        <v>39.570543626877033</v>
      </c>
      <c r="E176" s="3">
        <f>TablaVentas[[#This Row],[Precio]]*TablaVentas[[#This Row],[Cantidad]]</f>
        <v>1859.8155504632205</v>
      </c>
      <c r="F176">
        <f>IF(TablaVentas[[#This Row],[Cantidad]]&gt;=20,1,2)</f>
        <v>1</v>
      </c>
      <c r="G176" s="67" t="str">
        <f>VLOOKUP(MONTH(TablaVentas[[#This Row],[fecha]]),TablaMeses[#All],2,FALSE)</f>
        <v>FEBRERO</v>
      </c>
      <c r="H176">
        <f>YEAR(TablaVentas[[#This Row],[fecha]])</f>
        <v>2016</v>
      </c>
      <c r="I176">
        <f>VLOOKUP(TablaVentas[[#This Row],[CodigoBarras]],TablaProductos[#All],3,FALSE)</f>
        <v>1003</v>
      </c>
    </row>
    <row r="177" spans="1:9" x14ac:dyDescent="0.25">
      <c r="A177" s="68">
        <v>42401</v>
      </c>
      <c r="B177">
        <v>75100033942</v>
      </c>
      <c r="C177">
        <v>30</v>
      </c>
      <c r="D177" s="2">
        <v>39.570543626877033</v>
      </c>
      <c r="E177" s="3">
        <f>TablaVentas[[#This Row],[Precio]]*TablaVentas[[#This Row],[Cantidad]]</f>
        <v>1187.1163088063111</v>
      </c>
      <c r="F177">
        <f>IF(TablaVentas[[#This Row],[Cantidad]]&gt;=20,1,2)</f>
        <v>1</v>
      </c>
      <c r="G177" s="67" t="str">
        <f>VLOOKUP(MONTH(TablaVentas[[#This Row],[fecha]]),TablaMeses[#All],2,FALSE)</f>
        <v>FEBRERO</v>
      </c>
      <c r="H177">
        <f>YEAR(TablaVentas[[#This Row],[fecha]])</f>
        <v>2016</v>
      </c>
      <c r="I177">
        <f>VLOOKUP(TablaVentas[[#This Row],[CodigoBarras]],TablaProductos[#All],3,FALSE)</f>
        <v>1003</v>
      </c>
    </row>
    <row r="178" spans="1:9" x14ac:dyDescent="0.25">
      <c r="A178" s="68">
        <v>42401</v>
      </c>
      <c r="B178">
        <v>75100033943</v>
      </c>
      <c r="C178">
        <v>19</v>
      </c>
      <c r="D178" s="2">
        <v>38.791923856233225</v>
      </c>
      <c r="E178" s="3">
        <f>TablaVentas[[#This Row],[Precio]]*TablaVentas[[#This Row],[Cantidad]]</f>
        <v>737.04655326843124</v>
      </c>
      <c r="F178">
        <f>IF(TablaVentas[[#This Row],[Cantidad]]&gt;=20,1,2)</f>
        <v>2</v>
      </c>
      <c r="G178" s="67" t="str">
        <f>VLOOKUP(MONTH(TablaVentas[[#This Row],[fecha]]),TablaMeses[#All],2,FALSE)</f>
        <v>FEBRERO</v>
      </c>
      <c r="H178">
        <f>YEAR(TablaVentas[[#This Row],[fecha]])</f>
        <v>2016</v>
      </c>
      <c r="I178">
        <f>VLOOKUP(TablaVentas[[#This Row],[CodigoBarras]],TablaProductos[#All],3,FALSE)</f>
        <v>1001</v>
      </c>
    </row>
    <row r="179" spans="1:9" x14ac:dyDescent="0.25">
      <c r="A179" s="68">
        <v>42401</v>
      </c>
      <c r="B179">
        <v>75100033944</v>
      </c>
      <c r="C179">
        <v>11</v>
      </c>
      <c r="D179" s="2">
        <v>26.678238770962935</v>
      </c>
      <c r="E179" s="3">
        <f>TablaVentas[[#This Row],[Precio]]*TablaVentas[[#This Row],[Cantidad]]</f>
        <v>293.46062648059228</v>
      </c>
      <c r="F179">
        <f>IF(TablaVentas[[#This Row],[Cantidad]]&gt;=20,1,2)</f>
        <v>2</v>
      </c>
      <c r="G179" s="67" t="str">
        <f>VLOOKUP(MONTH(TablaVentas[[#This Row],[fecha]]),TablaMeses[#All],2,FALSE)</f>
        <v>FEBRERO</v>
      </c>
      <c r="H179">
        <f>YEAR(TablaVentas[[#This Row],[fecha]])</f>
        <v>2016</v>
      </c>
      <c r="I179">
        <f>VLOOKUP(TablaVentas[[#This Row],[CodigoBarras]],TablaProductos[#All],3,FALSE)</f>
        <v>1002</v>
      </c>
    </row>
    <row r="180" spans="1:9" x14ac:dyDescent="0.25">
      <c r="A180" s="68">
        <v>42401</v>
      </c>
      <c r="B180">
        <v>75100033944</v>
      </c>
      <c r="C180">
        <v>13</v>
      </c>
      <c r="D180" s="2">
        <v>26.678238770962935</v>
      </c>
      <c r="E180" s="3">
        <f>TablaVentas[[#This Row],[Precio]]*TablaVentas[[#This Row],[Cantidad]]</f>
        <v>346.81710402251815</v>
      </c>
      <c r="F180">
        <f>IF(TablaVentas[[#This Row],[Cantidad]]&gt;=20,1,2)</f>
        <v>2</v>
      </c>
      <c r="G180" s="67" t="str">
        <f>VLOOKUP(MONTH(TablaVentas[[#This Row],[fecha]]),TablaMeses[#All],2,FALSE)</f>
        <v>FEBRERO</v>
      </c>
      <c r="H180">
        <f>YEAR(TablaVentas[[#This Row],[fecha]])</f>
        <v>2016</v>
      </c>
      <c r="I180">
        <f>VLOOKUP(TablaVentas[[#This Row],[CodigoBarras]],TablaProductos[#All],3,FALSE)</f>
        <v>1002</v>
      </c>
    </row>
    <row r="181" spans="1:9" x14ac:dyDescent="0.25">
      <c r="A181" s="68">
        <v>42401</v>
      </c>
      <c r="B181">
        <v>75100033945</v>
      </c>
      <c r="C181">
        <v>21</v>
      </c>
      <c r="D181" s="2">
        <v>32.473968381130078</v>
      </c>
      <c r="E181" s="3">
        <f>TablaVentas[[#This Row],[Precio]]*TablaVentas[[#This Row],[Cantidad]]</f>
        <v>681.95333600373169</v>
      </c>
      <c r="F181">
        <f>IF(TablaVentas[[#This Row],[Cantidad]]&gt;=20,1,2)</f>
        <v>1</v>
      </c>
      <c r="G181" s="67" t="str">
        <f>VLOOKUP(MONTH(TablaVentas[[#This Row],[fecha]]),TablaMeses[#All],2,FALSE)</f>
        <v>FEBRERO</v>
      </c>
      <c r="H181">
        <f>YEAR(TablaVentas[[#This Row],[fecha]])</f>
        <v>2016</v>
      </c>
      <c r="I181">
        <f>VLOOKUP(TablaVentas[[#This Row],[CodigoBarras]],TablaProductos[#All],3,FALSE)</f>
        <v>1003</v>
      </c>
    </row>
    <row r="182" spans="1:9" x14ac:dyDescent="0.25">
      <c r="A182" s="68">
        <v>42401</v>
      </c>
      <c r="B182">
        <v>75100033946</v>
      </c>
      <c r="C182">
        <v>37</v>
      </c>
      <c r="D182" s="2">
        <v>39.508311000525424</v>
      </c>
      <c r="E182" s="3">
        <f>TablaVentas[[#This Row],[Precio]]*TablaVentas[[#This Row],[Cantidad]]</f>
        <v>1461.8075070194407</v>
      </c>
      <c r="F182">
        <f>IF(TablaVentas[[#This Row],[Cantidad]]&gt;=20,1,2)</f>
        <v>1</v>
      </c>
      <c r="G182" s="67" t="str">
        <f>VLOOKUP(MONTH(TablaVentas[[#This Row],[fecha]]),TablaMeses[#All],2,FALSE)</f>
        <v>FEBRERO</v>
      </c>
      <c r="H182">
        <f>YEAR(TablaVentas[[#This Row],[fecha]])</f>
        <v>2016</v>
      </c>
      <c r="I182">
        <f>VLOOKUP(TablaVentas[[#This Row],[CodigoBarras]],TablaProductos[#All],3,FALSE)</f>
        <v>1004</v>
      </c>
    </row>
    <row r="183" spans="1:9" x14ac:dyDescent="0.25">
      <c r="A183" s="68">
        <v>42401</v>
      </c>
      <c r="B183">
        <v>75100033946</v>
      </c>
      <c r="C183">
        <v>8</v>
      </c>
      <c r="D183" s="2">
        <v>39.508311000525424</v>
      </c>
      <c r="E183" s="3">
        <f>TablaVentas[[#This Row],[Precio]]*TablaVentas[[#This Row],[Cantidad]]</f>
        <v>316.06648800420339</v>
      </c>
      <c r="F183">
        <f>IF(TablaVentas[[#This Row],[Cantidad]]&gt;=20,1,2)</f>
        <v>2</v>
      </c>
      <c r="G183" s="67" t="str">
        <f>VLOOKUP(MONTH(TablaVentas[[#This Row],[fecha]]),TablaMeses[#All],2,FALSE)</f>
        <v>FEBRERO</v>
      </c>
      <c r="H183">
        <f>YEAR(TablaVentas[[#This Row],[fecha]])</f>
        <v>2016</v>
      </c>
      <c r="I183">
        <f>VLOOKUP(TablaVentas[[#This Row],[CodigoBarras]],TablaProductos[#All],3,FALSE)</f>
        <v>1004</v>
      </c>
    </row>
    <row r="184" spans="1:9" x14ac:dyDescent="0.25">
      <c r="A184" s="68">
        <v>42402</v>
      </c>
      <c r="B184">
        <v>75100033941</v>
      </c>
      <c r="C184">
        <v>13</v>
      </c>
      <c r="D184" s="2">
        <v>34.329026514440201</v>
      </c>
      <c r="E184" s="3">
        <f>TablaVentas[[#This Row],[Precio]]*TablaVentas[[#This Row],[Cantidad]]</f>
        <v>446.27734468772263</v>
      </c>
      <c r="F184">
        <f>IF(TablaVentas[[#This Row],[Cantidad]]&gt;=20,1,2)</f>
        <v>2</v>
      </c>
      <c r="G184" s="67" t="str">
        <f>VLOOKUP(MONTH(TablaVentas[[#This Row],[fecha]]),TablaMeses[#All],2,FALSE)</f>
        <v>FEBRERO</v>
      </c>
      <c r="H184">
        <f>YEAR(TablaVentas[[#This Row],[fecha]])</f>
        <v>2016</v>
      </c>
      <c r="I184">
        <f>VLOOKUP(TablaVentas[[#This Row],[CodigoBarras]],TablaProductos[#All],3,FALSE)</f>
        <v>1002</v>
      </c>
    </row>
    <row r="185" spans="1:9" x14ac:dyDescent="0.25">
      <c r="A185" s="68">
        <v>42402</v>
      </c>
      <c r="B185">
        <v>75100033942</v>
      </c>
      <c r="C185">
        <v>43</v>
      </c>
      <c r="D185" s="2">
        <v>39.570543626877033</v>
      </c>
      <c r="E185" s="3">
        <f>TablaVentas[[#This Row],[Precio]]*TablaVentas[[#This Row],[Cantidad]]</f>
        <v>1701.5333759557125</v>
      </c>
      <c r="F185">
        <f>IF(TablaVentas[[#This Row],[Cantidad]]&gt;=20,1,2)</f>
        <v>1</v>
      </c>
      <c r="G185" s="67" t="str">
        <f>VLOOKUP(MONTH(TablaVentas[[#This Row],[fecha]]),TablaMeses[#All],2,FALSE)</f>
        <v>FEBRERO</v>
      </c>
      <c r="H185">
        <f>YEAR(TablaVentas[[#This Row],[fecha]])</f>
        <v>2016</v>
      </c>
      <c r="I185">
        <f>VLOOKUP(TablaVentas[[#This Row],[CodigoBarras]],TablaProductos[#All],3,FALSE)</f>
        <v>1003</v>
      </c>
    </row>
    <row r="186" spans="1:9" x14ac:dyDescent="0.25">
      <c r="A186" s="68">
        <v>42402</v>
      </c>
      <c r="B186">
        <v>75100033943</v>
      </c>
      <c r="C186">
        <v>49</v>
      </c>
      <c r="D186" s="2">
        <v>38.791923856233225</v>
      </c>
      <c r="E186" s="3">
        <f>TablaVentas[[#This Row],[Precio]]*TablaVentas[[#This Row],[Cantidad]]</f>
        <v>1900.8042689554281</v>
      </c>
      <c r="F186">
        <f>IF(TablaVentas[[#This Row],[Cantidad]]&gt;=20,1,2)</f>
        <v>1</v>
      </c>
      <c r="G186" s="67" t="str">
        <f>VLOOKUP(MONTH(TablaVentas[[#This Row],[fecha]]),TablaMeses[#All],2,FALSE)</f>
        <v>FEBRERO</v>
      </c>
      <c r="H186">
        <f>YEAR(TablaVentas[[#This Row],[fecha]])</f>
        <v>2016</v>
      </c>
      <c r="I186">
        <f>VLOOKUP(TablaVentas[[#This Row],[CodigoBarras]],TablaProductos[#All],3,FALSE)</f>
        <v>1001</v>
      </c>
    </row>
    <row r="187" spans="1:9" x14ac:dyDescent="0.25">
      <c r="A187" s="68">
        <v>42402</v>
      </c>
      <c r="B187">
        <v>75100033943</v>
      </c>
      <c r="C187">
        <v>28</v>
      </c>
      <c r="D187" s="2">
        <v>38.791923856233225</v>
      </c>
      <c r="E187" s="3">
        <f>TablaVentas[[#This Row],[Precio]]*TablaVentas[[#This Row],[Cantidad]]</f>
        <v>1086.1738679745304</v>
      </c>
      <c r="F187">
        <f>IF(TablaVentas[[#This Row],[Cantidad]]&gt;=20,1,2)</f>
        <v>1</v>
      </c>
      <c r="G187" s="67" t="str">
        <f>VLOOKUP(MONTH(TablaVentas[[#This Row],[fecha]]),TablaMeses[#All],2,FALSE)</f>
        <v>FEBRERO</v>
      </c>
      <c r="H187">
        <f>YEAR(TablaVentas[[#This Row],[fecha]])</f>
        <v>2016</v>
      </c>
      <c r="I187">
        <f>VLOOKUP(TablaVentas[[#This Row],[CodigoBarras]],TablaProductos[#All],3,FALSE)</f>
        <v>1001</v>
      </c>
    </row>
    <row r="188" spans="1:9" x14ac:dyDescent="0.25">
      <c r="A188" s="68">
        <v>42402</v>
      </c>
      <c r="B188">
        <v>75100033946</v>
      </c>
      <c r="C188">
        <v>4</v>
      </c>
      <c r="D188" s="2">
        <v>39.508311000525424</v>
      </c>
      <c r="E188" s="3">
        <f>TablaVentas[[#This Row],[Precio]]*TablaVentas[[#This Row],[Cantidad]]</f>
        <v>158.0332440021017</v>
      </c>
      <c r="F188">
        <f>IF(TablaVentas[[#This Row],[Cantidad]]&gt;=20,1,2)</f>
        <v>2</v>
      </c>
      <c r="G188" s="67" t="str">
        <f>VLOOKUP(MONTH(TablaVentas[[#This Row],[fecha]]),TablaMeses[#All],2,FALSE)</f>
        <v>FEBRERO</v>
      </c>
      <c r="H188">
        <f>YEAR(TablaVentas[[#This Row],[fecha]])</f>
        <v>2016</v>
      </c>
      <c r="I188">
        <f>VLOOKUP(TablaVentas[[#This Row],[CodigoBarras]],TablaProductos[#All],3,FALSE)</f>
        <v>1004</v>
      </c>
    </row>
    <row r="189" spans="1:9" x14ac:dyDescent="0.25">
      <c r="A189" s="68">
        <v>42402</v>
      </c>
      <c r="B189">
        <v>75100033946</v>
      </c>
      <c r="C189">
        <v>19</v>
      </c>
      <c r="D189" s="2">
        <v>39.508311000525424</v>
      </c>
      <c r="E189" s="3">
        <f>TablaVentas[[#This Row],[Precio]]*TablaVentas[[#This Row],[Cantidad]]</f>
        <v>750.65790900998309</v>
      </c>
      <c r="F189">
        <f>IF(TablaVentas[[#This Row],[Cantidad]]&gt;=20,1,2)</f>
        <v>2</v>
      </c>
      <c r="G189" s="67" t="str">
        <f>VLOOKUP(MONTH(TablaVentas[[#This Row],[fecha]]),TablaMeses[#All],2,FALSE)</f>
        <v>FEBRERO</v>
      </c>
      <c r="H189">
        <f>YEAR(TablaVentas[[#This Row],[fecha]])</f>
        <v>2016</v>
      </c>
      <c r="I189">
        <f>VLOOKUP(TablaVentas[[#This Row],[CodigoBarras]],TablaProductos[#All],3,FALSE)</f>
        <v>1004</v>
      </c>
    </row>
    <row r="190" spans="1:9" x14ac:dyDescent="0.25">
      <c r="A190" s="68">
        <v>42403</v>
      </c>
      <c r="B190">
        <v>75100033940</v>
      </c>
      <c r="C190">
        <v>42</v>
      </c>
      <c r="D190" s="2">
        <v>36.618449397693041</v>
      </c>
      <c r="E190" s="3">
        <f>TablaVentas[[#This Row],[Precio]]*TablaVentas[[#This Row],[Cantidad]]</f>
        <v>1537.9748747031076</v>
      </c>
      <c r="F190">
        <f>IF(TablaVentas[[#This Row],[Cantidad]]&gt;=20,1,2)</f>
        <v>1</v>
      </c>
      <c r="G190" s="67" t="str">
        <f>VLOOKUP(MONTH(TablaVentas[[#This Row],[fecha]]),TablaMeses[#All],2,FALSE)</f>
        <v>FEBRERO</v>
      </c>
      <c r="H190">
        <f>YEAR(TablaVentas[[#This Row],[fecha]])</f>
        <v>2016</v>
      </c>
      <c r="I190">
        <f>VLOOKUP(TablaVentas[[#This Row],[CodigoBarras]],TablaProductos[#All],3,FALSE)</f>
        <v>1001</v>
      </c>
    </row>
    <row r="191" spans="1:9" x14ac:dyDescent="0.25">
      <c r="A191" s="68">
        <v>42403</v>
      </c>
      <c r="B191">
        <v>75100033942</v>
      </c>
      <c r="C191">
        <v>22</v>
      </c>
      <c r="D191" s="2">
        <v>39.570543626877033</v>
      </c>
      <c r="E191" s="3">
        <f>TablaVentas[[#This Row],[Precio]]*TablaVentas[[#This Row],[Cantidad]]</f>
        <v>870.55195979129473</v>
      </c>
      <c r="F191">
        <f>IF(TablaVentas[[#This Row],[Cantidad]]&gt;=20,1,2)</f>
        <v>1</v>
      </c>
      <c r="G191" s="67" t="str">
        <f>VLOOKUP(MONTH(TablaVentas[[#This Row],[fecha]]),TablaMeses[#All],2,FALSE)</f>
        <v>FEBRERO</v>
      </c>
      <c r="H191">
        <f>YEAR(TablaVentas[[#This Row],[fecha]])</f>
        <v>2016</v>
      </c>
      <c r="I191">
        <f>VLOOKUP(TablaVentas[[#This Row],[CodigoBarras]],TablaProductos[#All],3,FALSE)</f>
        <v>1003</v>
      </c>
    </row>
    <row r="192" spans="1:9" x14ac:dyDescent="0.25">
      <c r="A192" s="68">
        <v>42403</v>
      </c>
      <c r="B192">
        <v>75100033942</v>
      </c>
      <c r="C192">
        <v>12</v>
      </c>
      <c r="D192" s="2">
        <v>39.570543626877033</v>
      </c>
      <c r="E192" s="3">
        <f>TablaVentas[[#This Row],[Precio]]*TablaVentas[[#This Row],[Cantidad]]</f>
        <v>474.84652352252442</v>
      </c>
      <c r="F192">
        <f>IF(TablaVentas[[#This Row],[Cantidad]]&gt;=20,1,2)</f>
        <v>2</v>
      </c>
      <c r="G192" s="67" t="str">
        <f>VLOOKUP(MONTH(TablaVentas[[#This Row],[fecha]]),TablaMeses[#All],2,FALSE)</f>
        <v>FEBRERO</v>
      </c>
      <c r="H192">
        <f>YEAR(TablaVentas[[#This Row],[fecha]])</f>
        <v>2016</v>
      </c>
      <c r="I192">
        <f>VLOOKUP(TablaVentas[[#This Row],[CodigoBarras]],TablaProductos[#All],3,FALSE)</f>
        <v>1003</v>
      </c>
    </row>
    <row r="193" spans="1:9" x14ac:dyDescent="0.25">
      <c r="A193" s="68">
        <v>42403</v>
      </c>
      <c r="B193">
        <v>75100033943</v>
      </c>
      <c r="C193">
        <v>11</v>
      </c>
      <c r="D193" s="2">
        <v>38.791923856233225</v>
      </c>
      <c r="E193" s="3">
        <f>TablaVentas[[#This Row],[Precio]]*TablaVentas[[#This Row],[Cantidad]]</f>
        <v>426.71116241856549</v>
      </c>
      <c r="F193">
        <f>IF(TablaVentas[[#This Row],[Cantidad]]&gt;=20,1,2)</f>
        <v>2</v>
      </c>
      <c r="G193" s="67" t="str">
        <f>VLOOKUP(MONTH(TablaVentas[[#This Row],[fecha]]),TablaMeses[#All],2,FALSE)</f>
        <v>FEBRERO</v>
      </c>
      <c r="H193">
        <f>YEAR(TablaVentas[[#This Row],[fecha]])</f>
        <v>2016</v>
      </c>
      <c r="I193">
        <f>VLOOKUP(TablaVentas[[#This Row],[CodigoBarras]],TablaProductos[#All],3,FALSE)</f>
        <v>1001</v>
      </c>
    </row>
    <row r="194" spans="1:9" x14ac:dyDescent="0.25">
      <c r="A194" s="68">
        <v>42403</v>
      </c>
      <c r="B194">
        <v>75100033943</v>
      </c>
      <c r="C194">
        <v>49</v>
      </c>
      <c r="D194" s="2">
        <v>38.791923856233225</v>
      </c>
      <c r="E194" s="3">
        <f>TablaVentas[[#This Row],[Precio]]*TablaVentas[[#This Row],[Cantidad]]</f>
        <v>1900.8042689554281</v>
      </c>
      <c r="F194">
        <f>IF(TablaVentas[[#This Row],[Cantidad]]&gt;=20,1,2)</f>
        <v>1</v>
      </c>
      <c r="G194" s="67" t="str">
        <f>VLOOKUP(MONTH(TablaVentas[[#This Row],[fecha]]),TablaMeses[#All],2,FALSE)</f>
        <v>FEBRERO</v>
      </c>
      <c r="H194">
        <f>YEAR(TablaVentas[[#This Row],[fecha]])</f>
        <v>2016</v>
      </c>
      <c r="I194">
        <f>VLOOKUP(TablaVentas[[#This Row],[CodigoBarras]],TablaProductos[#All],3,FALSE)</f>
        <v>1001</v>
      </c>
    </row>
    <row r="195" spans="1:9" x14ac:dyDescent="0.25">
      <c r="A195" s="68">
        <v>42403</v>
      </c>
      <c r="B195">
        <v>75100033949</v>
      </c>
      <c r="C195">
        <v>13</v>
      </c>
      <c r="D195" s="2">
        <v>32.894032474980676</v>
      </c>
      <c r="E195" s="3">
        <f>TablaVentas[[#This Row],[Precio]]*TablaVentas[[#This Row],[Cantidad]]</f>
        <v>427.62242217474881</v>
      </c>
      <c r="F195">
        <f>IF(TablaVentas[[#This Row],[Cantidad]]&gt;=20,1,2)</f>
        <v>2</v>
      </c>
      <c r="G195" s="67" t="str">
        <f>VLOOKUP(MONTH(TablaVentas[[#This Row],[fecha]]),TablaMeses[#All],2,FALSE)</f>
        <v>FEBRERO</v>
      </c>
      <c r="H195">
        <f>YEAR(TablaVentas[[#This Row],[fecha]])</f>
        <v>2016</v>
      </c>
      <c r="I195">
        <f>VLOOKUP(TablaVentas[[#This Row],[CodigoBarras]],TablaProductos[#All],3,FALSE)</f>
        <v>1004</v>
      </c>
    </row>
    <row r="196" spans="1:9" x14ac:dyDescent="0.25">
      <c r="A196" s="68">
        <v>42403</v>
      </c>
      <c r="B196">
        <v>75100033950</v>
      </c>
      <c r="C196">
        <v>12</v>
      </c>
      <c r="D196" s="2">
        <v>25.215585619363644</v>
      </c>
      <c r="E196" s="3">
        <f>TablaVentas[[#This Row],[Precio]]*TablaVentas[[#This Row],[Cantidad]]</f>
        <v>302.5870274323637</v>
      </c>
      <c r="F196">
        <f>IF(TablaVentas[[#This Row],[Cantidad]]&gt;=20,1,2)</f>
        <v>2</v>
      </c>
      <c r="G196" s="67" t="str">
        <f>VLOOKUP(MONTH(TablaVentas[[#This Row],[fecha]]),TablaMeses[#All],2,FALSE)</f>
        <v>FEBRERO</v>
      </c>
      <c r="H196">
        <f>YEAR(TablaVentas[[#This Row],[fecha]])</f>
        <v>2016</v>
      </c>
      <c r="I196">
        <f>VLOOKUP(TablaVentas[[#This Row],[CodigoBarras]],TablaProductos[#All],3,FALSE)</f>
        <v>1005</v>
      </c>
    </row>
    <row r="197" spans="1:9" x14ac:dyDescent="0.25">
      <c r="A197" s="68">
        <v>42404</v>
      </c>
      <c r="B197">
        <v>75100033943</v>
      </c>
      <c r="C197">
        <v>22</v>
      </c>
      <c r="D197" s="2">
        <v>38.791923856233225</v>
      </c>
      <c r="E197" s="3">
        <f>TablaVentas[[#This Row],[Precio]]*TablaVentas[[#This Row],[Cantidad]]</f>
        <v>853.42232483713099</v>
      </c>
      <c r="F197">
        <f>IF(TablaVentas[[#This Row],[Cantidad]]&gt;=20,1,2)</f>
        <v>1</v>
      </c>
      <c r="G197" s="67" t="str">
        <f>VLOOKUP(MONTH(TablaVentas[[#This Row],[fecha]]),TablaMeses[#All],2,FALSE)</f>
        <v>FEBRERO</v>
      </c>
      <c r="H197">
        <f>YEAR(TablaVentas[[#This Row],[fecha]])</f>
        <v>2016</v>
      </c>
      <c r="I197">
        <f>VLOOKUP(TablaVentas[[#This Row],[CodigoBarras]],TablaProductos[#All],3,FALSE)</f>
        <v>1001</v>
      </c>
    </row>
    <row r="198" spans="1:9" x14ac:dyDescent="0.25">
      <c r="A198" s="68">
        <v>42404</v>
      </c>
      <c r="B198">
        <v>75100033943</v>
      </c>
      <c r="C198">
        <v>17</v>
      </c>
      <c r="D198" s="2">
        <v>38.791923856233225</v>
      </c>
      <c r="E198" s="3">
        <f>TablaVentas[[#This Row],[Precio]]*TablaVentas[[#This Row],[Cantidad]]</f>
        <v>659.46270555596482</v>
      </c>
      <c r="F198">
        <f>IF(TablaVentas[[#This Row],[Cantidad]]&gt;=20,1,2)</f>
        <v>2</v>
      </c>
      <c r="G198" s="67" t="str">
        <f>VLOOKUP(MONTH(TablaVentas[[#This Row],[fecha]]),TablaMeses[#All],2,FALSE)</f>
        <v>FEBRERO</v>
      </c>
      <c r="H198">
        <f>YEAR(TablaVentas[[#This Row],[fecha]])</f>
        <v>2016</v>
      </c>
      <c r="I198">
        <f>VLOOKUP(TablaVentas[[#This Row],[CodigoBarras]],TablaProductos[#All],3,FALSE)</f>
        <v>1001</v>
      </c>
    </row>
    <row r="199" spans="1:9" x14ac:dyDescent="0.25">
      <c r="A199" s="68">
        <v>42404</v>
      </c>
      <c r="B199">
        <v>75100033948</v>
      </c>
      <c r="C199">
        <v>38</v>
      </c>
      <c r="D199" s="2">
        <v>24.462827423892683</v>
      </c>
      <c r="E199" s="3">
        <f>TablaVentas[[#This Row],[Precio]]*TablaVentas[[#This Row],[Cantidad]]</f>
        <v>929.58744210792202</v>
      </c>
      <c r="F199">
        <f>IF(TablaVentas[[#This Row],[Cantidad]]&gt;=20,1,2)</f>
        <v>1</v>
      </c>
      <c r="G199" s="67" t="str">
        <f>VLOOKUP(MONTH(TablaVentas[[#This Row],[fecha]]),TablaMeses[#All],2,FALSE)</f>
        <v>FEBRERO</v>
      </c>
      <c r="H199">
        <f>YEAR(TablaVentas[[#This Row],[fecha]])</f>
        <v>2016</v>
      </c>
      <c r="I199">
        <f>VLOOKUP(TablaVentas[[#This Row],[CodigoBarras]],TablaProductos[#All],3,FALSE)</f>
        <v>1006</v>
      </c>
    </row>
    <row r="200" spans="1:9" x14ac:dyDescent="0.25">
      <c r="A200" s="68">
        <v>42404</v>
      </c>
      <c r="B200">
        <v>75100033949</v>
      </c>
      <c r="C200">
        <v>2</v>
      </c>
      <c r="D200" s="2">
        <v>32.894032474980676</v>
      </c>
      <c r="E200" s="3">
        <f>TablaVentas[[#This Row],[Precio]]*TablaVentas[[#This Row],[Cantidad]]</f>
        <v>65.788064949961353</v>
      </c>
      <c r="F200">
        <f>IF(TablaVentas[[#This Row],[Cantidad]]&gt;=20,1,2)</f>
        <v>2</v>
      </c>
      <c r="G200" s="67" t="str">
        <f>VLOOKUP(MONTH(TablaVentas[[#This Row],[fecha]]),TablaMeses[#All],2,FALSE)</f>
        <v>FEBRERO</v>
      </c>
      <c r="H200">
        <f>YEAR(TablaVentas[[#This Row],[fecha]])</f>
        <v>2016</v>
      </c>
      <c r="I200">
        <f>VLOOKUP(TablaVentas[[#This Row],[CodigoBarras]],TablaProductos[#All],3,FALSE)</f>
        <v>1004</v>
      </c>
    </row>
    <row r="201" spans="1:9" x14ac:dyDescent="0.25">
      <c r="A201" s="68">
        <v>42405</v>
      </c>
      <c r="B201">
        <v>75100033940</v>
      </c>
      <c r="C201">
        <v>12</v>
      </c>
      <c r="D201" s="2">
        <v>36.618449397693041</v>
      </c>
      <c r="E201" s="3">
        <f>TablaVentas[[#This Row],[Precio]]*TablaVentas[[#This Row],[Cantidad]]</f>
        <v>439.42139277231649</v>
      </c>
      <c r="F201">
        <f>IF(TablaVentas[[#This Row],[Cantidad]]&gt;=20,1,2)</f>
        <v>2</v>
      </c>
      <c r="G201" s="67" t="str">
        <f>VLOOKUP(MONTH(TablaVentas[[#This Row],[fecha]]),TablaMeses[#All],2,FALSE)</f>
        <v>FEBRERO</v>
      </c>
      <c r="H201">
        <f>YEAR(TablaVentas[[#This Row],[fecha]])</f>
        <v>2016</v>
      </c>
      <c r="I201">
        <f>VLOOKUP(TablaVentas[[#This Row],[CodigoBarras]],TablaProductos[#All],3,FALSE)</f>
        <v>1001</v>
      </c>
    </row>
    <row r="202" spans="1:9" x14ac:dyDescent="0.25">
      <c r="A202" s="68">
        <v>42405</v>
      </c>
      <c r="B202">
        <v>75100033943</v>
      </c>
      <c r="C202">
        <v>26</v>
      </c>
      <c r="D202" s="2">
        <v>38.791923856233225</v>
      </c>
      <c r="E202" s="3">
        <f>TablaVentas[[#This Row],[Precio]]*TablaVentas[[#This Row],[Cantidad]]</f>
        <v>1008.5900202620638</v>
      </c>
      <c r="F202">
        <f>IF(TablaVentas[[#This Row],[Cantidad]]&gt;=20,1,2)</f>
        <v>1</v>
      </c>
      <c r="G202" s="67" t="str">
        <f>VLOOKUP(MONTH(TablaVentas[[#This Row],[fecha]]),TablaMeses[#All],2,FALSE)</f>
        <v>FEBRERO</v>
      </c>
      <c r="H202">
        <f>YEAR(TablaVentas[[#This Row],[fecha]])</f>
        <v>2016</v>
      </c>
      <c r="I202">
        <f>VLOOKUP(TablaVentas[[#This Row],[CodigoBarras]],TablaProductos[#All],3,FALSE)</f>
        <v>1001</v>
      </c>
    </row>
    <row r="203" spans="1:9" x14ac:dyDescent="0.25">
      <c r="A203" s="68">
        <v>42405</v>
      </c>
      <c r="B203">
        <v>75100033943</v>
      </c>
      <c r="C203">
        <v>21</v>
      </c>
      <c r="D203" s="2">
        <v>38.791923856233225</v>
      </c>
      <c r="E203" s="3">
        <f>TablaVentas[[#This Row],[Precio]]*TablaVentas[[#This Row],[Cantidad]]</f>
        <v>814.63040098089778</v>
      </c>
      <c r="F203">
        <f>IF(TablaVentas[[#This Row],[Cantidad]]&gt;=20,1,2)</f>
        <v>1</v>
      </c>
      <c r="G203" s="67" t="str">
        <f>VLOOKUP(MONTH(TablaVentas[[#This Row],[fecha]]),TablaMeses[#All],2,FALSE)</f>
        <v>FEBRERO</v>
      </c>
      <c r="H203">
        <f>YEAR(TablaVentas[[#This Row],[fecha]])</f>
        <v>2016</v>
      </c>
      <c r="I203">
        <f>VLOOKUP(TablaVentas[[#This Row],[CodigoBarras]],TablaProductos[#All],3,FALSE)</f>
        <v>1001</v>
      </c>
    </row>
    <row r="204" spans="1:9" x14ac:dyDescent="0.25">
      <c r="A204" s="68">
        <v>42405</v>
      </c>
      <c r="B204">
        <v>75100033946</v>
      </c>
      <c r="C204">
        <v>48</v>
      </c>
      <c r="D204" s="2">
        <v>39.508311000525424</v>
      </c>
      <c r="E204" s="3">
        <f>TablaVentas[[#This Row],[Precio]]*TablaVentas[[#This Row],[Cantidad]]</f>
        <v>1896.3989280252204</v>
      </c>
      <c r="F204">
        <f>IF(TablaVentas[[#This Row],[Cantidad]]&gt;=20,1,2)</f>
        <v>1</v>
      </c>
      <c r="G204" s="67" t="str">
        <f>VLOOKUP(MONTH(TablaVentas[[#This Row],[fecha]]),TablaMeses[#All],2,FALSE)</f>
        <v>FEBRERO</v>
      </c>
      <c r="H204">
        <f>YEAR(TablaVentas[[#This Row],[fecha]])</f>
        <v>2016</v>
      </c>
      <c r="I204">
        <f>VLOOKUP(TablaVentas[[#This Row],[CodigoBarras]],TablaProductos[#All],3,FALSE)</f>
        <v>1004</v>
      </c>
    </row>
    <row r="205" spans="1:9" x14ac:dyDescent="0.25">
      <c r="A205" s="68">
        <v>42405</v>
      </c>
      <c r="B205">
        <v>75100033949</v>
      </c>
      <c r="C205">
        <v>5</v>
      </c>
      <c r="D205" s="2">
        <v>32.894032474980676</v>
      </c>
      <c r="E205" s="3">
        <f>TablaVentas[[#This Row],[Precio]]*TablaVentas[[#This Row],[Cantidad]]</f>
        <v>164.4701623749034</v>
      </c>
      <c r="F205">
        <f>IF(TablaVentas[[#This Row],[Cantidad]]&gt;=20,1,2)</f>
        <v>2</v>
      </c>
      <c r="G205" s="67" t="str">
        <f>VLOOKUP(MONTH(TablaVentas[[#This Row],[fecha]]),TablaMeses[#All],2,FALSE)</f>
        <v>FEBRERO</v>
      </c>
      <c r="H205">
        <f>YEAR(TablaVentas[[#This Row],[fecha]])</f>
        <v>2016</v>
      </c>
      <c r="I205">
        <f>VLOOKUP(TablaVentas[[#This Row],[CodigoBarras]],TablaProductos[#All],3,FALSE)</f>
        <v>1004</v>
      </c>
    </row>
    <row r="206" spans="1:9" x14ac:dyDescent="0.25">
      <c r="A206" s="68">
        <v>42405</v>
      </c>
      <c r="B206">
        <v>75100033949</v>
      </c>
      <c r="C206">
        <v>41</v>
      </c>
      <c r="D206" s="2">
        <v>32.894032474980676</v>
      </c>
      <c r="E206" s="3">
        <f>TablaVentas[[#This Row],[Precio]]*TablaVentas[[#This Row],[Cantidad]]</f>
        <v>1348.6553314742077</v>
      </c>
      <c r="F206">
        <f>IF(TablaVentas[[#This Row],[Cantidad]]&gt;=20,1,2)</f>
        <v>1</v>
      </c>
      <c r="G206" s="67" t="str">
        <f>VLOOKUP(MONTH(TablaVentas[[#This Row],[fecha]]),TablaMeses[#All],2,FALSE)</f>
        <v>FEBRERO</v>
      </c>
      <c r="H206">
        <f>YEAR(TablaVentas[[#This Row],[fecha]])</f>
        <v>2016</v>
      </c>
      <c r="I206">
        <f>VLOOKUP(TablaVentas[[#This Row],[CodigoBarras]],TablaProductos[#All],3,FALSE)</f>
        <v>1004</v>
      </c>
    </row>
    <row r="207" spans="1:9" x14ac:dyDescent="0.25">
      <c r="A207" s="68">
        <v>42405</v>
      </c>
      <c r="B207">
        <v>75100033949</v>
      </c>
      <c r="C207">
        <v>36</v>
      </c>
      <c r="D207" s="2">
        <v>32.894032474980676</v>
      </c>
      <c r="E207" s="3">
        <f>TablaVentas[[#This Row],[Precio]]*TablaVentas[[#This Row],[Cantidad]]</f>
        <v>1184.1851690993044</v>
      </c>
      <c r="F207">
        <f>IF(TablaVentas[[#This Row],[Cantidad]]&gt;=20,1,2)</f>
        <v>1</v>
      </c>
      <c r="G207" s="67" t="str">
        <f>VLOOKUP(MONTH(TablaVentas[[#This Row],[fecha]]),TablaMeses[#All],2,FALSE)</f>
        <v>FEBRERO</v>
      </c>
      <c r="H207">
        <f>YEAR(TablaVentas[[#This Row],[fecha]])</f>
        <v>2016</v>
      </c>
      <c r="I207">
        <f>VLOOKUP(TablaVentas[[#This Row],[CodigoBarras]],TablaProductos[#All],3,FALSE)</f>
        <v>1004</v>
      </c>
    </row>
    <row r="208" spans="1:9" x14ac:dyDescent="0.25">
      <c r="A208" s="68">
        <v>42406</v>
      </c>
      <c r="B208">
        <v>75100033940</v>
      </c>
      <c r="C208">
        <v>48</v>
      </c>
      <c r="D208" s="2">
        <v>36.618449397693041</v>
      </c>
      <c r="E208" s="3">
        <f>TablaVentas[[#This Row],[Precio]]*TablaVentas[[#This Row],[Cantidad]]</f>
        <v>1757.685571089266</v>
      </c>
      <c r="F208">
        <f>IF(TablaVentas[[#This Row],[Cantidad]]&gt;=20,1,2)</f>
        <v>1</v>
      </c>
      <c r="G208" s="67" t="str">
        <f>VLOOKUP(MONTH(TablaVentas[[#This Row],[fecha]]),TablaMeses[#All],2,FALSE)</f>
        <v>FEBRERO</v>
      </c>
      <c r="H208">
        <f>YEAR(TablaVentas[[#This Row],[fecha]])</f>
        <v>2016</v>
      </c>
      <c r="I208">
        <f>VLOOKUP(TablaVentas[[#This Row],[CodigoBarras]],TablaProductos[#All],3,FALSE)</f>
        <v>1001</v>
      </c>
    </row>
    <row r="209" spans="1:9" x14ac:dyDescent="0.25">
      <c r="A209" s="68">
        <v>42406</v>
      </c>
      <c r="B209">
        <v>75100033940</v>
      </c>
      <c r="C209">
        <v>17</v>
      </c>
      <c r="D209" s="2">
        <v>36.618449397693041</v>
      </c>
      <c r="E209" s="3">
        <f>TablaVentas[[#This Row],[Precio]]*TablaVentas[[#This Row],[Cantidad]]</f>
        <v>622.51363976078164</v>
      </c>
      <c r="F209">
        <f>IF(TablaVentas[[#This Row],[Cantidad]]&gt;=20,1,2)</f>
        <v>2</v>
      </c>
      <c r="G209" s="67" t="str">
        <f>VLOOKUP(MONTH(TablaVentas[[#This Row],[fecha]]),TablaMeses[#All],2,FALSE)</f>
        <v>FEBRERO</v>
      </c>
      <c r="H209">
        <f>YEAR(TablaVentas[[#This Row],[fecha]])</f>
        <v>2016</v>
      </c>
      <c r="I209">
        <f>VLOOKUP(TablaVentas[[#This Row],[CodigoBarras]],TablaProductos[#All],3,FALSE)</f>
        <v>1001</v>
      </c>
    </row>
    <row r="210" spans="1:9" x14ac:dyDescent="0.25">
      <c r="A210" s="68">
        <v>42406</v>
      </c>
      <c r="B210">
        <v>75100033942</v>
      </c>
      <c r="C210">
        <v>29</v>
      </c>
      <c r="D210" s="2">
        <v>39.570543626877033</v>
      </c>
      <c r="E210" s="3">
        <f>TablaVentas[[#This Row],[Precio]]*TablaVentas[[#This Row],[Cantidad]]</f>
        <v>1147.5457651794341</v>
      </c>
      <c r="F210">
        <f>IF(TablaVentas[[#This Row],[Cantidad]]&gt;=20,1,2)</f>
        <v>1</v>
      </c>
      <c r="G210" s="67" t="str">
        <f>VLOOKUP(MONTH(TablaVentas[[#This Row],[fecha]]),TablaMeses[#All],2,FALSE)</f>
        <v>FEBRERO</v>
      </c>
      <c r="H210">
        <f>YEAR(TablaVentas[[#This Row],[fecha]])</f>
        <v>2016</v>
      </c>
      <c r="I210">
        <f>VLOOKUP(TablaVentas[[#This Row],[CodigoBarras]],TablaProductos[#All],3,FALSE)</f>
        <v>1003</v>
      </c>
    </row>
    <row r="211" spans="1:9" x14ac:dyDescent="0.25">
      <c r="A211" s="68">
        <v>42406</v>
      </c>
      <c r="B211">
        <v>75100033943</v>
      </c>
      <c r="C211">
        <v>34</v>
      </c>
      <c r="D211" s="2">
        <v>38.791923856233225</v>
      </c>
      <c r="E211" s="3">
        <f>TablaVentas[[#This Row],[Precio]]*TablaVentas[[#This Row],[Cantidad]]</f>
        <v>1318.9254111119296</v>
      </c>
      <c r="F211">
        <f>IF(TablaVentas[[#This Row],[Cantidad]]&gt;=20,1,2)</f>
        <v>1</v>
      </c>
      <c r="G211" s="67" t="str">
        <f>VLOOKUP(MONTH(TablaVentas[[#This Row],[fecha]]),TablaMeses[#All],2,FALSE)</f>
        <v>FEBRERO</v>
      </c>
      <c r="H211">
        <f>YEAR(TablaVentas[[#This Row],[fecha]])</f>
        <v>2016</v>
      </c>
      <c r="I211">
        <f>VLOOKUP(TablaVentas[[#This Row],[CodigoBarras]],TablaProductos[#All],3,FALSE)</f>
        <v>1001</v>
      </c>
    </row>
    <row r="212" spans="1:9" x14ac:dyDescent="0.25">
      <c r="A212" s="68">
        <v>42406</v>
      </c>
      <c r="B212">
        <v>75100033949</v>
      </c>
      <c r="C212">
        <v>30</v>
      </c>
      <c r="D212" s="2">
        <v>32.894032474980676</v>
      </c>
      <c r="E212" s="3">
        <f>TablaVentas[[#This Row],[Precio]]*TablaVentas[[#This Row],[Cantidad]]</f>
        <v>986.82097424942026</v>
      </c>
      <c r="F212">
        <f>IF(TablaVentas[[#This Row],[Cantidad]]&gt;=20,1,2)</f>
        <v>1</v>
      </c>
      <c r="G212" s="67" t="str">
        <f>VLOOKUP(MONTH(TablaVentas[[#This Row],[fecha]]),TablaMeses[#All],2,FALSE)</f>
        <v>FEBRERO</v>
      </c>
      <c r="H212">
        <f>YEAR(TablaVentas[[#This Row],[fecha]])</f>
        <v>2016</v>
      </c>
      <c r="I212">
        <f>VLOOKUP(TablaVentas[[#This Row],[CodigoBarras]],TablaProductos[#All],3,FALSE)</f>
        <v>1004</v>
      </c>
    </row>
    <row r="213" spans="1:9" x14ac:dyDescent="0.25">
      <c r="A213" s="68">
        <v>42406</v>
      </c>
      <c r="B213">
        <v>75100033950</v>
      </c>
      <c r="C213">
        <v>50</v>
      </c>
      <c r="D213" s="2">
        <v>25.215585619363644</v>
      </c>
      <c r="E213" s="3">
        <f>TablaVentas[[#This Row],[Precio]]*TablaVentas[[#This Row],[Cantidad]]</f>
        <v>1260.7792809681821</v>
      </c>
      <c r="F213">
        <f>IF(TablaVentas[[#This Row],[Cantidad]]&gt;=20,1,2)</f>
        <v>1</v>
      </c>
      <c r="G213" s="67" t="str">
        <f>VLOOKUP(MONTH(TablaVentas[[#This Row],[fecha]]),TablaMeses[#All],2,FALSE)</f>
        <v>FEBRERO</v>
      </c>
      <c r="H213">
        <f>YEAR(TablaVentas[[#This Row],[fecha]])</f>
        <v>2016</v>
      </c>
      <c r="I213">
        <f>VLOOKUP(TablaVentas[[#This Row],[CodigoBarras]],TablaProductos[#All],3,FALSE)</f>
        <v>1005</v>
      </c>
    </row>
    <row r="214" spans="1:9" x14ac:dyDescent="0.25">
      <c r="A214" s="68">
        <v>42406</v>
      </c>
      <c r="B214">
        <v>75100033950</v>
      </c>
      <c r="C214">
        <v>25</v>
      </c>
      <c r="D214" s="2">
        <v>25.215585619363644</v>
      </c>
      <c r="E214" s="3">
        <f>TablaVentas[[#This Row],[Precio]]*TablaVentas[[#This Row],[Cantidad]]</f>
        <v>630.38964048409105</v>
      </c>
      <c r="F214">
        <f>IF(TablaVentas[[#This Row],[Cantidad]]&gt;=20,1,2)</f>
        <v>1</v>
      </c>
      <c r="G214" s="67" t="str">
        <f>VLOOKUP(MONTH(TablaVentas[[#This Row],[fecha]]),TablaMeses[#All],2,FALSE)</f>
        <v>FEBRERO</v>
      </c>
      <c r="H214">
        <f>YEAR(TablaVentas[[#This Row],[fecha]])</f>
        <v>2016</v>
      </c>
      <c r="I214">
        <f>VLOOKUP(TablaVentas[[#This Row],[CodigoBarras]],TablaProductos[#All],3,FALSE)</f>
        <v>1005</v>
      </c>
    </row>
    <row r="215" spans="1:9" x14ac:dyDescent="0.25">
      <c r="A215" s="68">
        <v>42407</v>
      </c>
      <c r="B215">
        <v>75100033940</v>
      </c>
      <c r="C215">
        <v>50</v>
      </c>
      <c r="D215" s="2">
        <v>36.618449397693041</v>
      </c>
      <c r="E215" s="3">
        <f>TablaVentas[[#This Row],[Precio]]*TablaVentas[[#This Row],[Cantidad]]</f>
        <v>1830.9224698846519</v>
      </c>
      <c r="F215">
        <f>IF(TablaVentas[[#This Row],[Cantidad]]&gt;=20,1,2)</f>
        <v>1</v>
      </c>
      <c r="G215" s="67" t="str">
        <f>VLOOKUP(MONTH(TablaVentas[[#This Row],[fecha]]),TablaMeses[#All],2,FALSE)</f>
        <v>FEBRERO</v>
      </c>
      <c r="H215">
        <f>YEAR(TablaVentas[[#This Row],[fecha]])</f>
        <v>2016</v>
      </c>
      <c r="I215">
        <f>VLOOKUP(TablaVentas[[#This Row],[CodigoBarras]],TablaProductos[#All],3,FALSE)</f>
        <v>1001</v>
      </c>
    </row>
    <row r="216" spans="1:9" x14ac:dyDescent="0.25">
      <c r="A216" s="68">
        <v>42407</v>
      </c>
      <c r="B216">
        <v>75100033941</v>
      </c>
      <c r="C216">
        <v>8</v>
      </c>
      <c r="D216" s="2">
        <v>34.329026514440201</v>
      </c>
      <c r="E216" s="3">
        <f>TablaVentas[[#This Row],[Precio]]*TablaVentas[[#This Row],[Cantidad]]</f>
        <v>274.63221211552161</v>
      </c>
      <c r="F216">
        <f>IF(TablaVentas[[#This Row],[Cantidad]]&gt;=20,1,2)</f>
        <v>2</v>
      </c>
      <c r="G216" s="67" t="str">
        <f>VLOOKUP(MONTH(TablaVentas[[#This Row],[fecha]]),TablaMeses[#All],2,FALSE)</f>
        <v>FEBRERO</v>
      </c>
      <c r="H216">
        <f>YEAR(TablaVentas[[#This Row],[fecha]])</f>
        <v>2016</v>
      </c>
      <c r="I216">
        <f>VLOOKUP(TablaVentas[[#This Row],[CodigoBarras]],TablaProductos[#All],3,FALSE)</f>
        <v>1002</v>
      </c>
    </row>
    <row r="217" spans="1:9" x14ac:dyDescent="0.25">
      <c r="A217" s="68">
        <v>42407</v>
      </c>
      <c r="B217">
        <v>75100033942</v>
      </c>
      <c r="C217">
        <v>44</v>
      </c>
      <c r="D217" s="2">
        <v>39.570543626877033</v>
      </c>
      <c r="E217" s="3">
        <f>TablaVentas[[#This Row],[Precio]]*TablaVentas[[#This Row],[Cantidad]]</f>
        <v>1741.1039195825895</v>
      </c>
      <c r="F217">
        <f>IF(TablaVentas[[#This Row],[Cantidad]]&gt;=20,1,2)</f>
        <v>1</v>
      </c>
      <c r="G217" s="67" t="str">
        <f>VLOOKUP(MONTH(TablaVentas[[#This Row],[fecha]]),TablaMeses[#All],2,FALSE)</f>
        <v>FEBRERO</v>
      </c>
      <c r="H217">
        <f>YEAR(TablaVentas[[#This Row],[fecha]])</f>
        <v>2016</v>
      </c>
      <c r="I217">
        <f>VLOOKUP(TablaVentas[[#This Row],[CodigoBarras]],TablaProductos[#All],3,FALSE)</f>
        <v>1003</v>
      </c>
    </row>
    <row r="218" spans="1:9" x14ac:dyDescent="0.25">
      <c r="A218" s="68">
        <v>42407</v>
      </c>
      <c r="B218">
        <v>75100033944</v>
      </c>
      <c r="C218">
        <v>45</v>
      </c>
      <c r="D218" s="2">
        <v>26.678238770962935</v>
      </c>
      <c r="E218" s="3">
        <f>TablaVentas[[#This Row],[Precio]]*TablaVentas[[#This Row],[Cantidad]]</f>
        <v>1200.5207446933321</v>
      </c>
      <c r="F218">
        <f>IF(TablaVentas[[#This Row],[Cantidad]]&gt;=20,1,2)</f>
        <v>1</v>
      </c>
      <c r="G218" s="67" t="str">
        <f>VLOOKUP(MONTH(TablaVentas[[#This Row],[fecha]]),TablaMeses[#All],2,FALSE)</f>
        <v>FEBRERO</v>
      </c>
      <c r="H218">
        <f>YEAR(TablaVentas[[#This Row],[fecha]])</f>
        <v>2016</v>
      </c>
      <c r="I218">
        <f>VLOOKUP(TablaVentas[[#This Row],[CodigoBarras]],TablaProductos[#All],3,FALSE)</f>
        <v>1002</v>
      </c>
    </row>
    <row r="219" spans="1:9" x14ac:dyDescent="0.25">
      <c r="A219" s="68">
        <v>42407</v>
      </c>
      <c r="B219">
        <v>75100033945</v>
      </c>
      <c r="C219">
        <v>22</v>
      </c>
      <c r="D219" s="2">
        <v>32.473968381130078</v>
      </c>
      <c r="E219" s="3">
        <f>TablaVentas[[#This Row],[Precio]]*TablaVentas[[#This Row],[Cantidad]]</f>
        <v>714.42730438486171</v>
      </c>
      <c r="F219">
        <f>IF(TablaVentas[[#This Row],[Cantidad]]&gt;=20,1,2)</f>
        <v>1</v>
      </c>
      <c r="G219" s="67" t="str">
        <f>VLOOKUP(MONTH(TablaVentas[[#This Row],[fecha]]),TablaMeses[#All],2,FALSE)</f>
        <v>FEBRERO</v>
      </c>
      <c r="H219">
        <f>YEAR(TablaVentas[[#This Row],[fecha]])</f>
        <v>2016</v>
      </c>
      <c r="I219">
        <f>VLOOKUP(TablaVentas[[#This Row],[CodigoBarras]],TablaProductos[#All],3,FALSE)</f>
        <v>1003</v>
      </c>
    </row>
    <row r="220" spans="1:9" x14ac:dyDescent="0.25">
      <c r="A220" s="68">
        <v>42407</v>
      </c>
      <c r="B220">
        <v>75100033948</v>
      </c>
      <c r="C220">
        <v>12</v>
      </c>
      <c r="D220" s="2">
        <v>24.462827423892683</v>
      </c>
      <c r="E220" s="3">
        <f>TablaVentas[[#This Row],[Precio]]*TablaVentas[[#This Row],[Cantidad]]</f>
        <v>293.55392908671217</v>
      </c>
      <c r="F220">
        <f>IF(TablaVentas[[#This Row],[Cantidad]]&gt;=20,1,2)</f>
        <v>2</v>
      </c>
      <c r="G220" s="67" t="str">
        <f>VLOOKUP(MONTH(TablaVentas[[#This Row],[fecha]]),TablaMeses[#All],2,FALSE)</f>
        <v>FEBRERO</v>
      </c>
      <c r="H220">
        <f>YEAR(TablaVentas[[#This Row],[fecha]])</f>
        <v>2016</v>
      </c>
      <c r="I220">
        <f>VLOOKUP(TablaVentas[[#This Row],[CodigoBarras]],TablaProductos[#All],3,FALSE)</f>
        <v>1006</v>
      </c>
    </row>
    <row r="221" spans="1:9" x14ac:dyDescent="0.25">
      <c r="A221" s="68">
        <v>42407</v>
      </c>
      <c r="B221">
        <v>75100033949</v>
      </c>
      <c r="C221">
        <v>49</v>
      </c>
      <c r="D221" s="2">
        <v>32.894032474980676</v>
      </c>
      <c r="E221" s="3">
        <f>TablaVentas[[#This Row],[Precio]]*TablaVentas[[#This Row],[Cantidad]]</f>
        <v>1611.807591274053</v>
      </c>
      <c r="F221">
        <f>IF(TablaVentas[[#This Row],[Cantidad]]&gt;=20,1,2)</f>
        <v>1</v>
      </c>
      <c r="G221" s="67" t="str">
        <f>VLOOKUP(MONTH(TablaVentas[[#This Row],[fecha]]),TablaMeses[#All],2,FALSE)</f>
        <v>FEBRERO</v>
      </c>
      <c r="H221">
        <f>YEAR(TablaVentas[[#This Row],[fecha]])</f>
        <v>2016</v>
      </c>
      <c r="I221">
        <f>VLOOKUP(TablaVentas[[#This Row],[CodigoBarras]],TablaProductos[#All],3,FALSE)</f>
        <v>1004</v>
      </c>
    </row>
    <row r="222" spans="1:9" x14ac:dyDescent="0.25">
      <c r="A222" s="68">
        <v>42408</v>
      </c>
      <c r="B222">
        <v>75100033941</v>
      </c>
      <c r="C222">
        <v>30</v>
      </c>
      <c r="D222" s="2">
        <v>34.329026514440201</v>
      </c>
      <c r="E222" s="3">
        <f>TablaVentas[[#This Row],[Precio]]*TablaVentas[[#This Row],[Cantidad]]</f>
        <v>1029.870795433206</v>
      </c>
      <c r="F222">
        <f>IF(TablaVentas[[#This Row],[Cantidad]]&gt;=20,1,2)</f>
        <v>1</v>
      </c>
      <c r="G222" s="67" t="str">
        <f>VLOOKUP(MONTH(TablaVentas[[#This Row],[fecha]]),TablaMeses[#All],2,FALSE)</f>
        <v>FEBRERO</v>
      </c>
      <c r="H222">
        <f>YEAR(TablaVentas[[#This Row],[fecha]])</f>
        <v>2016</v>
      </c>
      <c r="I222">
        <f>VLOOKUP(TablaVentas[[#This Row],[CodigoBarras]],TablaProductos[#All],3,FALSE)</f>
        <v>1002</v>
      </c>
    </row>
    <row r="223" spans="1:9" x14ac:dyDescent="0.25">
      <c r="A223" s="68">
        <v>42408</v>
      </c>
      <c r="B223">
        <v>75100033942</v>
      </c>
      <c r="C223">
        <v>43</v>
      </c>
      <c r="D223" s="2">
        <v>39.570543626877033</v>
      </c>
      <c r="E223" s="3">
        <f>TablaVentas[[#This Row],[Precio]]*TablaVentas[[#This Row],[Cantidad]]</f>
        <v>1701.5333759557125</v>
      </c>
      <c r="F223">
        <f>IF(TablaVentas[[#This Row],[Cantidad]]&gt;=20,1,2)</f>
        <v>1</v>
      </c>
      <c r="G223" s="67" t="str">
        <f>VLOOKUP(MONTH(TablaVentas[[#This Row],[fecha]]),TablaMeses[#All],2,FALSE)</f>
        <v>FEBRERO</v>
      </c>
      <c r="H223">
        <f>YEAR(TablaVentas[[#This Row],[fecha]])</f>
        <v>2016</v>
      </c>
      <c r="I223">
        <f>VLOOKUP(TablaVentas[[#This Row],[CodigoBarras]],TablaProductos[#All],3,FALSE)</f>
        <v>1003</v>
      </c>
    </row>
    <row r="224" spans="1:9" x14ac:dyDescent="0.25">
      <c r="A224" s="68">
        <v>42408</v>
      </c>
      <c r="B224">
        <v>75100033943</v>
      </c>
      <c r="C224">
        <v>34</v>
      </c>
      <c r="D224" s="2">
        <v>38.791923856233225</v>
      </c>
      <c r="E224" s="3">
        <f>TablaVentas[[#This Row],[Precio]]*TablaVentas[[#This Row],[Cantidad]]</f>
        <v>1318.9254111119296</v>
      </c>
      <c r="F224">
        <f>IF(TablaVentas[[#This Row],[Cantidad]]&gt;=20,1,2)</f>
        <v>1</v>
      </c>
      <c r="G224" s="67" t="str">
        <f>VLOOKUP(MONTH(TablaVentas[[#This Row],[fecha]]),TablaMeses[#All],2,FALSE)</f>
        <v>FEBRERO</v>
      </c>
      <c r="H224">
        <f>YEAR(TablaVentas[[#This Row],[fecha]])</f>
        <v>2016</v>
      </c>
      <c r="I224">
        <f>VLOOKUP(TablaVentas[[#This Row],[CodigoBarras]],TablaProductos[#All],3,FALSE)</f>
        <v>1001</v>
      </c>
    </row>
    <row r="225" spans="1:9" x14ac:dyDescent="0.25">
      <c r="A225" s="68">
        <v>42408</v>
      </c>
      <c r="B225">
        <v>75100033944</v>
      </c>
      <c r="C225">
        <v>34</v>
      </c>
      <c r="D225" s="2">
        <v>26.678238770962935</v>
      </c>
      <c r="E225" s="3">
        <f>TablaVentas[[#This Row],[Precio]]*TablaVentas[[#This Row],[Cantidad]]</f>
        <v>907.06011821273978</v>
      </c>
      <c r="F225">
        <f>IF(TablaVentas[[#This Row],[Cantidad]]&gt;=20,1,2)</f>
        <v>1</v>
      </c>
      <c r="G225" s="67" t="str">
        <f>VLOOKUP(MONTH(TablaVentas[[#This Row],[fecha]]),TablaMeses[#All],2,FALSE)</f>
        <v>FEBRERO</v>
      </c>
      <c r="H225">
        <f>YEAR(TablaVentas[[#This Row],[fecha]])</f>
        <v>2016</v>
      </c>
      <c r="I225">
        <f>VLOOKUP(TablaVentas[[#This Row],[CodigoBarras]],TablaProductos[#All],3,FALSE)</f>
        <v>1002</v>
      </c>
    </row>
    <row r="226" spans="1:9" x14ac:dyDescent="0.25">
      <c r="A226" s="68">
        <v>42408</v>
      </c>
      <c r="B226">
        <v>75100033944</v>
      </c>
      <c r="C226">
        <v>33</v>
      </c>
      <c r="D226" s="2">
        <v>26.678238770962935</v>
      </c>
      <c r="E226" s="3">
        <f>TablaVentas[[#This Row],[Precio]]*TablaVentas[[#This Row],[Cantidad]]</f>
        <v>880.38187944177685</v>
      </c>
      <c r="F226">
        <f>IF(TablaVentas[[#This Row],[Cantidad]]&gt;=20,1,2)</f>
        <v>1</v>
      </c>
      <c r="G226" s="67" t="str">
        <f>VLOOKUP(MONTH(TablaVentas[[#This Row],[fecha]]),TablaMeses[#All],2,FALSE)</f>
        <v>FEBRERO</v>
      </c>
      <c r="H226">
        <f>YEAR(TablaVentas[[#This Row],[fecha]])</f>
        <v>2016</v>
      </c>
      <c r="I226">
        <f>VLOOKUP(TablaVentas[[#This Row],[CodigoBarras]],TablaProductos[#All],3,FALSE)</f>
        <v>1002</v>
      </c>
    </row>
    <row r="227" spans="1:9" x14ac:dyDescent="0.25">
      <c r="A227" s="68">
        <v>42408</v>
      </c>
      <c r="B227">
        <v>75100033944</v>
      </c>
      <c r="C227">
        <v>33</v>
      </c>
      <c r="D227" s="2">
        <v>26.678238770962935</v>
      </c>
      <c r="E227" s="3">
        <f>TablaVentas[[#This Row],[Precio]]*TablaVentas[[#This Row],[Cantidad]]</f>
        <v>880.38187944177685</v>
      </c>
      <c r="F227">
        <f>IF(TablaVentas[[#This Row],[Cantidad]]&gt;=20,1,2)</f>
        <v>1</v>
      </c>
      <c r="G227" s="67" t="str">
        <f>VLOOKUP(MONTH(TablaVentas[[#This Row],[fecha]]),TablaMeses[#All],2,FALSE)</f>
        <v>FEBRERO</v>
      </c>
      <c r="H227">
        <f>YEAR(TablaVentas[[#This Row],[fecha]])</f>
        <v>2016</v>
      </c>
      <c r="I227">
        <f>VLOOKUP(TablaVentas[[#This Row],[CodigoBarras]],TablaProductos[#All],3,FALSE)</f>
        <v>1002</v>
      </c>
    </row>
    <row r="228" spans="1:9" x14ac:dyDescent="0.25">
      <c r="A228" s="68">
        <v>42408</v>
      </c>
      <c r="B228">
        <v>75100033945</v>
      </c>
      <c r="C228">
        <v>12</v>
      </c>
      <c r="D228" s="2">
        <v>32.473968381130078</v>
      </c>
      <c r="E228" s="3">
        <f>TablaVentas[[#This Row],[Precio]]*TablaVentas[[#This Row],[Cantidad]]</f>
        <v>389.68762057356093</v>
      </c>
      <c r="F228">
        <f>IF(TablaVentas[[#This Row],[Cantidad]]&gt;=20,1,2)</f>
        <v>2</v>
      </c>
      <c r="G228" s="67" t="str">
        <f>VLOOKUP(MONTH(TablaVentas[[#This Row],[fecha]]),TablaMeses[#All],2,FALSE)</f>
        <v>FEBRERO</v>
      </c>
      <c r="H228">
        <f>YEAR(TablaVentas[[#This Row],[fecha]])</f>
        <v>2016</v>
      </c>
      <c r="I228">
        <f>VLOOKUP(TablaVentas[[#This Row],[CodigoBarras]],TablaProductos[#All],3,FALSE)</f>
        <v>1003</v>
      </c>
    </row>
    <row r="229" spans="1:9" x14ac:dyDescent="0.25">
      <c r="A229" s="68">
        <v>42408</v>
      </c>
      <c r="B229">
        <v>75100033945</v>
      </c>
      <c r="C229">
        <v>5</v>
      </c>
      <c r="D229" s="2">
        <v>32.473968381130078</v>
      </c>
      <c r="E229" s="3">
        <f>TablaVentas[[#This Row],[Precio]]*TablaVentas[[#This Row],[Cantidad]]</f>
        <v>162.36984190565039</v>
      </c>
      <c r="F229">
        <f>IF(TablaVentas[[#This Row],[Cantidad]]&gt;=20,1,2)</f>
        <v>2</v>
      </c>
      <c r="G229" s="67" t="str">
        <f>VLOOKUP(MONTH(TablaVentas[[#This Row],[fecha]]),TablaMeses[#All],2,FALSE)</f>
        <v>FEBRERO</v>
      </c>
      <c r="H229">
        <f>YEAR(TablaVentas[[#This Row],[fecha]])</f>
        <v>2016</v>
      </c>
      <c r="I229">
        <f>VLOOKUP(TablaVentas[[#This Row],[CodigoBarras]],TablaProductos[#All],3,FALSE)</f>
        <v>1003</v>
      </c>
    </row>
    <row r="230" spans="1:9" x14ac:dyDescent="0.25">
      <c r="A230" s="68">
        <v>42408</v>
      </c>
      <c r="B230">
        <v>75100033945</v>
      </c>
      <c r="C230">
        <v>35</v>
      </c>
      <c r="D230" s="2">
        <v>32.473968381130078</v>
      </c>
      <c r="E230" s="3">
        <f>TablaVentas[[#This Row],[Precio]]*TablaVentas[[#This Row],[Cantidad]]</f>
        <v>1136.5888933395527</v>
      </c>
      <c r="F230">
        <f>IF(TablaVentas[[#This Row],[Cantidad]]&gt;=20,1,2)</f>
        <v>1</v>
      </c>
      <c r="G230" s="67" t="str">
        <f>VLOOKUP(MONTH(TablaVentas[[#This Row],[fecha]]),TablaMeses[#All],2,FALSE)</f>
        <v>FEBRERO</v>
      </c>
      <c r="H230">
        <f>YEAR(TablaVentas[[#This Row],[fecha]])</f>
        <v>2016</v>
      </c>
      <c r="I230">
        <f>VLOOKUP(TablaVentas[[#This Row],[CodigoBarras]],TablaProductos[#All],3,FALSE)</f>
        <v>1003</v>
      </c>
    </row>
    <row r="231" spans="1:9" x14ac:dyDescent="0.25">
      <c r="A231" s="68">
        <v>42408</v>
      </c>
      <c r="B231">
        <v>75100033949</v>
      </c>
      <c r="C231">
        <v>47</v>
      </c>
      <c r="D231" s="2">
        <v>32.894032474980676</v>
      </c>
      <c r="E231" s="3">
        <f>TablaVentas[[#This Row],[Precio]]*TablaVentas[[#This Row],[Cantidad]]</f>
        <v>1546.0195263240919</v>
      </c>
      <c r="F231">
        <f>IF(TablaVentas[[#This Row],[Cantidad]]&gt;=20,1,2)</f>
        <v>1</v>
      </c>
      <c r="G231" s="67" t="str">
        <f>VLOOKUP(MONTH(TablaVentas[[#This Row],[fecha]]),TablaMeses[#All],2,FALSE)</f>
        <v>FEBRERO</v>
      </c>
      <c r="H231">
        <f>YEAR(TablaVentas[[#This Row],[fecha]])</f>
        <v>2016</v>
      </c>
      <c r="I231">
        <f>VLOOKUP(TablaVentas[[#This Row],[CodigoBarras]],TablaProductos[#All],3,FALSE)</f>
        <v>1004</v>
      </c>
    </row>
    <row r="232" spans="1:9" x14ac:dyDescent="0.25">
      <c r="A232" s="68">
        <v>42409</v>
      </c>
      <c r="B232">
        <v>75100033946</v>
      </c>
      <c r="C232">
        <v>14</v>
      </c>
      <c r="D232" s="2">
        <v>39.508311000525424</v>
      </c>
      <c r="E232" s="3">
        <f>TablaVentas[[#This Row],[Precio]]*TablaVentas[[#This Row],[Cantidad]]</f>
        <v>553.11635400735599</v>
      </c>
      <c r="F232">
        <f>IF(TablaVentas[[#This Row],[Cantidad]]&gt;=20,1,2)</f>
        <v>2</v>
      </c>
      <c r="G232" s="67" t="str">
        <f>VLOOKUP(MONTH(TablaVentas[[#This Row],[fecha]]),TablaMeses[#All],2,FALSE)</f>
        <v>FEBRERO</v>
      </c>
      <c r="H232">
        <f>YEAR(TablaVentas[[#This Row],[fecha]])</f>
        <v>2016</v>
      </c>
      <c r="I232">
        <f>VLOOKUP(TablaVentas[[#This Row],[CodigoBarras]],TablaProductos[#All],3,FALSE)</f>
        <v>1004</v>
      </c>
    </row>
    <row r="233" spans="1:9" x14ac:dyDescent="0.25">
      <c r="A233" s="68">
        <v>42409</v>
      </c>
      <c r="B233">
        <v>75100033948</v>
      </c>
      <c r="C233">
        <v>36</v>
      </c>
      <c r="D233" s="2">
        <v>24.462827423892683</v>
      </c>
      <c r="E233" s="3">
        <f>TablaVentas[[#This Row],[Precio]]*TablaVentas[[#This Row],[Cantidad]]</f>
        <v>880.66178726013663</v>
      </c>
      <c r="F233">
        <f>IF(TablaVentas[[#This Row],[Cantidad]]&gt;=20,1,2)</f>
        <v>1</v>
      </c>
      <c r="G233" s="67" t="str">
        <f>VLOOKUP(MONTH(TablaVentas[[#This Row],[fecha]]),TablaMeses[#All],2,FALSE)</f>
        <v>FEBRERO</v>
      </c>
      <c r="H233">
        <f>YEAR(TablaVentas[[#This Row],[fecha]])</f>
        <v>2016</v>
      </c>
      <c r="I233">
        <f>VLOOKUP(TablaVentas[[#This Row],[CodigoBarras]],TablaProductos[#All],3,FALSE)</f>
        <v>1006</v>
      </c>
    </row>
    <row r="234" spans="1:9" x14ac:dyDescent="0.25">
      <c r="A234" s="68">
        <v>42410</v>
      </c>
      <c r="B234">
        <v>75100033940</v>
      </c>
      <c r="C234">
        <v>18</v>
      </c>
      <c r="D234" s="2">
        <v>36.618449397693041</v>
      </c>
      <c r="E234" s="3">
        <f>TablaVentas[[#This Row],[Precio]]*TablaVentas[[#This Row],[Cantidad]]</f>
        <v>659.13208915847474</v>
      </c>
      <c r="F234">
        <f>IF(TablaVentas[[#This Row],[Cantidad]]&gt;=20,1,2)</f>
        <v>2</v>
      </c>
      <c r="G234" s="67" t="str">
        <f>VLOOKUP(MONTH(TablaVentas[[#This Row],[fecha]]),TablaMeses[#All],2,FALSE)</f>
        <v>FEBRERO</v>
      </c>
      <c r="H234">
        <f>YEAR(TablaVentas[[#This Row],[fecha]])</f>
        <v>2016</v>
      </c>
      <c r="I234">
        <f>VLOOKUP(TablaVentas[[#This Row],[CodigoBarras]],TablaProductos[#All],3,FALSE)</f>
        <v>1001</v>
      </c>
    </row>
    <row r="235" spans="1:9" x14ac:dyDescent="0.25">
      <c r="A235" s="68">
        <v>42410</v>
      </c>
      <c r="B235">
        <v>75100033940</v>
      </c>
      <c r="C235">
        <v>26</v>
      </c>
      <c r="D235" s="2">
        <v>36.618449397693041</v>
      </c>
      <c r="E235" s="3">
        <f>TablaVentas[[#This Row],[Precio]]*TablaVentas[[#This Row],[Cantidad]]</f>
        <v>952.07968434001907</v>
      </c>
      <c r="F235">
        <f>IF(TablaVentas[[#This Row],[Cantidad]]&gt;=20,1,2)</f>
        <v>1</v>
      </c>
      <c r="G235" s="67" t="str">
        <f>VLOOKUP(MONTH(TablaVentas[[#This Row],[fecha]]),TablaMeses[#All],2,FALSE)</f>
        <v>FEBRERO</v>
      </c>
      <c r="H235">
        <f>YEAR(TablaVentas[[#This Row],[fecha]])</f>
        <v>2016</v>
      </c>
      <c r="I235">
        <f>VLOOKUP(TablaVentas[[#This Row],[CodigoBarras]],TablaProductos[#All],3,FALSE)</f>
        <v>1001</v>
      </c>
    </row>
    <row r="236" spans="1:9" x14ac:dyDescent="0.25">
      <c r="A236" s="68">
        <v>42410</v>
      </c>
      <c r="B236">
        <v>75100033942</v>
      </c>
      <c r="C236">
        <v>44</v>
      </c>
      <c r="D236" s="2">
        <v>39.570543626877033</v>
      </c>
      <c r="E236" s="3">
        <f>TablaVentas[[#This Row],[Precio]]*TablaVentas[[#This Row],[Cantidad]]</f>
        <v>1741.1039195825895</v>
      </c>
      <c r="F236">
        <f>IF(TablaVentas[[#This Row],[Cantidad]]&gt;=20,1,2)</f>
        <v>1</v>
      </c>
      <c r="G236" s="67" t="str">
        <f>VLOOKUP(MONTH(TablaVentas[[#This Row],[fecha]]),TablaMeses[#All],2,FALSE)</f>
        <v>FEBRERO</v>
      </c>
      <c r="H236">
        <f>YEAR(TablaVentas[[#This Row],[fecha]])</f>
        <v>2016</v>
      </c>
      <c r="I236">
        <f>VLOOKUP(TablaVentas[[#This Row],[CodigoBarras]],TablaProductos[#All],3,FALSE)</f>
        <v>1003</v>
      </c>
    </row>
    <row r="237" spans="1:9" x14ac:dyDescent="0.25">
      <c r="A237" s="68">
        <v>42410</v>
      </c>
      <c r="B237">
        <v>75100033946</v>
      </c>
      <c r="C237">
        <v>15</v>
      </c>
      <c r="D237" s="2">
        <v>39.508311000525424</v>
      </c>
      <c r="E237" s="3">
        <f>TablaVentas[[#This Row],[Precio]]*TablaVentas[[#This Row],[Cantidad]]</f>
        <v>592.62466500788139</v>
      </c>
      <c r="F237">
        <f>IF(TablaVentas[[#This Row],[Cantidad]]&gt;=20,1,2)</f>
        <v>2</v>
      </c>
      <c r="G237" s="67" t="str">
        <f>VLOOKUP(MONTH(TablaVentas[[#This Row],[fecha]]),TablaMeses[#All],2,FALSE)</f>
        <v>FEBRERO</v>
      </c>
      <c r="H237">
        <f>YEAR(TablaVentas[[#This Row],[fecha]])</f>
        <v>2016</v>
      </c>
      <c r="I237">
        <f>VLOOKUP(TablaVentas[[#This Row],[CodigoBarras]],TablaProductos[#All],3,FALSE)</f>
        <v>1004</v>
      </c>
    </row>
    <row r="238" spans="1:9" x14ac:dyDescent="0.25">
      <c r="A238" s="68">
        <v>42410</v>
      </c>
      <c r="B238">
        <v>75100033946</v>
      </c>
      <c r="C238">
        <v>47</v>
      </c>
      <c r="D238" s="2">
        <v>39.508311000525424</v>
      </c>
      <c r="E238" s="3">
        <f>TablaVentas[[#This Row],[Precio]]*TablaVentas[[#This Row],[Cantidad]]</f>
        <v>1856.8906170246948</v>
      </c>
      <c r="F238">
        <f>IF(TablaVentas[[#This Row],[Cantidad]]&gt;=20,1,2)</f>
        <v>1</v>
      </c>
      <c r="G238" s="67" t="str">
        <f>VLOOKUP(MONTH(TablaVentas[[#This Row],[fecha]]),TablaMeses[#All],2,FALSE)</f>
        <v>FEBRERO</v>
      </c>
      <c r="H238">
        <f>YEAR(TablaVentas[[#This Row],[fecha]])</f>
        <v>2016</v>
      </c>
      <c r="I238">
        <f>VLOOKUP(TablaVentas[[#This Row],[CodigoBarras]],TablaProductos[#All],3,FALSE)</f>
        <v>1004</v>
      </c>
    </row>
    <row r="239" spans="1:9" x14ac:dyDescent="0.25">
      <c r="A239" s="68">
        <v>42410</v>
      </c>
      <c r="B239">
        <v>75100033947</v>
      </c>
      <c r="C239">
        <v>3</v>
      </c>
      <c r="D239" s="2">
        <v>33.370394916639121</v>
      </c>
      <c r="E239" s="3">
        <f>TablaVentas[[#This Row],[Precio]]*TablaVentas[[#This Row],[Cantidad]]</f>
        <v>100.11118474991736</v>
      </c>
      <c r="F239">
        <f>IF(TablaVentas[[#This Row],[Cantidad]]&gt;=20,1,2)</f>
        <v>2</v>
      </c>
      <c r="G239" s="67" t="str">
        <f>VLOOKUP(MONTH(TablaVentas[[#This Row],[fecha]]),TablaMeses[#All],2,FALSE)</f>
        <v>FEBRERO</v>
      </c>
      <c r="H239">
        <f>YEAR(TablaVentas[[#This Row],[fecha]])</f>
        <v>2016</v>
      </c>
      <c r="I239">
        <f>VLOOKUP(TablaVentas[[#This Row],[CodigoBarras]],TablaProductos[#All],3,FALSE)</f>
        <v>1005</v>
      </c>
    </row>
    <row r="240" spans="1:9" x14ac:dyDescent="0.25">
      <c r="A240" s="68">
        <v>42410</v>
      </c>
      <c r="B240">
        <v>75100033949</v>
      </c>
      <c r="C240">
        <v>37</v>
      </c>
      <c r="D240" s="2">
        <v>32.894032474980676</v>
      </c>
      <c r="E240" s="3">
        <f>TablaVentas[[#This Row],[Precio]]*TablaVentas[[#This Row],[Cantidad]]</f>
        <v>1217.079201574285</v>
      </c>
      <c r="F240">
        <f>IF(TablaVentas[[#This Row],[Cantidad]]&gt;=20,1,2)</f>
        <v>1</v>
      </c>
      <c r="G240" s="67" t="str">
        <f>VLOOKUP(MONTH(TablaVentas[[#This Row],[fecha]]),TablaMeses[#All],2,FALSE)</f>
        <v>FEBRERO</v>
      </c>
      <c r="H240">
        <f>YEAR(TablaVentas[[#This Row],[fecha]])</f>
        <v>2016</v>
      </c>
      <c r="I240">
        <f>VLOOKUP(TablaVentas[[#This Row],[CodigoBarras]],TablaProductos[#All],3,FALSE)</f>
        <v>1004</v>
      </c>
    </row>
    <row r="241" spans="1:9" x14ac:dyDescent="0.25">
      <c r="A241" s="68">
        <v>42410</v>
      </c>
      <c r="B241">
        <v>75100033950</v>
      </c>
      <c r="C241">
        <v>35</v>
      </c>
      <c r="D241" s="2">
        <v>25.215585619363644</v>
      </c>
      <c r="E241" s="3">
        <f>TablaVentas[[#This Row],[Precio]]*TablaVentas[[#This Row],[Cantidad]]</f>
        <v>882.54549667772756</v>
      </c>
      <c r="F241">
        <f>IF(TablaVentas[[#This Row],[Cantidad]]&gt;=20,1,2)</f>
        <v>1</v>
      </c>
      <c r="G241" s="67" t="str">
        <f>VLOOKUP(MONTH(TablaVentas[[#This Row],[fecha]]),TablaMeses[#All],2,FALSE)</f>
        <v>FEBRERO</v>
      </c>
      <c r="H241">
        <f>YEAR(TablaVentas[[#This Row],[fecha]])</f>
        <v>2016</v>
      </c>
      <c r="I241">
        <f>VLOOKUP(TablaVentas[[#This Row],[CodigoBarras]],TablaProductos[#All],3,FALSE)</f>
        <v>1005</v>
      </c>
    </row>
    <row r="242" spans="1:9" x14ac:dyDescent="0.25">
      <c r="A242" s="68">
        <v>42411</v>
      </c>
      <c r="B242">
        <v>75100033941</v>
      </c>
      <c r="C242">
        <v>40</v>
      </c>
      <c r="D242" s="2">
        <v>34.329026514440201</v>
      </c>
      <c r="E242" s="3">
        <f>TablaVentas[[#This Row],[Precio]]*TablaVentas[[#This Row],[Cantidad]]</f>
        <v>1373.1610605776082</v>
      </c>
      <c r="F242">
        <f>IF(TablaVentas[[#This Row],[Cantidad]]&gt;=20,1,2)</f>
        <v>1</v>
      </c>
      <c r="G242" s="67" t="str">
        <f>VLOOKUP(MONTH(TablaVentas[[#This Row],[fecha]]),TablaMeses[#All],2,FALSE)</f>
        <v>FEBRERO</v>
      </c>
      <c r="H242">
        <f>YEAR(TablaVentas[[#This Row],[fecha]])</f>
        <v>2016</v>
      </c>
      <c r="I242">
        <f>VLOOKUP(TablaVentas[[#This Row],[CodigoBarras]],TablaProductos[#All],3,FALSE)</f>
        <v>1002</v>
      </c>
    </row>
    <row r="243" spans="1:9" x14ac:dyDescent="0.25">
      <c r="A243" s="68">
        <v>42411</v>
      </c>
      <c r="B243">
        <v>75100033942</v>
      </c>
      <c r="C243">
        <v>20</v>
      </c>
      <c r="D243" s="2">
        <v>39.570543626877033</v>
      </c>
      <c r="E243" s="3">
        <f>TablaVentas[[#This Row],[Precio]]*TablaVentas[[#This Row],[Cantidad]]</f>
        <v>791.41087253754063</v>
      </c>
      <c r="F243">
        <f>IF(TablaVentas[[#This Row],[Cantidad]]&gt;=20,1,2)</f>
        <v>1</v>
      </c>
      <c r="G243" s="67" t="str">
        <f>VLOOKUP(MONTH(TablaVentas[[#This Row],[fecha]]),TablaMeses[#All],2,FALSE)</f>
        <v>FEBRERO</v>
      </c>
      <c r="H243">
        <f>YEAR(TablaVentas[[#This Row],[fecha]])</f>
        <v>2016</v>
      </c>
      <c r="I243">
        <f>VLOOKUP(TablaVentas[[#This Row],[CodigoBarras]],TablaProductos[#All],3,FALSE)</f>
        <v>1003</v>
      </c>
    </row>
    <row r="244" spans="1:9" x14ac:dyDescent="0.25">
      <c r="A244" s="68">
        <v>42411</v>
      </c>
      <c r="B244">
        <v>75100033942</v>
      </c>
      <c r="C244">
        <v>2</v>
      </c>
      <c r="D244" s="2">
        <v>39.570543626877033</v>
      </c>
      <c r="E244" s="3">
        <f>TablaVentas[[#This Row],[Precio]]*TablaVentas[[#This Row],[Cantidad]]</f>
        <v>79.141087253754066</v>
      </c>
      <c r="F244">
        <f>IF(TablaVentas[[#This Row],[Cantidad]]&gt;=20,1,2)</f>
        <v>2</v>
      </c>
      <c r="G244" s="67" t="str">
        <f>VLOOKUP(MONTH(TablaVentas[[#This Row],[fecha]]),TablaMeses[#All],2,FALSE)</f>
        <v>FEBRERO</v>
      </c>
      <c r="H244">
        <f>YEAR(TablaVentas[[#This Row],[fecha]])</f>
        <v>2016</v>
      </c>
      <c r="I244">
        <f>VLOOKUP(TablaVentas[[#This Row],[CodigoBarras]],TablaProductos[#All],3,FALSE)</f>
        <v>1003</v>
      </c>
    </row>
    <row r="245" spans="1:9" x14ac:dyDescent="0.25">
      <c r="A245" s="68">
        <v>42411</v>
      </c>
      <c r="B245">
        <v>75100033944</v>
      </c>
      <c r="C245">
        <v>19</v>
      </c>
      <c r="D245" s="2">
        <v>26.678238770962935</v>
      </c>
      <c r="E245" s="3">
        <f>TablaVentas[[#This Row],[Precio]]*TablaVentas[[#This Row],[Cantidad]]</f>
        <v>506.88653664829576</v>
      </c>
      <c r="F245">
        <f>IF(TablaVentas[[#This Row],[Cantidad]]&gt;=20,1,2)</f>
        <v>2</v>
      </c>
      <c r="G245" s="67" t="str">
        <f>VLOOKUP(MONTH(TablaVentas[[#This Row],[fecha]]),TablaMeses[#All],2,FALSE)</f>
        <v>FEBRERO</v>
      </c>
      <c r="H245">
        <f>YEAR(TablaVentas[[#This Row],[fecha]])</f>
        <v>2016</v>
      </c>
      <c r="I245">
        <f>VLOOKUP(TablaVentas[[#This Row],[CodigoBarras]],TablaProductos[#All],3,FALSE)</f>
        <v>1002</v>
      </c>
    </row>
    <row r="246" spans="1:9" x14ac:dyDescent="0.25">
      <c r="A246" s="68">
        <v>42411</v>
      </c>
      <c r="B246">
        <v>75100033947</v>
      </c>
      <c r="C246">
        <v>15</v>
      </c>
      <c r="D246" s="2">
        <v>33.370394916639121</v>
      </c>
      <c r="E246" s="3">
        <f>TablaVentas[[#This Row],[Precio]]*TablaVentas[[#This Row],[Cantidad]]</f>
        <v>500.55592374958684</v>
      </c>
      <c r="F246">
        <f>IF(TablaVentas[[#This Row],[Cantidad]]&gt;=20,1,2)</f>
        <v>2</v>
      </c>
      <c r="G246" s="67" t="str">
        <f>VLOOKUP(MONTH(TablaVentas[[#This Row],[fecha]]),TablaMeses[#All],2,FALSE)</f>
        <v>FEBRERO</v>
      </c>
      <c r="H246">
        <f>YEAR(TablaVentas[[#This Row],[fecha]])</f>
        <v>2016</v>
      </c>
      <c r="I246">
        <f>VLOOKUP(TablaVentas[[#This Row],[CodigoBarras]],TablaProductos[#All],3,FALSE)</f>
        <v>1005</v>
      </c>
    </row>
    <row r="247" spans="1:9" x14ac:dyDescent="0.25">
      <c r="A247" s="68">
        <v>42411</v>
      </c>
      <c r="B247">
        <v>75100033949</v>
      </c>
      <c r="C247">
        <v>47</v>
      </c>
      <c r="D247" s="2">
        <v>32.894032474980676</v>
      </c>
      <c r="E247" s="3">
        <f>TablaVentas[[#This Row],[Precio]]*TablaVentas[[#This Row],[Cantidad]]</f>
        <v>1546.0195263240919</v>
      </c>
      <c r="F247">
        <f>IF(TablaVentas[[#This Row],[Cantidad]]&gt;=20,1,2)</f>
        <v>1</v>
      </c>
      <c r="G247" s="67" t="str">
        <f>VLOOKUP(MONTH(TablaVentas[[#This Row],[fecha]]),TablaMeses[#All],2,FALSE)</f>
        <v>FEBRERO</v>
      </c>
      <c r="H247">
        <f>YEAR(TablaVentas[[#This Row],[fecha]])</f>
        <v>2016</v>
      </c>
      <c r="I247">
        <f>VLOOKUP(TablaVentas[[#This Row],[CodigoBarras]],TablaProductos[#All],3,FALSE)</f>
        <v>1004</v>
      </c>
    </row>
    <row r="248" spans="1:9" x14ac:dyDescent="0.25">
      <c r="A248" s="68">
        <v>42411</v>
      </c>
      <c r="B248">
        <v>75100033950</v>
      </c>
      <c r="C248">
        <v>16</v>
      </c>
      <c r="D248" s="2">
        <v>25.215585619363644</v>
      </c>
      <c r="E248" s="3">
        <f>TablaVentas[[#This Row],[Precio]]*TablaVentas[[#This Row],[Cantidad]]</f>
        <v>403.4493699098183</v>
      </c>
      <c r="F248">
        <f>IF(TablaVentas[[#This Row],[Cantidad]]&gt;=20,1,2)</f>
        <v>2</v>
      </c>
      <c r="G248" s="67" t="str">
        <f>VLOOKUP(MONTH(TablaVentas[[#This Row],[fecha]]),TablaMeses[#All],2,FALSE)</f>
        <v>FEBRERO</v>
      </c>
      <c r="H248">
        <f>YEAR(TablaVentas[[#This Row],[fecha]])</f>
        <v>2016</v>
      </c>
      <c r="I248">
        <f>VLOOKUP(TablaVentas[[#This Row],[CodigoBarras]],TablaProductos[#All],3,FALSE)</f>
        <v>1005</v>
      </c>
    </row>
    <row r="249" spans="1:9" x14ac:dyDescent="0.25">
      <c r="A249" s="68">
        <v>42412</v>
      </c>
      <c r="B249">
        <v>75100033941</v>
      </c>
      <c r="C249">
        <v>31</v>
      </c>
      <c r="D249" s="2">
        <v>34.329026514440201</v>
      </c>
      <c r="E249" s="3">
        <f>TablaVentas[[#This Row],[Precio]]*TablaVentas[[#This Row],[Cantidad]]</f>
        <v>1064.1998219476463</v>
      </c>
      <c r="F249">
        <f>IF(TablaVentas[[#This Row],[Cantidad]]&gt;=20,1,2)</f>
        <v>1</v>
      </c>
      <c r="G249" s="67" t="str">
        <f>VLOOKUP(MONTH(TablaVentas[[#This Row],[fecha]]),TablaMeses[#All],2,FALSE)</f>
        <v>FEBRERO</v>
      </c>
      <c r="H249">
        <f>YEAR(TablaVentas[[#This Row],[fecha]])</f>
        <v>2016</v>
      </c>
      <c r="I249">
        <f>VLOOKUP(TablaVentas[[#This Row],[CodigoBarras]],TablaProductos[#All],3,FALSE)</f>
        <v>1002</v>
      </c>
    </row>
    <row r="250" spans="1:9" x14ac:dyDescent="0.25">
      <c r="A250" s="68">
        <v>42412</v>
      </c>
      <c r="B250">
        <v>75100033947</v>
      </c>
      <c r="C250">
        <v>13</v>
      </c>
      <c r="D250" s="2">
        <v>33.370394916639121</v>
      </c>
      <c r="E250" s="3">
        <f>TablaVentas[[#This Row],[Precio]]*TablaVentas[[#This Row],[Cantidad]]</f>
        <v>433.81513391630858</v>
      </c>
      <c r="F250">
        <f>IF(TablaVentas[[#This Row],[Cantidad]]&gt;=20,1,2)</f>
        <v>2</v>
      </c>
      <c r="G250" s="67" t="str">
        <f>VLOOKUP(MONTH(TablaVentas[[#This Row],[fecha]]),TablaMeses[#All],2,FALSE)</f>
        <v>FEBRERO</v>
      </c>
      <c r="H250">
        <f>YEAR(TablaVentas[[#This Row],[fecha]])</f>
        <v>2016</v>
      </c>
      <c r="I250">
        <f>VLOOKUP(TablaVentas[[#This Row],[CodigoBarras]],TablaProductos[#All],3,FALSE)</f>
        <v>1005</v>
      </c>
    </row>
    <row r="251" spans="1:9" x14ac:dyDescent="0.25">
      <c r="A251" s="68">
        <v>42412</v>
      </c>
      <c r="B251">
        <v>75100033948</v>
      </c>
      <c r="C251">
        <v>31</v>
      </c>
      <c r="D251" s="2">
        <v>24.462827423892683</v>
      </c>
      <c r="E251" s="3">
        <f>TablaVentas[[#This Row],[Precio]]*TablaVentas[[#This Row],[Cantidad]]</f>
        <v>758.34765014067318</v>
      </c>
      <c r="F251">
        <f>IF(TablaVentas[[#This Row],[Cantidad]]&gt;=20,1,2)</f>
        <v>1</v>
      </c>
      <c r="G251" s="67" t="str">
        <f>VLOOKUP(MONTH(TablaVentas[[#This Row],[fecha]]),TablaMeses[#All],2,FALSE)</f>
        <v>FEBRERO</v>
      </c>
      <c r="H251">
        <f>YEAR(TablaVentas[[#This Row],[fecha]])</f>
        <v>2016</v>
      </c>
      <c r="I251">
        <f>VLOOKUP(TablaVentas[[#This Row],[CodigoBarras]],TablaProductos[#All],3,FALSE)</f>
        <v>1006</v>
      </c>
    </row>
    <row r="252" spans="1:9" x14ac:dyDescent="0.25">
      <c r="A252" s="68">
        <v>42412</v>
      </c>
      <c r="B252">
        <v>75100033949</v>
      </c>
      <c r="C252">
        <v>17</v>
      </c>
      <c r="D252" s="2">
        <v>32.894032474980676</v>
      </c>
      <c r="E252" s="3">
        <f>TablaVentas[[#This Row],[Precio]]*TablaVentas[[#This Row],[Cantidad]]</f>
        <v>559.19855207467151</v>
      </c>
      <c r="F252">
        <f>IF(TablaVentas[[#This Row],[Cantidad]]&gt;=20,1,2)</f>
        <v>2</v>
      </c>
      <c r="G252" s="67" t="str">
        <f>VLOOKUP(MONTH(TablaVentas[[#This Row],[fecha]]),TablaMeses[#All],2,FALSE)</f>
        <v>FEBRERO</v>
      </c>
      <c r="H252">
        <f>YEAR(TablaVentas[[#This Row],[fecha]])</f>
        <v>2016</v>
      </c>
      <c r="I252">
        <f>VLOOKUP(TablaVentas[[#This Row],[CodigoBarras]],TablaProductos[#All],3,FALSE)</f>
        <v>1004</v>
      </c>
    </row>
    <row r="253" spans="1:9" x14ac:dyDescent="0.25">
      <c r="A253" s="68">
        <v>42413</v>
      </c>
      <c r="B253">
        <v>75100033941</v>
      </c>
      <c r="C253">
        <v>9</v>
      </c>
      <c r="D253" s="2">
        <v>34.329026514440201</v>
      </c>
      <c r="E253" s="3">
        <f>TablaVentas[[#This Row],[Precio]]*TablaVentas[[#This Row],[Cantidad]]</f>
        <v>308.96123862996183</v>
      </c>
      <c r="F253">
        <f>IF(TablaVentas[[#This Row],[Cantidad]]&gt;=20,1,2)</f>
        <v>2</v>
      </c>
      <c r="G253" s="67" t="str">
        <f>VLOOKUP(MONTH(TablaVentas[[#This Row],[fecha]]),TablaMeses[#All],2,FALSE)</f>
        <v>FEBRERO</v>
      </c>
      <c r="H253">
        <f>YEAR(TablaVentas[[#This Row],[fecha]])</f>
        <v>2016</v>
      </c>
      <c r="I253">
        <f>VLOOKUP(TablaVentas[[#This Row],[CodigoBarras]],TablaProductos[#All],3,FALSE)</f>
        <v>1002</v>
      </c>
    </row>
    <row r="254" spans="1:9" x14ac:dyDescent="0.25">
      <c r="A254" s="68">
        <v>42413</v>
      </c>
      <c r="B254">
        <v>75100033941</v>
      </c>
      <c r="C254">
        <v>7</v>
      </c>
      <c r="D254" s="2">
        <v>34.329026514440201</v>
      </c>
      <c r="E254" s="3">
        <f>TablaVentas[[#This Row],[Precio]]*TablaVentas[[#This Row],[Cantidad]]</f>
        <v>240.3031856010814</v>
      </c>
      <c r="F254">
        <f>IF(TablaVentas[[#This Row],[Cantidad]]&gt;=20,1,2)</f>
        <v>2</v>
      </c>
      <c r="G254" s="67" t="str">
        <f>VLOOKUP(MONTH(TablaVentas[[#This Row],[fecha]]),TablaMeses[#All],2,FALSE)</f>
        <v>FEBRERO</v>
      </c>
      <c r="H254">
        <f>YEAR(TablaVentas[[#This Row],[fecha]])</f>
        <v>2016</v>
      </c>
      <c r="I254">
        <f>VLOOKUP(TablaVentas[[#This Row],[CodigoBarras]],TablaProductos[#All],3,FALSE)</f>
        <v>1002</v>
      </c>
    </row>
    <row r="255" spans="1:9" x14ac:dyDescent="0.25">
      <c r="A255" s="68">
        <v>42413</v>
      </c>
      <c r="B255">
        <v>75100033942</v>
      </c>
      <c r="C255">
        <v>11</v>
      </c>
      <c r="D255" s="2">
        <v>39.570543626877033</v>
      </c>
      <c r="E255" s="3">
        <f>TablaVentas[[#This Row],[Precio]]*TablaVentas[[#This Row],[Cantidad]]</f>
        <v>435.27597989564737</v>
      </c>
      <c r="F255">
        <f>IF(TablaVentas[[#This Row],[Cantidad]]&gt;=20,1,2)</f>
        <v>2</v>
      </c>
      <c r="G255" s="67" t="str">
        <f>VLOOKUP(MONTH(TablaVentas[[#This Row],[fecha]]),TablaMeses[#All],2,FALSE)</f>
        <v>FEBRERO</v>
      </c>
      <c r="H255">
        <f>YEAR(TablaVentas[[#This Row],[fecha]])</f>
        <v>2016</v>
      </c>
      <c r="I255">
        <f>VLOOKUP(TablaVentas[[#This Row],[CodigoBarras]],TablaProductos[#All],3,FALSE)</f>
        <v>1003</v>
      </c>
    </row>
    <row r="256" spans="1:9" x14ac:dyDescent="0.25">
      <c r="A256" s="68">
        <v>42413</v>
      </c>
      <c r="B256">
        <v>75100033943</v>
      </c>
      <c r="C256">
        <v>48</v>
      </c>
      <c r="D256" s="2">
        <v>38.791923856233225</v>
      </c>
      <c r="E256" s="3">
        <f>TablaVentas[[#This Row],[Precio]]*TablaVentas[[#This Row],[Cantidad]]</f>
        <v>1862.0123450991948</v>
      </c>
      <c r="F256">
        <f>IF(TablaVentas[[#This Row],[Cantidad]]&gt;=20,1,2)</f>
        <v>1</v>
      </c>
      <c r="G256" s="67" t="str">
        <f>VLOOKUP(MONTH(TablaVentas[[#This Row],[fecha]]),TablaMeses[#All],2,FALSE)</f>
        <v>FEBRERO</v>
      </c>
      <c r="H256">
        <f>YEAR(TablaVentas[[#This Row],[fecha]])</f>
        <v>2016</v>
      </c>
      <c r="I256">
        <f>VLOOKUP(TablaVentas[[#This Row],[CodigoBarras]],TablaProductos[#All],3,FALSE)</f>
        <v>1001</v>
      </c>
    </row>
    <row r="257" spans="1:9" x14ac:dyDescent="0.25">
      <c r="A257" s="68">
        <v>42413</v>
      </c>
      <c r="B257">
        <v>75100033943</v>
      </c>
      <c r="C257">
        <v>5</v>
      </c>
      <c r="D257" s="2">
        <v>38.791923856233225</v>
      </c>
      <c r="E257" s="3">
        <f>TablaVentas[[#This Row],[Precio]]*TablaVentas[[#This Row],[Cantidad]]</f>
        <v>193.95961928116611</v>
      </c>
      <c r="F257">
        <f>IF(TablaVentas[[#This Row],[Cantidad]]&gt;=20,1,2)</f>
        <v>2</v>
      </c>
      <c r="G257" s="67" t="str">
        <f>VLOOKUP(MONTH(TablaVentas[[#This Row],[fecha]]),TablaMeses[#All],2,FALSE)</f>
        <v>FEBRERO</v>
      </c>
      <c r="H257">
        <f>YEAR(TablaVentas[[#This Row],[fecha]])</f>
        <v>2016</v>
      </c>
      <c r="I257">
        <f>VLOOKUP(TablaVentas[[#This Row],[CodigoBarras]],TablaProductos[#All],3,FALSE)</f>
        <v>1001</v>
      </c>
    </row>
    <row r="258" spans="1:9" x14ac:dyDescent="0.25">
      <c r="A258" s="68">
        <v>42413</v>
      </c>
      <c r="B258">
        <v>75100033944</v>
      </c>
      <c r="C258">
        <v>1</v>
      </c>
      <c r="D258" s="2">
        <v>26.678238770962935</v>
      </c>
      <c r="E258" s="3">
        <f>TablaVentas[[#This Row],[Precio]]*TablaVentas[[#This Row],[Cantidad]]</f>
        <v>26.678238770962935</v>
      </c>
      <c r="F258">
        <f>IF(TablaVentas[[#This Row],[Cantidad]]&gt;=20,1,2)</f>
        <v>2</v>
      </c>
      <c r="G258" s="67" t="str">
        <f>VLOOKUP(MONTH(TablaVentas[[#This Row],[fecha]]),TablaMeses[#All],2,FALSE)</f>
        <v>FEBRERO</v>
      </c>
      <c r="H258">
        <f>YEAR(TablaVentas[[#This Row],[fecha]])</f>
        <v>2016</v>
      </c>
      <c r="I258">
        <f>VLOOKUP(TablaVentas[[#This Row],[CodigoBarras]],TablaProductos[#All],3,FALSE)</f>
        <v>1002</v>
      </c>
    </row>
    <row r="259" spans="1:9" x14ac:dyDescent="0.25">
      <c r="A259" s="68">
        <v>42413</v>
      </c>
      <c r="B259">
        <v>75100033947</v>
      </c>
      <c r="C259">
        <v>25</v>
      </c>
      <c r="D259" s="2">
        <v>33.370394916639121</v>
      </c>
      <c r="E259" s="3">
        <f>TablaVentas[[#This Row],[Precio]]*TablaVentas[[#This Row],[Cantidad]]</f>
        <v>834.25987291597801</v>
      </c>
      <c r="F259">
        <f>IF(TablaVentas[[#This Row],[Cantidad]]&gt;=20,1,2)</f>
        <v>1</v>
      </c>
      <c r="G259" s="67" t="str">
        <f>VLOOKUP(MONTH(TablaVentas[[#This Row],[fecha]]),TablaMeses[#All],2,FALSE)</f>
        <v>FEBRERO</v>
      </c>
      <c r="H259">
        <f>YEAR(TablaVentas[[#This Row],[fecha]])</f>
        <v>2016</v>
      </c>
      <c r="I259">
        <f>VLOOKUP(TablaVentas[[#This Row],[CodigoBarras]],TablaProductos[#All],3,FALSE)</f>
        <v>1005</v>
      </c>
    </row>
    <row r="260" spans="1:9" x14ac:dyDescent="0.25">
      <c r="A260" s="68">
        <v>42413</v>
      </c>
      <c r="B260">
        <v>75100033948</v>
      </c>
      <c r="C260">
        <v>5</v>
      </c>
      <c r="D260" s="2">
        <v>24.462827423892683</v>
      </c>
      <c r="E260" s="3">
        <f>TablaVentas[[#This Row],[Precio]]*TablaVentas[[#This Row],[Cantidad]]</f>
        <v>122.31413711946342</v>
      </c>
      <c r="F260">
        <f>IF(TablaVentas[[#This Row],[Cantidad]]&gt;=20,1,2)</f>
        <v>2</v>
      </c>
      <c r="G260" s="67" t="str">
        <f>VLOOKUP(MONTH(TablaVentas[[#This Row],[fecha]]),TablaMeses[#All],2,FALSE)</f>
        <v>FEBRERO</v>
      </c>
      <c r="H260">
        <f>YEAR(TablaVentas[[#This Row],[fecha]])</f>
        <v>2016</v>
      </c>
      <c r="I260">
        <f>VLOOKUP(TablaVentas[[#This Row],[CodigoBarras]],TablaProductos[#All],3,FALSE)</f>
        <v>1006</v>
      </c>
    </row>
    <row r="261" spans="1:9" x14ac:dyDescent="0.25">
      <c r="A261" s="68">
        <v>42413</v>
      </c>
      <c r="B261">
        <v>75100033949</v>
      </c>
      <c r="C261">
        <v>8</v>
      </c>
      <c r="D261" s="2">
        <v>32.894032474980676</v>
      </c>
      <c r="E261" s="3">
        <f>TablaVentas[[#This Row],[Precio]]*TablaVentas[[#This Row],[Cantidad]]</f>
        <v>263.15225979984541</v>
      </c>
      <c r="F261">
        <f>IF(TablaVentas[[#This Row],[Cantidad]]&gt;=20,1,2)</f>
        <v>2</v>
      </c>
      <c r="G261" s="67" t="str">
        <f>VLOOKUP(MONTH(TablaVentas[[#This Row],[fecha]]),TablaMeses[#All],2,FALSE)</f>
        <v>FEBRERO</v>
      </c>
      <c r="H261">
        <f>YEAR(TablaVentas[[#This Row],[fecha]])</f>
        <v>2016</v>
      </c>
      <c r="I261">
        <f>VLOOKUP(TablaVentas[[#This Row],[CodigoBarras]],TablaProductos[#All],3,FALSE)</f>
        <v>1004</v>
      </c>
    </row>
    <row r="262" spans="1:9" x14ac:dyDescent="0.25">
      <c r="A262" s="68">
        <v>42413</v>
      </c>
      <c r="B262">
        <v>75100033949</v>
      </c>
      <c r="C262">
        <v>13</v>
      </c>
      <c r="D262" s="2">
        <v>32.894032474980676</v>
      </c>
      <c r="E262" s="3">
        <f>TablaVentas[[#This Row],[Precio]]*TablaVentas[[#This Row],[Cantidad]]</f>
        <v>427.62242217474881</v>
      </c>
      <c r="F262">
        <f>IF(TablaVentas[[#This Row],[Cantidad]]&gt;=20,1,2)</f>
        <v>2</v>
      </c>
      <c r="G262" s="67" t="str">
        <f>VLOOKUP(MONTH(TablaVentas[[#This Row],[fecha]]),TablaMeses[#All],2,FALSE)</f>
        <v>FEBRERO</v>
      </c>
      <c r="H262">
        <f>YEAR(TablaVentas[[#This Row],[fecha]])</f>
        <v>2016</v>
      </c>
      <c r="I262">
        <f>VLOOKUP(TablaVentas[[#This Row],[CodigoBarras]],TablaProductos[#All],3,FALSE)</f>
        <v>1004</v>
      </c>
    </row>
    <row r="263" spans="1:9" x14ac:dyDescent="0.25">
      <c r="A263" s="68">
        <v>42414</v>
      </c>
      <c r="B263">
        <v>75100033942</v>
      </c>
      <c r="C263">
        <v>47</v>
      </c>
      <c r="D263" s="2">
        <v>39.570543626877033</v>
      </c>
      <c r="E263" s="3">
        <f>TablaVentas[[#This Row],[Precio]]*TablaVentas[[#This Row],[Cantidad]]</f>
        <v>1859.8155504632205</v>
      </c>
      <c r="F263">
        <f>IF(TablaVentas[[#This Row],[Cantidad]]&gt;=20,1,2)</f>
        <v>1</v>
      </c>
      <c r="G263" s="67" t="str">
        <f>VLOOKUP(MONTH(TablaVentas[[#This Row],[fecha]]),TablaMeses[#All],2,FALSE)</f>
        <v>FEBRERO</v>
      </c>
      <c r="H263">
        <f>YEAR(TablaVentas[[#This Row],[fecha]])</f>
        <v>2016</v>
      </c>
      <c r="I263">
        <f>VLOOKUP(TablaVentas[[#This Row],[CodigoBarras]],TablaProductos[#All],3,FALSE)</f>
        <v>1003</v>
      </c>
    </row>
    <row r="264" spans="1:9" x14ac:dyDescent="0.25">
      <c r="A264" s="68">
        <v>42414</v>
      </c>
      <c r="B264">
        <v>75100033943</v>
      </c>
      <c r="C264">
        <v>23</v>
      </c>
      <c r="D264" s="2">
        <v>38.791923856233225</v>
      </c>
      <c r="E264" s="3">
        <f>TablaVentas[[#This Row],[Precio]]*TablaVentas[[#This Row],[Cantidad]]</f>
        <v>892.2142486933642</v>
      </c>
      <c r="F264">
        <f>IF(TablaVentas[[#This Row],[Cantidad]]&gt;=20,1,2)</f>
        <v>1</v>
      </c>
      <c r="G264" s="67" t="str">
        <f>VLOOKUP(MONTH(TablaVentas[[#This Row],[fecha]]),TablaMeses[#All],2,FALSE)</f>
        <v>FEBRERO</v>
      </c>
      <c r="H264">
        <f>YEAR(TablaVentas[[#This Row],[fecha]])</f>
        <v>2016</v>
      </c>
      <c r="I264">
        <f>VLOOKUP(TablaVentas[[#This Row],[CodigoBarras]],TablaProductos[#All],3,FALSE)</f>
        <v>1001</v>
      </c>
    </row>
    <row r="265" spans="1:9" x14ac:dyDescent="0.25">
      <c r="A265" s="68">
        <v>42414</v>
      </c>
      <c r="B265">
        <v>75100033943</v>
      </c>
      <c r="C265">
        <v>24</v>
      </c>
      <c r="D265" s="2">
        <v>38.791923856233225</v>
      </c>
      <c r="E265" s="3">
        <f>TablaVentas[[#This Row],[Precio]]*TablaVentas[[#This Row],[Cantidad]]</f>
        <v>931.00617254959741</v>
      </c>
      <c r="F265">
        <f>IF(TablaVentas[[#This Row],[Cantidad]]&gt;=20,1,2)</f>
        <v>1</v>
      </c>
      <c r="G265" s="67" t="str">
        <f>VLOOKUP(MONTH(TablaVentas[[#This Row],[fecha]]),TablaMeses[#All],2,FALSE)</f>
        <v>FEBRERO</v>
      </c>
      <c r="H265">
        <f>YEAR(TablaVentas[[#This Row],[fecha]])</f>
        <v>2016</v>
      </c>
      <c r="I265">
        <f>VLOOKUP(TablaVentas[[#This Row],[CodigoBarras]],TablaProductos[#All],3,FALSE)</f>
        <v>1001</v>
      </c>
    </row>
    <row r="266" spans="1:9" x14ac:dyDescent="0.25">
      <c r="A266" s="68">
        <v>42414</v>
      </c>
      <c r="B266">
        <v>75100033944</v>
      </c>
      <c r="C266">
        <v>40</v>
      </c>
      <c r="D266" s="2">
        <v>26.678238770962935</v>
      </c>
      <c r="E266" s="3">
        <f>TablaVentas[[#This Row],[Precio]]*TablaVentas[[#This Row],[Cantidad]]</f>
        <v>1067.1295508385174</v>
      </c>
      <c r="F266">
        <f>IF(TablaVentas[[#This Row],[Cantidad]]&gt;=20,1,2)</f>
        <v>1</v>
      </c>
      <c r="G266" s="67" t="str">
        <f>VLOOKUP(MONTH(TablaVentas[[#This Row],[fecha]]),TablaMeses[#All],2,FALSE)</f>
        <v>FEBRERO</v>
      </c>
      <c r="H266">
        <f>YEAR(TablaVentas[[#This Row],[fecha]])</f>
        <v>2016</v>
      </c>
      <c r="I266">
        <f>VLOOKUP(TablaVentas[[#This Row],[CodigoBarras]],TablaProductos[#All],3,FALSE)</f>
        <v>1002</v>
      </c>
    </row>
    <row r="267" spans="1:9" x14ac:dyDescent="0.25">
      <c r="A267" s="68">
        <v>42414</v>
      </c>
      <c r="B267">
        <v>75100033945</v>
      </c>
      <c r="C267">
        <v>31</v>
      </c>
      <c r="D267" s="2">
        <v>32.473968381130078</v>
      </c>
      <c r="E267" s="3">
        <f>TablaVentas[[#This Row],[Precio]]*TablaVentas[[#This Row],[Cantidad]]</f>
        <v>1006.6930198150324</v>
      </c>
      <c r="F267">
        <f>IF(TablaVentas[[#This Row],[Cantidad]]&gt;=20,1,2)</f>
        <v>1</v>
      </c>
      <c r="G267" s="67" t="str">
        <f>VLOOKUP(MONTH(TablaVentas[[#This Row],[fecha]]),TablaMeses[#All],2,FALSE)</f>
        <v>FEBRERO</v>
      </c>
      <c r="H267">
        <f>YEAR(TablaVentas[[#This Row],[fecha]])</f>
        <v>2016</v>
      </c>
      <c r="I267">
        <f>VLOOKUP(TablaVentas[[#This Row],[CodigoBarras]],TablaProductos[#All],3,FALSE)</f>
        <v>1003</v>
      </c>
    </row>
    <row r="268" spans="1:9" x14ac:dyDescent="0.25">
      <c r="A268" s="68">
        <v>42414</v>
      </c>
      <c r="B268">
        <v>75100033947</v>
      </c>
      <c r="C268">
        <v>47</v>
      </c>
      <c r="D268" s="2">
        <v>33.370394916639121</v>
      </c>
      <c r="E268" s="3">
        <f>TablaVentas[[#This Row],[Precio]]*TablaVentas[[#This Row],[Cantidad]]</f>
        <v>1568.4085610820387</v>
      </c>
      <c r="F268">
        <f>IF(TablaVentas[[#This Row],[Cantidad]]&gt;=20,1,2)</f>
        <v>1</v>
      </c>
      <c r="G268" s="67" t="str">
        <f>VLOOKUP(MONTH(TablaVentas[[#This Row],[fecha]]),TablaMeses[#All],2,FALSE)</f>
        <v>FEBRERO</v>
      </c>
      <c r="H268">
        <f>YEAR(TablaVentas[[#This Row],[fecha]])</f>
        <v>2016</v>
      </c>
      <c r="I268">
        <f>VLOOKUP(TablaVentas[[#This Row],[CodigoBarras]],TablaProductos[#All],3,FALSE)</f>
        <v>1005</v>
      </c>
    </row>
    <row r="269" spans="1:9" x14ac:dyDescent="0.25">
      <c r="A269" s="68">
        <v>42414</v>
      </c>
      <c r="B269">
        <v>75100033947</v>
      </c>
      <c r="C269">
        <v>50</v>
      </c>
      <c r="D269" s="2">
        <v>33.370394916639121</v>
      </c>
      <c r="E269" s="3">
        <f>TablaVentas[[#This Row],[Precio]]*TablaVentas[[#This Row],[Cantidad]]</f>
        <v>1668.519745831956</v>
      </c>
      <c r="F269">
        <f>IF(TablaVentas[[#This Row],[Cantidad]]&gt;=20,1,2)</f>
        <v>1</v>
      </c>
      <c r="G269" s="67" t="str">
        <f>VLOOKUP(MONTH(TablaVentas[[#This Row],[fecha]]),TablaMeses[#All],2,FALSE)</f>
        <v>FEBRERO</v>
      </c>
      <c r="H269">
        <f>YEAR(TablaVentas[[#This Row],[fecha]])</f>
        <v>2016</v>
      </c>
      <c r="I269">
        <f>VLOOKUP(TablaVentas[[#This Row],[CodigoBarras]],TablaProductos[#All],3,FALSE)</f>
        <v>1005</v>
      </c>
    </row>
    <row r="270" spans="1:9" x14ac:dyDescent="0.25">
      <c r="A270" s="68">
        <v>42414</v>
      </c>
      <c r="B270">
        <v>75100033948</v>
      </c>
      <c r="C270">
        <v>4</v>
      </c>
      <c r="D270" s="2">
        <v>24.462827423892683</v>
      </c>
      <c r="E270" s="3">
        <f>TablaVentas[[#This Row],[Precio]]*TablaVentas[[#This Row],[Cantidad]]</f>
        <v>97.851309695570734</v>
      </c>
      <c r="F270">
        <f>IF(TablaVentas[[#This Row],[Cantidad]]&gt;=20,1,2)</f>
        <v>2</v>
      </c>
      <c r="G270" s="67" t="str">
        <f>VLOOKUP(MONTH(TablaVentas[[#This Row],[fecha]]),TablaMeses[#All],2,FALSE)</f>
        <v>FEBRERO</v>
      </c>
      <c r="H270">
        <f>YEAR(TablaVentas[[#This Row],[fecha]])</f>
        <v>2016</v>
      </c>
      <c r="I270">
        <f>VLOOKUP(TablaVentas[[#This Row],[CodigoBarras]],TablaProductos[#All],3,FALSE)</f>
        <v>1006</v>
      </c>
    </row>
    <row r="271" spans="1:9" x14ac:dyDescent="0.25">
      <c r="A271" s="68">
        <v>42414</v>
      </c>
      <c r="B271">
        <v>75100033949</v>
      </c>
      <c r="C271">
        <v>9</v>
      </c>
      <c r="D271" s="2">
        <v>32.894032474980676</v>
      </c>
      <c r="E271" s="3">
        <f>TablaVentas[[#This Row],[Precio]]*TablaVentas[[#This Row],[Cantidad]]</f>
        <v>296.0462922748261</v>
      </c>
      <c r="F271">
        <f>IF(TablaVentas[[#This Row],[Cantidad]]&gt;=20,1,2)</f>
        <v>2</v>
      </c>
      <c r="G271" s="67" t="str">
        <f>VLOOKUP(MONTH(TablaVentas[[#This Row],[fecha]]),TablaMeses[#All],2,FALSE)</f>
        <v>FEBRERO</v>
      </c>
      <c r="H271">
        <f>YEAR(TablaVentas[[#This Row],[fecha]])</f>
        <v>2016</v>
      </c>
      <c r="I271">
        <f>VLOOKUP(TablaVentas[[#This Row],[CodigoBarras]],TablaProductos[#All],3,FALSE)</f>
        <v>1004</v>
      </c>
    </row>
    <row r="272" spans="1:9" x14ac:dyDescent="0.25">
      <c r="A272" s="68">
        <v>42414</v>
      </c>
      <c r="B272">
        <v>75100033950</v>
      </c>
      <c r="C272">
        <v>5</v>
      </c>
      <c r="D272" s="2">
        <v>25.215585619363644</v>
      </c>
      <c r="E272" s="3">
        <f>TablaVentas[[#This Row],[Precio]]*TablaVentas[[#This Row],[Cantidad]]</f>
        <v>126.07792809681823</v>
      </c>
      <c r="F272">
        <f>IF(TablaVentas[[#This Row],[Cantidad]]&gt;=20,1,2)</f>
        <v>2</v>
      </c>
      <c r="G272" s="67" t="str">
        <f>VLOOKUP(MONTH(TablaVentas[[#This Row],[fecha]]),TablaMeses[#All],2,FALSE)</f>
        <v>FEBRERO</v>
      </c>
      <c r="H272">
        <f>YEAR(TablaVentas[[#This Row],[fecha]])</f>
        <v>2016</v>
      </c>
      <c r="I272">
        <f>VLOOKUP(TablaVentas[[#This Row],[CodigoBarras]],TablaProductos[#All],3,FALSE)</f>
        <v>1005</v>
      </c>
    </row>
    <row r="273" spans="1:9" x14ac:dyDescent="0.25">
      <c r="A273" s="68">
        <v>42415</v>
      </c>
      <c r="B273">
        <v>75100033941</v>
      </c>
      <c r="C273">
        <v>42</v>
      </c>
      <c r="D273" s="2">
        <v>34.329026514440201</v>
      </c>
      <c r="E273" s="3">
        <f>TablaVentas[[#This Row],[Precio]]*TablaVentas[[#This Row],[Cantidad]]</f>
        <v>1441.8191136064884</v>
      </c>
      <c r="F273">
        <f>IF(TablaVentas[[#This Row],[Cantidad]]&gt;=20,1,2)</f>
        <v>1</v>
      </c>
      <c r="G273" s="67" t="str">
        <f>VLOOKUP(MONTH(TablaVentas[[#This Row],[fecha]]),TablaMeses[#All],2,FALSE)</f>
        <v>FEBRERO</v>
      </c>
      <c r="H273">
        <f>YEAR(TablaVentas[[#This Row],[fecha]])</f>
        <v>2016</v>
      </c>
      <c r="I273">
        <f>VLOOKUP(TablaVentas[[#This Row],[CodigoBarras]],TablaProductos[#All],3,FALSE)</f>
        <v>1002</v>
      </c>
    </row>
    <row r="274" spans="1:9" x14ac:dyDescent="0.25">
      <c r="A274" s="68">
        <v>42415</v>
      </c>
      <c r="B274">
        <v>75100033946</v>
      </c>
      <c r="C274">
        <v>33</v>
      </c>
      <c r="D274" s="2">
        <v>39.508311000525424</v>
      </c>
      <c r="E274" s="3">
        <f>TablaVentas[[#This Row],[Precio]]*TablaVentas[[#This Row],[Cantidad]]</f>
        <v>1303.7742630173391</v>
      </c>
      <c r="F274">
        <f>IF(TablaVentas[[#This Row],[Cantidad]]&gt;=20,1,2)</f>
        <v>1</v>
      </c>
      <c r="G274" s="67" t="str">
        <f>VLOOKUP(MONTH(TablaVentas[[#This Row],[fecha]]),TablaMeses[#All],2,FALSE)</f>
        <v>FEBRERO</v>
      </c>
      <c r="H274">
        <f>YEAR(TablaVentas[[#This Row],[fecha]])</f>
        <v>2016</v>
      </c>
      <c r="I274">
        <f>VLOOKUP(TablaVentas[[#This Row],[CodigoBarras]],TablaProductos[#All],3,FALSE)</f>
        <v>1004</v>
      </c>
    </row>
    <row r="275" spans="1:9" x14ac:dyDescent="0.25">
      <c r="A275" s="68">
        <v>42415</v>
      </c>
      <c r="B275">
        <v>75100033950</v>
      </c>
      <c r="C275">
        <v>6</v>
      </c>
      <c r="D275" s="2">
        <v>25.215585619363644</v>
      </c>
      <c r="E275" s="3">
        <f>TablaVentas[[#This Row],[Precio]]*TablaVentas[[#This Row],[Cantidad]]</f>
        <v>151.29351371618185</v>
      </c>
      <c r="F275">
        <f>IF(TablaVentas[[#This Row],[Cantidad]]&gt;=20,1,2)</f>
        <v>2</v>
      </c>
      <c r="G275" s="67" t="str">
        <f>VLOOKUP(MONTH(TablaVentas[[#This Row],[fecha]]),TablaMeses[#All],2,FALSE)</f>
        <v>FEBRERO</v>
      </c>
      <c r="H275">
        <f>YEAR(TablaVentas[[#This Row],[fecha]])</f>
        <v>2016</v>
      </c>
      <c r="I275">
        <f>VLOOKUP(TablaVentas[[#This Row],[CodigoBarras]],TablaProductos[#All],3,FALSE)</f>
        <v>1005</v>
      </c>
    </row>
    <row r="276" spans="1:9" x14ac:dyDescent="0.25">
      <c r="A276" s="68">
        <v>42415</v>
      </c>
      <c r="B276">
        <v>75100033950</v>
      </c>
      <c r="C276">
        <v>50</v>
      </c>
      <c r="D276" s="2">
        <v>25.215585619363644</v>
      </c>
      <c r="E276" s="3">
        <f>TablaVentas[[#This Row],[Precio]]*TablaVentas[[#This Row],[Cantidad]]</f>
        <v>1260.7792809681821</v>
      </c>
      <c r="F276">
        <f>IF(TablaVentas[[#This Row],[Cantidad]]&gt;=20,1,2)</f>
        <v>1</v>
      </c>
      <c r="G276" s="67" t="str">
        <f>VLOOKUP(MONTH(TablaVentas[[#This Row],[fecha]]),TablaMeses[#All],2,FALSE)</f>
        <v>FEBRERO</v>
      </c>
      <c r="H276">
        <f>YEAR(TablaVentas[[#This Row],[fecha]])</f>
        <v>2016</v>
      </c>
      <c r="I276">
        <f>VLOOKUP(TablaVentas[[#This Row],[CodigoBarras]],TablaProductos[#All],3,FALSE)</f>
        <v>1005</v>
      </c>
    </row>
    <row r="277" spans="1:9" x14ac:dyDescent="0.25">
      <c r="A277" s="68">
        <v>42416</v>
      </c>
      <c r="B277">
        <v>75100033943</v>
      </c>
      <c r="C277">
        <v>26</v>
      </c>
      <c r="D277" s="2">
        <v>38.791923856233225</v>
      </c>
      <c r="E277" s="3">
        <f>TablaVentas[[#This Row],[Precio]]*TablaVentas[[#This Row],[Cantidad]]</f>
        <v>1008.5900202620638</v>
      </c>
      <c r="F277">
        <f>IF(TablaVentas[[#This Row],[Cantidad]]&gt;=20,1,2)</f>
        <v>1</v>
      </c>
      <c r="G277" s="67" t="str">
        <f>VLOOKUP(MONTH(TablaVentas[[#This Row],[fecha]]),TablaMeses[#All],2,FALSE)</f>
        <v>FEBRERO</v>
      </c>
      <c r="H277">
        <f>YEAR(TablaVentas[[#This Row],[fecha]])</f>
        <v>2016</v>
      </c>
      <c r="I277">
        <f>VLOOKUP(TablaVentas[[#This Row],[CodigoBarras]],TablaProductos[#All],3,FALSE)</f>
        <v>1001</v>
      </c>
    </row>
    <row r="278" spans="1:9" x14ac:dyDescent="0.25">
      <c r="A278" s="68">
        <v>42416</v>
      </c>
      <c r="B278">
        <v>75100033945</v>
      </c>
      <c r="C278">
        <v>25</v>
      </c>
      <c r="D278" s="2">
        <v>32.473968381130078</v>
      </c>
      <c r="E278" s="3">
        <f>TablaVentas[[#This Row],[Precio]]*TablaVentas[[#This Row],[Cantidad]]</f>
        <v>811.849209528252</v>
      </c>
      <c r="F278">
        <f>IF(TablaVentas[[#This Row],[Cantidad]]&gt;=20,1,2)</f>
        <v>1</v>
      </c>
      <c r="G278" s="67" t="str">
        <f>VLOOKUP(MONTH(TablaVentas[[#This Row],[fecha]]),TablaMeses[#All],2,FALSE)</f>
        <v>FEBRERO</v>
      </c>
      <c r="H278">
        <f>YEAR(TablaVentas[[#This Row],[fecha]])</f>
        <v>2016</v>
      </c>
      <c r="I278">
        <f>VLOOKUP(TablaVentas[[#This Row],[CodigoBarras]],TablaProductos[#All],3,FALSE)</f>
        <v>1003</v>
      </c>
    </row>
    <row r="279" spans="1:9" x14ac:dyDescent="0.25">
      <c r="A279" s="68">
        <v>42416</v>
      </c>
      <c r="B279">
        <v>75100033945</v>
      </c>
      <c r="C279">
        <v>1</v>
      </c>
      <c r="D279" s="2">
        <v>32.473968381130078</v>
      </c>
      <c r="E279" s="3">
        <f>TablaVentas[[#This Row],[Precio]]*TablaVentas[[#This Row],[Cantidad]]</f>
        <v>32.473968381130078</v>
      </c>
      <c r="F279">
        <f>IF(TablaVentas[[#This Row],[Cantidad]]&gt;=20,1,2)</f>
        <v>2</v>
      </c>
      <c r="G279" s="67" t="str">
        <f>VLOOKUP(MONTH(TablaVentas[[#This Row],[fecha]]),TablaMeses[#All],2,FALSE)</f>
        <v>FEBRERO</v>
      </c>
      <c r="H279">
        <f>YEAR(TablaVentas[[#This Row],[fecha]])</f>
        <v>2016</v>
      </c>
      <c r="I279">
        <f>VLOOKUP(TablaVentas[[#This Row],[CodigoBarras]],TablaProductos[#All],3,FALSE)</f>
        <v>1003</v>
      </c>
    </row>
    <row r="280" spans="1:9" x14ac:dyDescent="0.25">
      <c r="A280" s="68">
        <v>42416</v>
      </c>
      <c r="B280">
        <v>75100033945</v>
      </c>
      <c r="C280">
        <v>33</v>
      </c>
      <c r="D280" s="2">
        <v>32.473968381130078</v>
      </c>
      <c r="E280" s="3">
        <f>TablaVentas[[#This Row],[Precio]]*TablaVentas[[#This Row],[Cantidad]]</f>
        <v>1071.6409565772926</v>
      </c>
      <c r="F280">
        <f>IF(TablaVentas[[#This Row],[Cantidad]]&gt;=20,1,2)</f>
        <v>1</v>
      </c>
      <c r="G280" s="67" t="str">
        <f>VLOOKUP(MONTH(TablaVentas[[#This Row],[fecha]]),TablaMeses[#All],2,FALSE)</f>
        <v>FEBRERO</v>
      </c>
      <c r="H280">
        <f>YEAR(TablaVentas[[#This Row],[fecha]])</f>
        <v>2016</v>
      </c>
      <c r="I280">
        <f>VLOOKUP(TablaVentas[[#This Row],[CodigoBarras]],TablaProductos[#All],3,FALSE)</f>
        <v>1003</v>
      </c>
    </row>
    <row r="281" spans="1:9" x14ac:dyDescent="0.25">
      <c r="A281" s="68">
        <v>42416</v>
      </c>
      <c r="B281">
        <v>75100033946</v>
      </c>
      <c r="C281">
        <v>45</v>
      </c>
      <c r="D281" s="2">
        <v>39.508311000525424</v>
      </c>
      <c r="E281" s="3">
        <f>TablaVentas[[#This Row],[Precio]]*TablaVentas[[#This Row],[Cantidad]]</f>
        <v>1777.8739950236441</v>
      </c>
      <c r="F281">
        <f>IF(TablaVentas[[#This Row],[Cantidad]]&gt;=20,1,2)</f>
        <v>1</v>
      </c>
      <c r="G281" s="67" t="str">
        <f>VLOOKUP(MONTH(TablaVentas[[#This Row],[fecha]]),TablaMeses[#All],2,FALSE)</f>
        <v>FEBRERO</v>
      </c>
      <c r="H281">
        <f>YEAR(TablaVentas[[#This Row],[fecha]])</f>
        <v>2016</v>
      </c>
      <c r="I281">
        <f>VLOOKUP(TablaVentas[[#This Row],[CodigoBarras]],TablaProductos[#All],3,FALSE)</f>
        <v>1004</v>
      </c>
    </row>
    <row r="282" spans="1:9" x14ac:dyDescent="0.25">
      <c r="A282" s="68">
        <v>42416</v>
      </c>
      <c r="B282">
        <v>75100033948</v>
      </c>
      <c r="C282">
        <v>3</v>
      </c>
      <c r="D282" s="2">
        <v>24.462827423892683</v>
      </c>
      <c r="E282" s="3">
        <f>TablaVentas[[#This Row],[Precio]]*TablaVentas[[#This Row],[Cantidad]]</f>
        <v>73.388482271678043</v>
      </c>
      <c r="F282">
        <f>IF(TablaVentas[[#This Row],[Cantidad]]&gt;=20,1,2)</f>
        <v>2</v>
      </c>
      <c r="G282" s="67" t="str">
        <f>VLOOKUP(MONTH(TablaVentas[[#This Row],[fecha]]),TablaMeses[#All],2,FALSE)</f>
        <v>FEBRERO</v>
      </c>
      <c r="H282">
        <f>YEAR(TablaVentas[[#This Row],[fecha]])</f>
        <v>2016</v>
      </c>
      <c r="I282">
        <f>VLOOKUP(TablaVentas[[#This Row],[CodigoBarras]],TablaProductos[#All],3,FALSE)</f>
        <v>1006</v>
      </c>
    </row>
    <row r="283" spans="1:9" x14ac:dyDescent="0.25">
      <c r="A283" s="68">
        <v>42416</v>
      </c>
      <c r="B283">
        <v>75100033949</v>
      </c>
      <c r="C283">
        <v>39</v>
      </c>
      <c r="D283" s="2">
        <v>32.894032474980676</v>
      </c>
      <c r="E283" s="3">
        <f>TablaVentas[[#This Row],[Precio]]*TablaVentas[[#This Row],[Cantidad]]</f>
        <v>1282.8672665242464</v>
      </c>
      <c r="F283">
        <f>IF(TablaVentas[[#This Row],[Cantidad]]&gt;=20,1,2)</f>
        <v>1</v>
      </c>
      <c r="G283" s="67" t="str">
        <f>VLOOKUP(MONTH(TablaVentas[[#This Row],[fecha]]),TablaMeses[#All],2,FALSE)</f>
        <v>FEBRERO</v>
      </c>
      <c r="H283">
        <f>YEAR(TablaVentas[[#This Row],[fecha]])</f>
        <v>2016</v>
      </c>
      <c r="I283">
        <f>VLOOKUP(TablaVentas[[#This Row],[CodigoBarras]],TablaProductos[#All],3,FALSE)</f>
        <v>1004</v>
      </c>
    </row>
    <row r="284" spans="1:9" x14ac:dyDescent="0.25">
      <c r="A284" s="68">
        <v>42417</v>
      </c>
      <c r="B284">
        <v>75100033940</v>
      </c>
      <c r="C284">
        <v>10</v>
      </c>
      <c r="D284" s="2">
        <v>36.618449397693041</v>
      </c>
      <c r="E284" s="3">
        <f>TablaVentas[[#This Row],[Precio]]*TablaVentas[[#This Row],[Cantidad]]</f>
        <v>366.18449397693041</v>
      </c>
      <c r="F284">
        <f>IF(TablaVentas[[#This Row],[Cantidad]]&gt;=20,1,2)</f>
        <v>2</v>
      </c>
      <c r="G284" s="67" t="str">
        <f>VLOOKUP(MONTH(TablaVentas[[#This Row],[fecha]]),TablaMeses[#All],2,FALSE)</f>
        <v>FEBRERO</v>
      </c>
      <c r="H284">
        <f>YEAR(TablaVentas[[#This Row],[fecha]])</f>
        <v>2016</v>
      </c>
      <c r="I284">
        <f>VLOOKUP(TablaVentas[[#This Row],[CodigoBarras]],TablaProductos[#All],3,FALSE)</f>
        <v>1001</v>
      </c>
    </row>
    <row r="285" spans="1:9" x14ac:dyDescent="0.25">
      <c r="A285" s="68">
        <v>42417</v>
      </c>
      <c r="B285">
        <v>75100033941</v>
      </c>
      <c r="C285">
        <v>8</v>
      </c>
      <c r="D285" s="2">
        <v>34.329026514440201</v>
      </c>
      <c r="E285" s="3">
        <f>TablaVentas[[#This Row],[Precio]]*TablaVentas[[#This Row],[Cantidad]]</f>
        <v>274.63221211552161</v>
      </c>
      <c r="F285">
        <f>IF(TablaVentas[[#This Row],[Cantidad]]&gt;=20,1,2)</f>
        <v>2</v>
      </c>
      <c r="G285" s="67" t="str">
        <f>VLOOKUP(MONTH(TablaVentas[[#This Row],[fecha]]),TablaMeses[#All],2,FALSE)</f>
        <v>FEBRERO</v>
      </c>
      <c r="H285">
        <f>YEAR(TablaVentas[[#This Row],[fecha]])</f>
        <v>2016</v>
      </c>
      <c r="I285">
        <f>VLOOKUP(TablaVentas[[#This Row],[CodigoBarras]],TablaProductos[#All],3,FALSE)</f>
        <v>1002</v>
      </c>
    </row>
    <row r="286" spans="1:9" x14ac:dyDescent="0.25">
      <c r="A286" s="68">
        <v>42417</v>
      </c>
      <c r="B286">
        <v>75100033946</v>
      </c>
      <c r="C286">
        <v>32</v>
      </c>
      <c r="D286" s="2">
        <v>39.508311000525424</v>
      </c>
      <c r="E286" s="3">
        <f>TablaVentas[[#This Row],[Precio]]*TablaVentas[[#This Row],[Cantidad]]</f>
        <v>1264.2659520168136</v>
      </c>
      <c r="F286">
        <f>IF(TablaVentas[[#This Row],[Cantidad]]&gt;=20,1,2)</f>
        <v>1</v>
      </c>
      <c r="G286" s="67" t="str">
        <f>VLOOKUP(MONTH(TablaVentas[[#This Row],[fecha]]),TablaMeses[#All],2,FALSE)</f>
        <v>FEBRERO</v>
      </c>
      <c r="H286">
        <f>YEAR(TablaVentas[[#This Row],[fecha]])</f>
        <v>2016</v>
      </c>
      <c r="I286">
        <f>VLOOKUP(TablaVentas[[#This Row],[CodigoBarras]],TablaProductos[#All],3,FALSE)</f>
        <v>1004</v>
      </c>
    </row>
    <row r="287" spans="1:9" x14ac:dyDescent="0.25">
      <c r="A287" s="68">
        <v>42417</v>
      </c>
      <c r="B287">
        <v>75100033947</v>
      </c>
      <c r="C287">
        <v>33</v>
      </c>
      <c r="D287" s="2">
        <v>33.370394916639121</v>
      </c>
      <c r="E287" s="3">
        <f>TablaVentas[[#This Row],[Precio]]*TablaVentas[[#This Row],[Cantidad]]</f>
        <v>1101.2230322490909</v>
      </c>
      <c r="F287">
        <f>IF(TablaVentas[[#This Row],[Cantidad]]&gt;=20,1,2)</f>
        <v>1</v>
      </c>
      <c r="G287" s="67" t="str">
        <f>VLOOKUP(MONTH(TablaVentas[[#This Row],[fecha]]),TablaMeses[#All],2,FALSE)</f>
        <v>FEBRERO</v>
      </c>
      <c r="H287">
        <f>YEAR(TablaVentas[[#This Row],[fecha]])</f>
        <v>2016</v>
      </c>
      <c r="I287">
        <f>VLOOKUP(TablaVentas[[#This Row],[CodigoBarras]],TablaProductos[#All],3,FALSE)</f>
        <v>1005</v>
      </c>
    </row>
    <row r="288" spans="1:9" x14ac:dyDescent="0.25">
      <c r="A288" s="68">
        <v>42417</v>
      </c>
      <c r="B288">
        <v>75100033947</v>
      </c>
      <c r="C288">
        <v>14</v>
      </c>
      <c r="D288" s="2">
        <v>33.370394916639121</v>
      </c>
      <c r="E288" s="3">
        <f>TablaVentas[[#This Row],[Precio]]*TablaVentas[[#This Row],[Cantidad]]</f>
        <v>467.18552883294768</v>
      </c>
      <c r="F288">
        <f>IF(TablaVentas[[#This Row],[Cantidad]]&gt;=20,1,2)</f>
        <v>2</v>
      </c>
      <c r="G288" s="67" t="str">
        <f>VLOOKUP(MONTH(TablaVentas[[#This Row],[fecha]]),TablaMeses[#All],2,FALSE)</f>
        <v>FEBRERO</v>
      </c>
      <c r="H288">
        <f>YEAR(TablaVentas[[#This Row],[fecha]])</f>
        <v>2016</v>
      </c>
      <c r="I288">
        <f>VLOOKUP(TablaVentas[[#This Row],[CodigoBarras]],TablaProductos[#All],3,FALSE)</f>
        <v>1005</v>
      </c>
    </row>
    <row r="289" spans="1:9" x14ac:dyDescent="0.25">
      <c r="A289" s="68">
        <v>42417</v>
      </c>
      <c r="B289">
        <v>75100033948</v>
      </c>
      <c r="C289">
        <v>38</v>
      </c>
      <c r="D289" s="2">
        <v>24.462827423892683</v>
      </c>
      <c r="E289" s="3">
        <f>TablaVentas[[#This Row],[Precio]]*TablaVentas[[#This Row],[Cantidad]]</f>
        <v>929.58744210792202</v>
      </c>
      <c r="F289">
        <f>IF(TablaVentas[[#This Row],[Cantidad]]&gt;=20,1,2)</f>
        <v>1</v>
      </c>
      <c r="G289" s="67" t="str">
        <f>VLOOKUP(MONTH(TablaVentas[[#This Row],[fecha]]),TablaMeses[#All],2,FALSE)</f>
        <v>FEBRERO</v>
      </c>
      <c r="H289">
        <f>YEAR(TablaVentas[[#This Row],[fecha]])</f>
        <v>2016</v>
      </c>
      <c r="I289">
        <f>VLOOKUP(TablaVentas[[#This Row],[CodigoBarras]],TablaProductos[#All],3,FALSE)</f>
        <v>1006</v>
      </c>
    </row>
    <row r="290" spans="1:9" x14ac:dyDescent="0.25">
      <c r="A290" s="68">
        <v>42418</v>
      </c>
      <c r="B290">
        <v>75100033940</v>
      </c>
      <c r="C290">
        <v>39</v>
      </c>
      <c r="D290" s="2">
        <v>36.618449397693041</v>
      </c>
      <c r="E290" s="3">
        <f>TablaVentas[[#This Row],[Precio]]*TablaVentas[[#This Row],[Cantidad]]</f>
        <v>1428.1195265100287</v>
      </c>
      <c r="F290">
        <f>IF(TablaVentas[[#This Row],[Cantidad]]&gt;=20,1,2)</f>
        <v>1</v>
      </c>
      <c r="G290" s="67" t="str">
        <f>VLOOKUP(MONTH(TablaVentas[[#This Row],[fecha]]),TablaMeses[#All],2,FALSE)</f>
        <v>FEBRERO</v>
      </c>
      <c r="H290">
        <f>YEAR(TablaVentas[[#This Row],[fecha]])</f>
        <v>2016</v>
      </c>
      <c r="I290">
        <f>VLOOKUP(TablaVentas[[#This Row],[CodigoBarras]],TablaProductos[#All],3,FALSE)</f>
        <v>1001</v>
      </c>
    </row>
    <row r="291" spans="1:9" x14ac:dyDescent="0.25">
      <c r="A291" s="68">
        <v>42418</v>
      </c>
      <c r="B291">
        <v>75100033942</v>
      </c>
      <c r="C291">
        <v>1</v>
      </c>
      <c r="D291" s="2">
        <v>39.570543626877033</v>
      </c>
      <c r="E291" s="3">
        <f>TablaVentas[[#This Row],[Precio]]*TablaVentas[[#This Row],[Cantidad]]</f>
        <v>39.570543626877033</v>
      </c>
      <c r="F291">
        <f>IF(TablaVentas[[#This Row],[Cantidad]]&gt;=20,1,2)</f>
        <v>2</v>
      </c>
      <c r="G291" s="67" t="str">
        <f>VLOOKUP(MONTH(TablaVentas[[#This Row],[fecha]]),TablaMeses[#All],2,FALSE)</f>
        <v>FEBRERO</v>
      </c>
      <c r="H291">
        <f>YEAR(TablaVentas[[#This Row],[fecha]])</f>
        <v>2016</v>
      </c>
      <c r="I291">
        <f>VLOOKUP(TablaVentas[[#This Row],[CodigoBarras]],TablaProductos[#All],3,FALSE)</f>
        <v>1003</v>
      </c>
    </row>
    <row r="292" spans="1:9" x14ac:dyDescent="0.25">
      <c r="A292" s="68">
        <v>42418</v>
      </c>
      <c r="B292">
        <v>75100033945</v>
      </c>
      <c r="C292">
        <v>28</v>
      </c>
      <c r="D292" s="2">
        <v>32.473968381130078</v>
      </c>
      <c r="E292" s="3">
        <f>TablaVentas[[#This Row],[Precio]]*TablaVentas[[#This Row],[Cantidad]]</f>
        <v>909.27111467164218</v>
      </c>
      <c r="F292">
        <f>IF(TablaVentas[[#This Row],[Cantidad]]&gt;=20,1,2)</f>
        <v>1</v>
      </c>
      <c r="G292" s="67" t="str">
        <f>VLOOKUP(MONTH(TablaVentas[[#This Row],[fecha]]),TablaMeses[#All],2,FALSE)</f>
        <v>FEBRERO</v>
      </c>
      <c r="H292">
        <f>YEAR(TablaVentas[[#This Row],[fecha]])</f>
        <v>2016</v>
      </c>
      <c r="I292">
        <f>VLOOKUP(TablaVentas[[#This Row],[CodigoBarras]],TablaProductos[#All],3,FALSE)</f>
        <v>1003</v>
      </c>
    </row>
    <row r="293" spans="1:9" x14ac:dyDescent="0.25">
      <c r="A293" s="68">
        <v>42418</v>
      </c>
      <c r="B293">
        <v>75100033945</v>
      </c>
      <c r="C293">
        <v>20</v>
      </c>
      <c r="D293" s="2">
        <v>32.473968381130078</v>
      </c>
      <c r="E293" s="3">
        <f>TablaVentas[[#This Row],[Precio]]*TablaVentas[[#This Row],[Cantidad]]</f>
        <v>649.47936762260156</v>
      </c>
      <c r="F293">
        <f>IF(TablaVentas[[#This Row],[Cantidad]]&gt;=20,1,2)</f>
        <v>1</v>
      </c>
      <c r="G293" s="67" t="str">
        <f>VLOOKUP(MONTH(TablaVentas[[#This Row],[fecha]]),TablaMeses[#All],2,FALSE)</f>
        <v>FEBRERO</v>
      </c>
      <c r="H293">
        <f>YEAR(TablaVentas[[#This Row],[fecha]])</f>
        <v>2016</v>
      </c>
      <c r="I293">
        <f>VLOOKUP(TablaVentas[[#This Row],[CodigoBarras]],TablaProductos[#All],3,FALSE)</f>
        <v>1003</v>
      </c>
    </row>
    <row r="294" spans="1:9" x14ac:dyDescent="0.25">
      <c r="A294" s="68">
        <v>42418</v>
      </c>
      <c r="B294">
        <v>75100033946</v>
      </c>
      <c r="C294">
        <v>28</v>
      </c>
      <c r="D294" s="2">
        <v>39.508311000525424</v>
      </c>
      <c r="E294" s="3">
        <f>TablaVentas[[#This Row],[Precio]]*TablaVentas[[#This Row],[Cantidad]]</f>
        <v>1106.232708014712</v>
      </c>
      <c r="F294">
        <f>IF(TablaVentas[[#This Row],[Cantidad]]&gt;=20,1,2)</f>
        <v>1</v>
      </c>
      <c r="G294" s="67" t="str">
        <f>VLOOKUP(MONTH(TablaVentas[[#This Row],[fecha]]),TablaMeses[#All],2,FALSE)</f>
        <v>FEBRERO</v>
      </c>
      <c r="H294">
        <f>YEAR(TablaVentas[[#This Row],[fecha]])</f>
        <v>2016</v>
      </c>
      <c r="I294">
        <f>VLOOKUP(TablaVentas[[#This Row],[CodigoBarras]],TablaProductos[#All],3,FALSE)</f>
        <v>1004</v>
      </c>
    </row>
    <row r="295" spans="1:9" x14ac:dyDescent="0.25">
      <c r="A295" s="68">
        <v>42418</v>
      </c>
      <c r="B295">
        <v>75100033949</v>
      </c>
      <c r="C295">
        <v>20</v>
      </c>
      <c r="D295" s="2">
        <v>32.894032474980676</v>
      </c>
      <c r="E295" s="3">
        <f>TablaVentas[[#This Row],[Precio]]*TablaVentas[[#This Row],[Cantidad]]</f>
        <v>657.88064949961358</v>
      </c>
      <c r="F295">
        <f>IF(TablaVentas[[#This Row],[Cantidad]]&gt;=20,1,2)</f>
        <v>1</v>
      </c>
      <c r="G295" s="67" t="str">
        <f>VLOOKUP(MONTH(TablaVentas[[#This Row],[fecha]]),TablaMeses[#All],2,FALSE)</f>
        <v>FEBRERO</v>
      </c>
      <c r="H295">
        <f>YEAR(TablaVentas[[#This Row],[fecha]])</f>
        <v>2016</v>
      </c>
      <c r="I295">
        <f>VLOOKUP(TablaVentas[[#This Row],[CodigoBarras]],TablaProductos[#All],3,FALSE)</f>
        <v>1004</v>
      </c>
    </row>
    <row r="296" spans="1:9" x14ac:dyDescent="0.25">
      <c r="A296" s="68">
        <v>42419</v>
      </c>
      <c r="B296">
        <v>75100033940</v>
      </c>
      <c r="C296">
        <v>29</v>
      </c>
      <c r="D296" s="2">
        <v>36.618449397693041</v>
      </c>
      <c r="E296" s="3">
        <f>TablaVentas[[#This Row],[Precio]]*TablaVentas[[#This Row],[Cantidad]]</f>
        <v>1061.9350325330981</v>
      </c>
      <c r="F296">
        <f>IF(TablaVentas[[#This Row],[Cantidad]]&gt;=20,1,2)</f>
        <v>1</v>
      </c>
      <c r="G296" s="67" t="str">
        <f>VLOOKUP(MONTH(TablaVentas[[#This Row],[fecha]]),TablaMeses[#All],2,FALSE)</f>
        <v>FEBRERO</v>
      </c>
      <c r="H296">
        <f>YEAR(TablaVentas[[#This Row],[fecha]])</f>
        <v>2016</v>
      </c>
      <c r="I296">
        <f>VLOOKUP(TablaVentas[[#This Row],[CodigoBarras]],TablaProductos[#All],3,FALSE)</f>
        <v>1001</v>
      </c>
    </row>
    <row r="297" spans="1:9" x14ac:dyDescent="0.25">
      <c r="A297" s="68">
        <v>42419</v>
      </c>
      <c r="B297">
        <v>75100033945</v>
      </c>
      <c r="C297">
        <v>10</v>
      </c>
      <c r="D297" s="2">
        <v>32.473968381130078</v>
      </c>
      <c r="E297" s="3">
        <f>TablaVentas[[#This Row],[Precio]]*TablaVentas[[#This Row],[Cantidad]]</f>
        <v>324.73968381130078</v>
      </c>
      <c r="F297">
        <f>IF(TablaVentas[[#This Row],[Cantidad]]&gt;=20,1,2)</f>
        <v>2</v>
      </c>
      <c r="G297" s="67" t="str">
        <f>VLOOKUP(MONTH(TablaVentas[[#This Row],[fecha]]),TablaMeses[#All],2,FALSE)</f>
        <v>FEBRERO</v>
      </c>
      <c r="H297">
        <f>YEAR(TablaVentas[[#This Row],[fecha]])</f>
        <v>2016</v>
      </c>
      <c r="I297">
        <f>VLOOKUP(TablaVentas[[#This Row],[CodigoBarras]],TablaProductos[#All],3,FALSE)</f>
        <v>1003</v>
      </c>
    </row>
    <row r="298" spans="1:9" x14ac:dyDescent="0.25">
      <c r="A298" s="68">
        <v>42419</v>
      </c>
      <c r="B298">
        <v>75100033946</v>
      </c>
      <c r="C298">
        <v>3</v>
      </c>
      <c r="D298" s="2">
        <v>39.508311000525424</v>
      </c>
      <c r="E298" s="3">
        <f>TablaVentas[[#This Row],[Precio]]*TablaVentas[[#This Row],[Cantidad]]</f>
        <v>118.52493300157627</v>
      </c>
      <c r="F298">
        <f>IF(TablaVentas[[#This Row],[Cantidad]]&gt;=20,1,2)</f>
        <v>2</v>
      </c>
      <c r="G298" s="67" t="str">
        <f>VLOOKUP(MONTH(TablaVentas[[#This Row],[fecha]]),TablaMeses[#All],2,FALSE)</f>
        <v>FEBRERO</v>
      </c>
      <c r="H298">
        <f>YEAR(TablaVentas[[#This Row],[fecha]])</f>
        <v>2016</v>
      </c>
      <c r="I298">
        <f>VLOOKUP(TablaVentas[[#This Row],[CodigoBarras]],TablaProductos[#All],3,FALSE)</f>
        <v>1004</v>
      </c>
    </row>
    <row r="299" spans="1:9" x14ac:dyDescent="0.25">
      <c r="A299" s="68">
        <v>42419</v>
      </c>
      <c r="B299">
        <v>75100033946</v>
      </c>
      <c r="C299">
        <v>13</v>
      </c>
      <c r="D299" s="2">
        <v>39.508311000525424</v>
      </c>
      <c r="E299" s="3">
        <f>TablaVentas[[#This Row],[Precio]]*TablaVentas[[#This Row],[Cantidad]]</f>
        <v>513.60804300683048</v>
      </c>
      <c r="F299">
        <f>IF(TablaVentas[[#This Row],[Cantidad]]&gt;=20,1,2)</f>
        <v>2</v>
      </c>
      <c r="G299" s="67" t="str">
        <f>VLOOKUP(MONTH(TablaVentas[[#This Row],[fecha]]),TablaMeses[#All],2,FALSE)</f>
        <v>FEBRERO</v>
      </c>
      <c r="H299">
        <f>YEAR(TablaVentas[[#This Row],[fecha]])</f>
        <v>2016</v>
      </c>
      <c r="I299">
        <f>VLOOKUP(TablaVentas[[#This Row],[CodigoBarras]],TablaProductos[#All],3,FALSE)</f>
        <v>1004</v>
      </c>
    </row>
    <row r="300" spans="1:9" x14ac:dyDescent="0.25">
      <c r="A300" s="68">
        <v>42419</v>
      </c>
      <c r="B300">
        <v>75100033947</v>
      </c>
      <c r="C300">
        <v>39</v>
      </c>
      <c r="D300" s="2">
        <v>33.370394916639121</v>
      </c>
      <c r="E300" s="3">
        <f>TablaVentas[[#This Row],[Precio]]*TablaVentas[[#This Row],[Cantidad]]</f>
        <v>1301.4454017489256</v>
      </c>
      <c r="F300">
        <f>IF(TablaVentas[[#This Row],[Cantidad]]&gt;=20,1,2)</f>
        <v>1</v>
      </c>
      <c r="G300" s="67" t="str">
        <f>VLOOKUP(MONTH(TablaVentas[[#This Row],[fecha]]),TablaMeses[#All],2,FALSE)</f>
        <v>FEBRERO</v>
      </c>
      <c r="H300">
        <f>YEAR(TablaVentas[[#This Row],[fecha]])</f>
        <v>2016</v>
      </c>
      <c r="I300">
        <f>VLOOKUP(TablaVentas[[#This Row],[CodigoBarras]],TablaProductos[#All],3,FALSE)</f>
        <v>1005</v>
      </c>
    </row>
    <row r="301" spans="1:9" x14ac:dyDescent="0.25">
      <c r="A301" s="68">
        <v>42419</v>
      </c>
      <c r="B301">
        <v>75100033949</v>
      </c>
      <c r="C301">
        <v>21</v>
      </c>
      <c r="D301" s="2">
        <v>32.894032474980676</v>
      </c>
      <c r="E301" s="3">
        <f>TablaVentas[[#This Row],[Precio]]*TablaVentas[[#This Row],[Cantidad]]</f>
        <v>690.77468197459416</v>
      </c>
      <c r="F301">
        <f>IF(TablaVentas[[#This Row],[Cantidad]]&gt;=20,1,2)</f>
        <v>1</v>
      </c>
      <c r="G301" s="67" t="str">
        <f>VLOOKUP(MONTH(TablaVentas[[#This Row],[fecha]]),TablaMeses[#All],2,FALSE)</f>
        <v>FEBRERO</v>
      </c>
      <c r="H301">
        <f>YEAR(TablaVentas[[#This Row],[fecha]])</f>
        <v>2016</v>
      </c>
      <c r="I301">
        <f>VLOOKUP(TablaVentas[[#This Row],[CodigoBarras]],TablaProductos[#All],3,FALSE)</f>
        <v>1004</v>
      </c>
    </row>
    <row r="302" spans="1:9" x14ac:dyDescent="0.25">
      <c r="A302" s="68">
        <v>42420</v>
      </c>
      <c r="B302">
        <v>75100033941</v>
      </c>
      <c r="C302">
        <v>7</v>
      </c>
      <c r="D302" s="2">
        <v>34.329026514440201</v>
      </c>
      <c r="E302" s="3">
        <f>TablaVentas[[#This Row],[Precio]]*TablaVentas[[#This Row],[Cantidad]]</f>
        <v>240.3031856010814</v>
      </c>
      <c r="F302">
        <f>IF(TablaVentas[[#This Row],[Cantidad]]&gt;=20,1,2)</f>
        <v>2</v>
      </c>
      <c r="G302" s="67" t="str">
        <f>VLOOKUP(MONTH(TablaVentas[[#This Row],[fecha]]),TablaMeses[#All],2,FALSE)</f>
        <v>FEBRERO</v>
      </c>
      <c r="H302">
        <f>YEAR(TablaVentas[[#This Row],[fecha]])</f>
        <v>2016</v>
      </c>
      <c r="I302">
        <f>VLOOKUP(TablaVentas[[#This Row],[CodigoBarras]],TablaProductos[#All],3,FALSE)</f>
        <v>1002</v>
      </c>
    </row>
    <row r="303" spans="1:9" x14ac:dyDescent="0.25">
      <c r="A303" s="68">
        <v>42420</v>
      </c>
      <c r="B303">
        <v>75100033946</v>
      </c>
      <c r="C303">
        <v>41</v>
      </c>
      <c r="D303" s="2">
        <v>39.508311000525424</v>
      </c>
      <c r="E303" s="3">
        <f>TablaVentas[[#This Row],[Precio]]*TablaVentas[[#This Row],[Cantidad]]</f>
        <v>1619.8407510215425</v>
      </c>
      <c r="F303">
        <f>IF(TablaVentas[[#This Row],[Cantidad]]&gt;=20,1,2)</f>
        <v>1</v>
      </c>
      <c r="G303" s="67" t="str">
        <f>VLOOKUP(MONTH(TablaVentas[[#This Row],[fecha]]),TablaMeses[#All],2,FALSE)</f>
        <v>FEBRERO</v>
      </c>
      <c r="H303">
        <f>YEAR(TablaVentas[[#This Row],[fecha]])</f>
        <v>2016</v>
      </c>
      <c r="I303">
        <f>VLOOKUP(TablaVentas[[#This Row],[CodigoBarras]],TablaProductos[#All],3,FALSE)</f>
        <v>1004</v>
      </c>
    </row>
    <row r="304" spans="1:9" x14ac:dyDescent="0.25">
      <c r="A304" s="68">
        <v>42420</v>
      </c>
      <c r="B304">
        <v>75100033947</v>
      </c>
      <c r="C304">
        <v>40</v>
      </c>
      <c r="D304" s="2">
        <v>33.370394916639121</v>
      </c>
      <c r="E304" s="3">
        <f>TablaVentas[[#This Row],[Precio]]*TablaVentas[[#This Row],[Cantidad]]</f>
        <v>1334.8157966655649</v>
      </c>
      <c r="F304">
        <f>IF(TablaVentas[[#This Row],[Cantidad]]&gt;=20,1,2)</f>
        <v>1</v>
      </c>
      <c r="G304" s="67" t="str">
        <f>VLOOKUP(MONTH(TablaVentas[[#This Row],[fecha]]),TablaMeses[#All],2,FALSE)</f>
        <v>FEBRERO</v>
      </c>
      <c r="H304">
        <f>YEAR(TablaVentas[[#This Row],[fecha]])</f>
        <v>2016</v>
      </c>
      <c r="I304">
        <f>VLOOKUP(TablaVentas[[#This Row],[CodigoBarras]],TablaProductos[#All],3,FALSE)</f>
        <v>1005</v>
      </c>
    </row>
    <row r="305" spans="1:9" x14ac:dyDescent="0.25">
      <c r="A305" s="68">
        <v>42421</v>
      </c>
      <c r="B305">
        <v>75100033940</v>
      </c>
      <c r="C305">
        <v>44</v>
      </c>
      <c r="D305" s="2">
        <v>36.618449397693041</v>
      </c>
      <c r="E305" s="3">
        <f>TablaVentas[[#This Row],[Precio]]*TablaVentas[[#This Row],[Cantidad]]</f>
        <v>1611.2117734984938</v>
      </c>
      <c r="F305">
        <f>IF(TablaVentas[[#This Row],[Cantidad]]&gt;=20,1,2)</f>
        <v>1</v>
      </c>
      <c r="G305" s="67" t="str">
        <f>VLOOKUP(MONTH(TablaVentas[[#This Row],[fecha]]),TablaMeses[#All],2,FALSE)</f>
        <v>FEBRERO</v>
      </c>
      <c r="H305">
        <f>YEAR(TablaVentas[[#This Row],[fecha]])</f>
        <v>2016</v>
      </c>
      <c r="I305">
        <f>VLOOKUP(TablaVentas[[#This Row],[CodigoBarras]],TablaProductos[#All],3,FALSE)</f>
        <v>1001</v>
      </c>
    </row>
    <row r="306" spans="1:9" x14ac:dyDescent="0.25">
      <c r="A306" s="68">
        <v>42421</v>
      </c>
      <c r="B306">
        <v>75100033943</v>
      </c>
      <c r="C306">
        <v>19</v>
      </c>
      <c r="D306" s="2">
        <v>38.791923856233225</v>
      </c>
      <c r="E306" s="3">
        <f>TablaVentas[[#This Row],[Precio]]*TablaVentas[[#This Row],[Cantidad]]</f>
        <v>737.04655326843124</v>
      </c>
      <c r="F306">
        <f>IF(TablaVentas[[#This Row],[Cantidad]]&gt;=20,1,2)</f>
        <v>2</v>
      </c>
      <c r="G306" s="67" t="str">
        <f>VLOOKUP(MONTH(TablaVentas[[#This Row],[fecha]]),TablaMeses[#All],2,FALSE)</f>
        <v>FEBRERO</v>
      </c>
      <c r="H306">
        <f>YEAR(TablaVentas[[#This Row],[fecha]])</f>
        <v>2016</v>
      </c>
      <c r="I306">
        <f>VLOOKUP(TablaVentas[[#This Row],[CodigoBarras]],TablaProductos[#All],3,FALSE)</f>
        <v>1001</v>
      </c>
    </row>
    <row r="307" spans="1:9" x14ac:dyDescent="0.25">
      <c r="A307" s="68">
        <v>42421</v>
      </c>
      <c r="B307">
        <v>75100033944</v>
      </c>
      <c r="C307">
        <v>19</v>
      </c>
      <c r="D307" s="2">
        <v>26.678238770962935</v>
      </c>
      <c r="E307" s="3">
        <f>TablaVentas[[#This Row],[Precio]]*TablaVentas[[#This Row],[Cantidad]]</f>
        <v>506.88653664829576</v>
      </c>
      <c r="F307">
        <f>IF(TablaVentas[[#This Row],[Cantidad]]&gt;=20,1,2)</f>
        <v>2</v>
      </c>
      <c r="G307" s="67" t="str">
        <f>VLOOKUP(MONTH(TablaVentas[[#This Row],[fecha]]),TablaMeses[#All],2,FALSE)</f>
        <v>FEBRERO</v>
      </c>
      <c r="H307">
        <f>YEAR(TablaVentas[[#This Row],[fecha]])</f>
        <v>2016</v>
      </c>
      <c r="I307">
        <f>VLOOKUP(TablaVentas[[#This Row],[CodigoBarras]],TablaProductos[#All],3,FALSE)</f>
        <v>1002</v>
      </c>
    </row>
    <row r="308" spans="1:9" x14ac:dyDescent="0.25">
      <c r="A308" s="68">
        <v>42421</v>
      </c>
      <c r="B308">
        <v>75100033944</v>
      </c>
      <c r="C308">
        <v>48</v>
      </c>
      <c r="D308" s="2">
        <v>26.678238770962935</v>
      </c>
      <c r="E308" s="3">
        <f>TablaVentas[[#This Row],[Precio]]*TablaVentas[[#This Row],[Cantidad]]</f>
        <v>1280.5554610062209</v>
      </c>
      <c r="F308">
        <f>IF(TablaVentas[[#This Row],[Cantidad]]&gt;=20,1,2)</f>
        <v>1</v>
      </c>
      <c r="G308" s="67" t="str">
        <f>VLOOKUP(MONTH(TablaVentas[[#This Row],[fecha]]),TablaMeses[#All],2,FALSE)</f>
        <v>FEBRERO</v>
      </c>
      <c r="H308">
        <f>YEAR(TablaVentas[[#This Row],[fecha]])</f>
        <v>2016</v>
      </c>
      <c r="I308">
        <f>VLOOKUP(TablaVentas[[#This Row],[CodigoBarras]],TablaProductos[#All],3,FALSE)</f>
        <v>1002</v>
      </c>
    </row>
    <row r="309" spans="1:9" x14ac:dyDescent="0.25">
      <c r="A309" s="68">
        <v>42421</v>
      </c>
      <c r="B309">
        <v>75100033948</v>
      </c>
      <c r="C309">
        <v>1</v>
      </c>
      <c r="D309" s="2">
        <v>24.462827423892683</v>
      </c>
      <c r="E309" s="3">
        <f>TablaVentas[[#This Row],[Precio]]*TablaVentas[[#This Row],[Cantidad]]</f>
        <v>24.462827423892683</v>
      </c>
      <c r="F309">
        <f>IF(TablaVentas[[#This Row],[Cantidad]]&gt;=20,1,2)</f>
        <v>2</v>
      </c>
      <c r="G309" s="67" t="str">
        <f>VLOOKUP(MONTH(TablaVentas[[#This Row],[fecha]]),TablaMeses[#All],2,FALSE)</f>
        <v>FEBRERO</v>
      </c>
      <c r="H309">
        <f>YEAR(TablaVentas[[#This Row],[fecha]])</f>
        <v>2016</v>
      </c>
      <c r="I309">
        <f>VLOOKUP(TablaVentas[[#This Row],[CodigoBarras]],TablaProductos[#All],3,FALSE)</f>
        <v>1006</v>
      </c>
    </row>
    <row r="310" spans="1:9" x14ac:dyDescent="0.25">
      <c r="A310" s="68">
        <v>42421</v>
      </c>
      <c r="B310">
        <v>75100033949</v>
      </c>
      <c r="C310">
        <v>5</v>
      </c>
      <c r="D310" s="2">
        <v>32.894032474980676</v>
      </c>
      <c r="E310" s="3">
        <f>TablaVentas[[#This Row],[Precio]]*TablaVentas[[#This Row],[Cantidad]]</f>
        <v>164.4701623749034</v>
      </c>
      <c r="F310">
        <f>IF(TablaVentas[[#This Row],[Cantidad]]&gt;=20,1,2)</f>
        <v>2</v>
      </c>
      <c r="G310" s="67" t="str">
        <f>VLOOKUP(MONTH(TablaVentas[[#This Row],[fecha]]),TablaMeses[#All],2,FALSE)</f>
        <v>FEBRERO</v>
      </c>
      <c r="H310">
        <f>YEAR(TablaVentas[[#This Row],[fecha]])</f>
        <v>2016</v>
      </c>
      <c r="I310">
        <f>VLOOKUP(TablaVentas[[#This Row],[CodigoBarras]],TablaProductos[#All],3,FALSE)</f>
        <v>1004</v>
      </c>
    </row>
    <row r="311" spans="1:9" x14ac:dyDescent="0.25">
      <c r="A311" s="68">
        <v>42421</v>
      </c>
      <c r="B311">
        <v>75100033950</v>
      </c>
      <c r="C311">
        <v>30</v>
      </c>
      <c r="D311" s="2">
        <v>25.215585619363644</v>
      </c>
      <c r="E311" s="3">
        <f>TablaVentas[[#This Row],[Precio]]*TablaVentas[[#This Row],[Cantidad]]</f>
        <v>756.4675685809093</v>
      </c>
      <c r="F311">
        <f>IF(TablaVentas[[#This Row],[Cantidad]]&gt;=20,1,2)</f>
        <v>1</v>
      </c>
      <c r="G311" s="67" t="str">
        <f>VLOOKUP(MONTH(TablaVentas[[#This Row],[fecha]]),TablaMeses[#All],2,FALSE)</f>
        <v>FEBRERO</v>
      </c>
      <c r="H311">
        <f>YEAR(TablaVentas[[#This Row],[fecha]])</f>
        <v>2016</v>
      </c>
      <c r="I311">
        <f>VLOOKUP(TablaVentas[[#This Row],[CodigoBarras]],TablaProductos[#All],3,FALSE)</f>
        <v>1005</v>
      </c>
    </row>
    <row r="312" spans="1:9" x14ac:dyDescent="0.25">
      <c r="A312" s="68">
        <v>42422</v>
      </c>
      <c r="B312">
        <v>75100033947</v>
      </c>
      <c r="C312">
        <v>28</v>
      </c>
      <c r="D312" s="2">
        <v>33.370394916639121</v>
      </c>
      <c r="E312" s="3">
        <f>TablaVentas[[#This Row],[Precio]]*TablaVentas[[#This Row],[Cantidad]]</f>
        <v>934.37105766589536</v>
      </c>
      <c r="F312">
        <f>IF(TablaVentas[[#This Row],[Cantidad]]&gt;=20,1,2)</f>
        <v>1</v>
      </c>
      <c r="G312" s="67" t="str">
        <f>VLOOKUP(MONTH(TablaVentas[[#This Row],[fecha]]),TablaMeses[#All],2,FALSE)</f>
        <v>FEBRERO</v>
      </c>
      <c r="H312">
        <f>YEAR(TablaVentas[[#This Row],[fecha]])</f>
        <v>2016</v>
      </c>
      <c r="I312">
        <f>VLOOKUP(TablaVentas[[#This Row],[CodigoBarras]],TablaProductos[#All],3,FALSE)</f>
        <v>1005</v>
      </c>
    </row>
    <row r="313" spans="1:9" x14ac:dyDescent="0.25">
      <c r="A313" s="68">
        <v>42422</v>
      </c>
      <c r="B313">
        <v>75100033949</v>
      </c>
      <c r="C313">
        <v>26</v>
      </c>
      <c r="D313" s="2">
        <v>32.894032474980676</v>
      </c>
      <c r="E313" s="3">
        <f>TablaVentas[[#This Row],[Precio]]*TablaVentas[[#This Row],[Cantidad]]</f>
        <v>855.24484434949761</v>
      </c>
      <c r="F313">
        <f>IF(TablaVentas[[#This Row],[Cantidad]]&gt;=20,1,2)</f>
        <v>1</v>
      </c>
      <c r="G313" s="67" t="str">
        <f>VLOOKUP(MONTH(TablaVentas[[#This Row],[fecha]]),TablaMeses[#All],2,FALSE)</f>
        <v>FEBRERO</v>
      </c>
      <c r="H313">
        <f>YEAR(TablaVentas[[#This Row],[fecha]])</f>
        <v>2016</v>
      </c>
      <c r="I313">
        <f>VLOOKUP(TablaVentas[[#This Row],[CodigoBarras]],TablaProductos[#All],3,FALSE)</f>
        <v>1004</v>
      </c>
    </row>
    <row r="314" spans="1:9" x14ac:dyDescent="0.25">
      <c r="A314" s="68">
        <v>42423</v>
      </c>
      <c r="B314">
        <v>75100033941</v>
      </c>
      <c r="C314">
        <v>42</v>
      </c>
      <c r="D314" s="2">
        <v>34.329026514440201</v>
      </c>
      <c r="E314" s="3">
        <f>TablaVentas[[#This Row],[Precio]]*TablaVentas[[#This Row],[Cantidad]]</f>
        <v>1441.8191136064884</v>
      </c>
      <c r="F314">
        <f>IF(TablaVentas[[#This Row],[Cantidad]]&gt;=20,1,2)</f>
        <v>1</v>
      </c>
      <c r="G314" s="67" t="str">
        <f>VLOOKUP(MONTH(TablaVentas[[#This Row],[fecha]]),TablaMeses[#All],2,FALSE)</f>
        <v>FEBRERO</v>
      </c>
      <c r="H314">
        <f>YEAR(TablaVentas[[#This Row],[fecha]])</f>
        <v>2016</v>
      </c>
      <c r="I314">
        <f>VLOOKUP(TablaVentas[[#This Row],[CodigoBarras]],TablaProductos[#All],3,FALSE)</f>
        <v>1002</v>
      </c>
    </row>
    <row r="315" spans="1:9" x14ac:dyDescent="0.25">
      <c r="A315" s="68">
        <v>42423</v>
      </c>
      <c r="B315">
        <v>75100033941</v>
      </c>
      <c r="C315">
        <v>41</v>
      </c>
      <c r="D315" s="2">
        <v>34.329026514440201</v>
      </c>
      <c r="E315" s="3">
        <f>TablaVentas[[#This Row],[Precio]]*TablaVentas[[#This Row],[Cantidad]]</f>
        <v>1407.4900870920483</v>
      </c>
      <c r="F315">
        <f>IF(TablaVentas[[#This Row],[Cantidad]]&gt;=20,1,2)</f>
        <v>1</v>
      </c>
      <c r="G315" s="67" t="str">
        <f>VLOOKUP(MONTH(TablaVentas[[#This Row],[fecha]]),TablaMeses[#All],2,FALSE)</f>
        <v>FEBRERO</v>
      </c>
      <c r="H315">
        <f>YEAR(TablaVentas[[#This Row],[fecha]])</f>
        <v>2016</v>
      </c>
      <c r="I315">
        <f>VLOOKUP(TablaVentas[[#This Row],[CodigoBarras]],TablaProductos[#All],3,FALSE)</f>
        <v>1002</v>
      </c>
    </row>
    <row r="316" spans="1:9" x14ac:dyDescent="0.25">
      <c r="A316" s="68">
        <v>42423</v>
      </c>
      <c r="B316">
        <v>75100033944</v>
      </c>
      <c r="C316">
        <v>20</v>
      </c>
      <c r="D316" s="2">
        <v>26.678238770962935</v>
      </c>
      <c r="E316" s="3">
        <f>TablaVentas[[#This Row],[Precio]]*TablaVentas[[#This Row],[Cantidad]]</f>
        <v>533.56477541925869</v>
      </c>
      <c r="F316">
        <f>IF(TablaVentas[[#This Row],[Cantidad]]&gt;=20,1,2)</f>
        <v>1</v>
      </c>
      <c r="G316" s="67" t="str">
        <f>VLOOKUP(MONTH(TablaVentas[[#This Row],[fecha]]),TablaMeses[#All],2,FALSE)</f>
        <v>FEBRERO</v>
      </c>
      <c r="H316">
        <f>YEAR(TablaVentas[[#This Row],[fecha]])</f>
        <v>2016</v>
      </c>
      <c r="I316">
        <f>VLOOKUP(TablaVentas[[#This Row],[CodigoBarras]],TablaProductos[#All],3,FALSE)</f>
        <v>1002</v>
      </c>
    </row>
    <row r="317" spans="1:9" x14ac:dyDescent="0.25">
      <c r="A317" s="68">
        <v>42423</v>
      </c>
      <c r="B317">
        <v>75100033947</v>
      </c>
      <c r="C317">
        <v>22</v>
      </c>
      <c r="D317" s="2">
        <v>33.370394916639121</v>
      </c>
      <c r="E317" s="3">
        <f>TablaVentas[[#This Row],[Precio]]*TablaVentas[[#This Row],[Cantidad]]</f>
        <v>734.14868816606065</v>
      </c>
      <c r="F317">
        <f>IF(TablaVentas[[#This Row],[Cantidad]]&gt;=20,1,2)</f>
        <v>1</v>
      </c>
      <c r="G317" s="67" t="str">
        <f>VLOOKUP(MONTH(TablaVentas[[#This Row],[fecha]]),TablaMeses[#All],2,FALSE)</f>
        <v>FEBRERO</v>
      </c>
      <c r="H317">
        <f>YEAR(TablaVentas[[#This Row],[fecha]])</f>
        <v>2016</v>
      </c>
      <c r="I317">
        <f>VLOOKUP(TablaVentas[[#This Row],[CodigoBarras]],TablaProductos[#All],3,FALSE)</f>
        <v>1005</v>
      </c>
    </row>
    <row r="318" spans="1:9" x14ac:dyDescent="0.25">
      <c r="A318" s="68">
        <v>42423</v>
      </c>
      <c r="B318">
        <v>75100033947</v>
      </c>
      <c r="C318">
        <v>9</v>
      </c>
      <c r="D318" s="2">
        <v>33.370394916639121</v>
      </c>
      <c r="E318" s="3">
        <f>TablaVentas[[#This Row],[Precio]]*TablaVentas[[#This Row],[Cantidad]]</f>
        <v>300.33355424975207</v>
      </c>
      <c r="F318">
        <f>IF(TablaVentas[[#This Row],[Cantidad]]&gt;=20,1,2)</f>
        <v>2</v>
      </c>
      <c r="G318" s="67" t="str">
        <f>VLOOKUP(MONTH(TablaVentas[[#This Row],[fecha]]),TablaMeses[#All],2,FALSE)</f>
        <v>FEBRERO</v>
      </c>
      <c r="H318">
        <f>YEAR(TablaVentas[[#This Row],[fecha]])</f>
        <v>2016</v>
      </c>
      <c r="I318">
        <f>VLOOKUP(TablaVentas[[#This Row],[CodigoBarras]],TablaProductos[#All],3,FALSE)</f>
        <v>1005</v>
      </c>
    </row>
    <row r="319" spans="1:9" x14ac:dyDescent="0.25">
      <c r="A319" s="68">
        <v>42423</v>
      </c>
      <c r="B319">
        <v>75100033950</v>
      </c>
      <c r="C319">
        <v>41</v>
      </c>
      <c r="D319" s="2">
        <v>25.215585619363644</v>
      </c>
      <c r="E319" s="3">
        <f>TablaVentas[[#This Row],[Precio]]*TablaVentas[[#This Row],[Cantidad]]</f>
        <v>1033.8390103939093</v>
      </c>
      <c r="F319">
        <f>IF(TablaVentas[[#This Row],[Cantidad]]&gt;=20,1,2)</f>
        <v>1</v>
      </c>
      <c r="G319" s="67" t="str">
        <f>VLOOKUP(MONTH(TablaVentas[[#This Row],[fecha]]),TablaMeses[#All],2,FALSE)</f>
        <v>FEBRERO</v>
      </c>
      <c r="H319">
        <f>YEAR(TablaVentas[[#This Row],[fecha]])</f>
        <v>2016</v>
      </c>
      <c r="I319">
        <f>VLOOKUP(TablaVentas[[#This Row],[CodigoBarras]],TablaProductos[#All],3,FALSE)</f>
        <v>1005</v>
      </c>
    </row>
    <row r="320" spans="1:9" x14ac:dyDescent="0.25">
      <c r="A320" s="68">
        <v>42423</v>
      </c>
      <c r="B320">
        <v>75100033950</v>
      </c>
      <c r="C320">
        <v>32</v>
      </c>
      <c r="D320" s="2">
        <v>25.215585619363644</v>
      </c>
      <c r="E320" s="3">
        <f>TablaVentas[[#This Row],[Precio]]*TablaVentas[[#This Row],[Cantidad]]</f>
        <v>806.8987398196366</v>
      </c>
      <c r="F320">
        <f>IF(TablaVentas[[#This Row],[Cantidad]]&gt;=20,1,2)</f>
        <v>1</v>
      </c>
      <c r="G320" s="67" t="str">
        <f>VLOOKUP(MONTH(TablaVentas[[#This Row],[fecha]]),TablaMeses[#All],2,FALSE)</f>
        <v>FEBRERO</v>
      </c>
      <c r="H320">
        <f>YEAR(TablaVentas[[#This Row],[fecha]])</f>
        <v>2016</v>
      </c>
      <c r="I320">
        <f>VLOOKUP(TablaVentas[[#This Row],[CodigoBarras]],TablaProductos[#All],3,FALSE)</f>
        <v>1005</v>
      </c>
    </row>
    <row r="321" spans="1:9" x14ac:dyDescent="0.25">
      <c r="A321" s="68">
        <v>42424</v>
      </c>
      <c r="B321">
        <v>75100033940</v>
      </c>
      <c r="C321">
        <v>1</v>
      </c>
      <c r="D321" s="2">
        <v>36.618449397693041</v>
      </c>
      <c r="E321" s="3">
        <f>TablaVentas[[#This Row],[Precio]]*TablaVentas[[#This Row],[Cantidad]]</f>
        <v>36.618449397693041</v>
      </c>
      <c r="F321">
        <f>IF(TablaVentas[[#This Row],[Cantidad]]&gt;=20,1,2)</f>
        <v>2</v>
      </c>
      <c r="G321" s="67" t="str">
        <f>VLOOKUP(MONTH(TablaVentas[[#This Row],[fecha]]),TablaMeses[#All],2,FALSE)</f>
        <v>FEBRERO</v>
      </c>
      <c r="H321">
        <f>YEAR(TablaVentas[[#This Row],[fecha]])</f>
        <v>2016</v>
      </c>
      <c r="I321">
        <f>VLOOKUP(TablaVentas[[#This Row],[CodigoBarras]],TablaProductos[#All],3,FALSE)</f>
        <v>1001</v>
      </c>
    </row>
    <row r="322" spans="1:9" x14ac:dyDescent="0.25">
      <c r="A322" s="68">
        <v>42424</v>
      </c>
      <c r="B322">
        <v>75100033941</v>
      </c>
      <c r="C322">
        <v>31</v>
      </c>
      <c r="D322" s="2">
        <v>34.329026514440201</v>
      </c>
      <c r="E322" s="3">
        <f>TablaVentas[[#This Row],[Precio]]*TablaVentas[[#This Row],[Cantidad]]</f>
        <v>1064.1998219476463</v>
      </c>
      <c r="F322">
        <f>IF(TablaVentas[[#This Row],[Cantidad]]&gt;=20,1,2)</f>
        <v>1</v>
      </c>
      <c r="G322" s="67" t="str">
        <f>VLOOKUP(MONTH(TablaVentas[[#This Row],[fecha]]),TablaMeses[#All],2,FALSE)</f>
        <v>FEBRERO</v>
      </c>
      <c r="H322">
        <f>YEAR(TablaVentas[[#This Row],[fecha]])</f>
        <v>2016</v>
      </c>
      <c r="I322">
        <f>VLOOKUP(TablaVentas[[#This Row],[CodigoBarras]],TablaProductos[#All],3,FALSE)</f>
        <v>1002</v>
      </c>
    </row>
    <row r="323" spans="1:9" x14ac:dyDescent="0.25">
      <c r="A323" s="68">
        <v>42424</v>
      </c>
      <c r="B323">
        <v>75100033942</v>
      </c>
      <c r="C323">
        <v>39</v>
      </c>
      <c r="D323" s="2">
        <v>39.570543626877033</v>
      </c>
      <c r="E323" s="3">
        <f>TablaVentas[[#This Row],[Precio]]*TablaVentas[[#This Row],[Cantidad]]</f>
        <v>1543.2512014482043</v>
      </c>
      <c r="F323">
        <f>IF(TablaVentas[[#This Row],[Cantidad]]&gt;=20,1,2)</f>
        <v>1</v>
      </c>
      <c r="G323" s="67" t="str">
        <f>VLOOKUP(MONTH(TablaVentas[[#This Row],[fecha]]),TablaMeses[#All],2,FALSE)</f>
        <v>FEBRERO</v>
      </c>
      <c r="H323">
        <f>YEAR(TablaVentas[[#This Row],[fecha]])</f>
        <v>2016</v>
      </c>
      <c r="I323">
        <f>VLOOKUP(TablaVentas[[#This Row],[CodigoBarras]],TablaProductos[#All],3,FALSE)</f>
        <v>1003</v>
      </c>
    </row>
    <row r="324" spans="1:9" x14ac:dyDescent="0.25">
      <c r="A324" s="68">
        <v>42424</v>
      </c>
      <c r="B324">
        <v>75100033944</v>
      </c>
      <c r="C324">
        <v>50</v>
      </c>
      <c r="D324" s="2">
        <v>26.678238770962935</v>
      </c>
      <c r="E324" s="3">
        <f>TablaVentas[[#This Row],[Precio]]*TablaVentas[[#This Row],[Cantidad]]</f>
        <v>1333.9119385481467</v>
      </c>
      <c r="F324">
        <f>IF(TablaVentas[[#This Row],[Cantidad]]&gt;=20,1,2)</f>
        <v>1</v>
      </c>
      <c r="G324" s="67" t="str">
        <f>VLOOKUP(MONTH(TablaVentas[[#This Row],[fecha]]),TablaMeses[#All],2,FALSE)</f>
        <v>FEBRERO</v>
      </c>
      <c r="H324">
        <f>YEAR(TablaVentas[[#This Row],[fecha]])</f>
        <v>2016</v>
      </c>
      <c r="I324">
        <f>VLOOKUP(TablaVentas[[#This Row],[CodigoBarras]],TablaProductos[#All],3,FALSE)</f>
        <v>1002</v>
      </c>
    </row>
    <row r="325" spans="1:9" x14ac:dyDescent="0.25">
      <c r="A325" s="68">
        <v>42424</v>
      </c>
      <c r="B325">
        <v>75100033948</v>
      </c>
      <c r="C325">
        <v>35</v>
      </c>
      <c r="D325" s="2">
        <v>24.462827423892683</v>
      </c>
      <c r="E325" s="3">
        <f>TablaVentas[[#This Row],[Precio]]*TablaVentas[[#This Row],[Cantidad]]</f>
        <v>856.19895983624394</v>
      </c>
      <c r="F325">
        <f>IF(TablaVentas[[#This Row],[Cantidad]]&gt;=20,1,2)</f>
        <v>1</v>
      </c>
      <c r="G325" s="67" t="str">
        <f>VLOOKUP(MONTH(TablaVentas[[#This Row],[fecha]]),TablaMeses[#All],2,FALSE)</f>
        <v>FEBRERO</v>
      </c>
      <c r="H325">
        <f>YEAR(TablaVentas[[#This Row],[fecha]])</f>
        <v>2016</v>
      </c>
      <c r="I325">
        <f>VLOOKUP(TablaVentas[[#This Row],[CodigoBarras]],TablaProductos[#All],3,FALSE)</f>
        <v>1006</v>
      </c>
    </row>
    <row r="326" spans="1:9" x14ac:dyDescent="0.25">
      <c r="A326" s="68">
        <v>42424</v>
      </c>
      <c r="B326">
        <v>75100033948</v>
      </c>
      <c r="C326">
        <v>1</v>
      </c>
      <c r="D326" s="2">
        <v>24.462827423892683</v>
      </c>
      <c r="E326" s="3">
        <f>TablaVentas[[#This Row],[Precio]]*TablaVentas[[#This Row],[Cantidad]]</f>
        <v>24.462827423892683</v>
      </c>
      <c r="F326">
        <f>IF(TablaVentas[[#This Row],[Cantidad]]&gt;=20,1,2)</f>
        <v>2</v>
      </c>
      <c r="G326" s="67" t="str">
        <f>VLOOKUP(MONTH(TablaVentas[[#This Row],[fecha]]),TablaMeses[#All],2,FALSE)</f>
        <v>FEBRERO</v>
      </c>
      <c r="H326">
        <f>YEAR(TablaVentas[[#This Row],[fecha]])</f>
        <v>2016</v>
      </c>
      <c r="I326">
        <f>VLOOKUP(TablaVentas[[#This Row],[CodigoBarras]],TablaProductos[#All],3,FALSE)</f>
        <v>1006</v>
      </c>
    </row>
    <row r="327" spans="1:9" x14ac:dyDescent="0.25">
      <c r="A327" s="68">
        <v>42424</v>
      </c>
      <c r="B327">
        <v>75100033949</v>
      </c>
      <c r="C327">
        <v>6</v>
      </c>
      <c r="D327" s="2">
        <v>32.894032474980676</v>
      </c>
      <c r="E327" s="3">
        <f>TablaVentas[[#This Row],[Precio]]*TablaVentas[[#This Row],[Cantidad]]</f>
        <v>197.36419484988406</v>
      </c>
      <c r="F327">
        <f>IF(TablaVentas[[#This Row],[Cantidad]]&gt;=20,1,2)</f>
        <v>2</v>
      </c>
      <c r="G327" s="67" t="str">
        <f>VLOOKUP(MONTH(TablaVentas[[#This Row],[fecha]]),TablaMeses[#All],2,FALSE)</f>
        <v>FEBRERO</v>
      </c>
      <c r="H327">
        <f>YEAR(TablaVentas[[#This Row],[fecha]])</f>
        <v>2016</v>
      </c>
      <c r="I327">
        <f>VLOOKUP(TablaVentas[[#This Row],[CodigoBarras]],TablaProductos[#All],3,FALSE)</f>
        <v>1004</v>
      </c>
    </row>
    <row r="328" spans="1:9" x14ac:dyDescent="0.25">
      <c r="A328" s="68">
        <v>42425</v>
      </c>
      <c r="B328">
        <v>75100033940</v>
      </c>
      <c r="C328">
        <v>6</v>
      </c>
      <c r="D328" s="2">
        <v>36.618449397693041</v>
      </c>
      <c r="E328" s="3">
        <f>TablaVentas[[#This Row],[Precio]]*TablaVentas[[#This Row],[Cantidad]]</f>
        <v>219.71069638615825</v>
      </c>
      <c r="F328">
        <f>IF(TablaVentas[[#This Row],[Cantidad]]&gt;=20,1,2)</f>
        <v>2</v>
      </c>
      <c r="G328" s="67" t="str">
        <f>VLOOKUP(MONTH(TablaVentas[[#This Row],[fecha]]),TablaMeses[#All],2,FALSE)</f>
        <v>FEBRERO</v>
      </c>
      <c r="H328">
        <f>YEAR(TablaVentas[[#This Row],[fecha]])</f>
        <v>2016</v>
      </c>
      <c r="I328">
        <f>VLOOKUP(TablaVentas[[#This Row],[CodigoBarras]],TablaProductos[#All],3,FALSE)</f>
        <v>1001</v>
      </c>
    </row>
    <row r="329" spans="1:9" x14ac:dyDescent="0.25">
      <c r="A329" s="68">
        <v>42425</v>
      </c>
      <c r="B329">
        <v>75100033941</v>
      </c>
      <c r="C329">
        <v>18</v>
      </c>
      <c r="D329" s="2">
        <v>34.329026514440201</v>
      </c>
      <c r="E329" s="3">
        <f>TablaVentas[[#This Row],[Precio]]*TablaVentas[[#This Row],[Cantidad]]</f>
        <v>617.92247725992365</v>
      </c>
      <c r="F329">
        <f>IF(TablaVentas[[#This Row],[Cantidad]]&gt;=20,1,2)</f>
        <v>2</v>
      </c>
      <c r="G329" s="67" t="str">
        <f>VLOOKUP(MONTH(TablaVentas[[#This Row],[fecha]]),TablaMeses[#All],2,FALSE)</f>
        <v>FEBRERO</v>
      </c>
      <c r="H329">
        <f>YEAR(TablaVentas[[#This Row],[fecha]])</f>
        <v>2016</v>
      </c>
      <c r="I329">
        <f>VLOOKUP(TablaVentas[[#This Row],[CodigoBarras]],TablaProductos[#All],3,FALSE)</f>
        <v>1002</v>
      </c>
    </row>
    <row r="330" spans="1:9" x14ac:dyDescent="0.25">
      <c r="A330" s="68">
        <v>42425</v>
      </c>
      <c r="B330">
        <v>75100033941</v>
      </c>
      <c r="C330">
        <v>45</v>
      </c>
      <c r="D330" s="2">
        <v>34.329026514440201</v>
      </c>
      <c r="E330" s="3">
        <f>TablaVentas[[#This Row],[Precio]]*TablaVentas[[#This Row],[Cantidad]]</f>
        <v>1544.8061931498091</v>
      </c>
      <c r="F330">
        <f>IF(TablaVentas[[#This Row],[Cantidad]]&gt;=20,1,2)</f>
        <v>1</v>
      </c>
      <c r="G330" s="67" t="str">
        <f>VLOOKUP(MONTH(TablaVentas[[#This Row],[fecha]]),TablaMeses[#All],2,FALSE)</f>
        <v>FEBRERO</v>
      </c>
      <c r="H330">
        <f>YEAR(TablaVentas[[#This Row],[fecha]])</f>
        <v>2016</v>
      </c>
      <c r="I330">
        <f>VLOOKUP(TablaVentas[[#This Row],[CodigoBarras]],TablaProductos[#All],3,FALSE)</f>
        <v>1002</v>
      </c>
    </row>
    <row r="331" spans="1:9" x14ac:dyDescent="0.25">
      <c r="A331" s="68">
        <v>42425</v>
      </c>
      <c r="B331">
        <v>75100033941</v>
      </c>
      <c r="C331">
        <v>18</v>
      </c>
      <c r="D331" s="2">
        <v>34.329026514440201</v>
      </c>
      <c r="E331" s="3">
        <f>TablaVentas[[#This Row],[Precio]]*TablaVentas[[#This Row],[Cantidad]]</f>
        <v>617.92247725992365</v>
      </c>
      <c r="F331">
        <f>IF(TablaVentas[[#This Row],[Cantidad]]&gt;=20,1,2)</f>
        <v>2</v>
      </c>
      <c r="G331" s="67" t="str">
        <f>VLOOKUP(MONTH(TablaVentas[[#This Row],[fecha]]),TablaMeses[#All],2,FALSE)</f>
        <v>FEBRERO</v>
      </c>
      <c r="H331">
        <f>YEAR(TablaVentas[[#This Row],[fecha]])</f>
        <v>2016</v>
      </c>
      <c r="I331">
        <f>VLOOKUP(TablaVentas[[#This Row],[CodigoBarras]],TablaProductos[#All],3,FALSE)</f>
        <v>1002</v>
      </c>
    </row>
    <row r="332" spans="1:9" x14ac:dyDescent="0.25">
      <c r="A332" s="68">
        <v>42425</v>
      </c>
      <c r="B332">
        <v>75100033946</v>
      </c>
      <c r="C332">
        <v>26</v>
      </c>
      <c r="D332" s="2">
        <v>39.508311000525424</v>
      </c>
      <c r="E332" s="3">
        <f>TablaVentas[[#This Row],[Precio]]*TablaVentas[[#This Row],[Cantidad]]</f>
        <v>1027.216086013661</v>
      </c>
      <c r="F332">
        <f>IF(TablaVentas[[#This Row],[Cantidad]]&gt;=20,1,2)</f>
        <v>1</v>
      </c>
      <c r="G332" s="67" t="str">
        <f>VLOOKUP(MONTH(TablaVentas[[#This Row],[fecha]]),TablaMeses[#All],2,FALSE)</f>
        <v>FEBRERO</v>
      </c>
      <c r="H332">
        <f>YEAR(TablaVentas[[#This Row],[fecha]])</f>
        <v>2016</v>
      </c>
      <c r="I332">
        <f>VLOOKUP(TablaVentas[[#This Row],[CodigoBarras]],TablaProductos[#All],3,FALSE)</f>
        <v>1004</v>
      </c>
    </row>
    <row r="333" spans="1:9" x14ac:dyDescent="0.25">
      <c r="A333" s="68">
        <v>42425</v>
      </c>
      <c r="B333">
        <v>75100033947</v>
      </c>
      <c r="C333">
        <v>1</v>
      </c>
      <c r="D333" s="2">
        <v>33.370394916639121</v>
      </c>
      <c r="E333" s="3">
        <f>TablaVentas[[#This Row],[Precio]]*TablaVentas[[#This Row],[Cantidad]]</f>
        <v>33.370394916639121</v>
      </c>
      <c r="F333">
        <f>IF(TablaVentas[[#This Row],[Cantidad]]&gt;=20,1,2)</f>
        <v>2</v>
      </c>
      <c r="G333" s="67" t="str">
        <f>VLOOKUP(MONTH(TablaVentas[[#This Row],[fecha]]),TablaMeses[#All],2,FALSE)</f>
        <v>FEBRERO</v>
      </c>
      <c r="H333">
        <f>YEAR(TablaVentas[[#This Row],[fecha]])</f>
        <v>2016</v>
      </c>
      <c r="I333">
        <f>VLOOKUP(TablaVentas[[#This Row],[CodigoBarras]],TablaProductos[#All],3,FALSE)</f>
        <v>1005</v>
      </c>
    </row>
    <row r="334" spans="1:9" x14ac:dyDescent="0.25">
      <c r="A334" s="68">
        <v>42426</v>
      </c>
      <c r="B334">
        <v>75100033940</v>
      </c>
      <c r="C334">
        <v>46</v>
      </c>
      <c r="D334" s="2">
        <v>36.618449397693041</v>
      </c>
      <c r="E334" s="3">
        <f>TablaVentas[[#This Row],[Precio]]*TablaVentas[[#This Row],[Cantidad]]</f>
        <v>1684.44867229388</v>
      </c>
      <c r="F334">
        <f>IF(TablaVentas[[#This Row],[Cantidad]]&gt;=20,1,2)</f>
        <v>1</v>
      </c>
      <c r="G334" s="67" t="str">
        <f>VLOOKUP(MONTH(TablaVentas[[#This Row],[fecha]]),TablaMeses[#All],2,FALSE)</f>
        <v>FEBRERO</v>
      </c>
      <c r="H334">
        <f>YEAR(TablaVentas[[#This Row],[fecha]])</f>
        <v>2016</v>
      </c>
      <c r="I334">
        <f>VLOOKUP(TablaVentas[[#This Row],[CodigoBarras]],TablaProductos[#All],3,FALSE)</f>
        <v>1001</v>
      </c>
    </row>
    <row r="335" spans="1:9" x14ac:dyDescent="0.25">
      <c r="A335" s="68">
        <v>42426</v>
      </c>
      <c r="B335">
        <v>75100033943</v>
      </c>
      <c r="C335">
        <v>33</v>
      </c>
      <c r="D335" s="2">
        <v>38.791923856233225</v>
      </c>
      <c r="E335" s="3">
        <f>TablaVentas[[#This Row],[Precio]]*TablaVentas[[#This Row],[Cantidad]]</f>
        <v>1280.1334872556965</v>
      </c>
      <c r="F335">
        <f>IF(TablaVentas[[#This Row],[Cantidad]]&gt;=20,1,2)</f>
        <v>1</v>
      </c>
      <c r="G335" s="67" t="str">
        <f>VLOOKUP(MONTH(TablaVentas[[#This Row],[fecha]]),TablaMeses[#All],2,FALSE)</f>
        <v>FEBRERO</v>
      </c>
      <c r="H335">
        <f>YEAR(TablaVentas[[#This Row],[fecha]])</f>
        <v>2016</v>
      </c>
      <c r="I335">
        <f>VLOOKUP(TablaVentas[[#This Row],[CodigoBarras]],TablaProductos[#All],3,FALSE)</f>
        <v>1001</v>
      </c>
    </row>
    <row r="336" spans="1:9" x14ac:dyDescent="0.25">
      <c r="A336" s="68">
        <v>42426</v>
      </c>
      <c r="B336">
        <v>75100033943</v>
      </c>
      <c r="C336">
        <v>15</v>
      </c>
      <c r="D336" s="2">
        <v>38.791923856233225</v>
      </c>
      <c r="E336" s="3">
        <f>TablaVentas[[#This Row],[Precio]]*TablaVentas[[#This Row],[Cantidad]]</f>
        <v>581.87885784349839</v>
      </c>
      <c r="F336">
        <f>IF(TablaVentas[[#This Row],[Cantidad]]&gt;=20,1,2)</f>
        <v>2</v>
      </c>
      <c r="G336" s="67" t="str">
        <f>VLOOKUP(MONTH(TablaVentas[[#This Row],[fecha]]),TablaMeses[#All],2,FALSE)</f>
        <v>FEBRERO</v>
      </c>
      <c r="H336">
        <f>YEAR(TablaVentas[[#This Row],[fecha]])</f>
        <v>2016</v>
      </c>
      <c r="I336">
        <f>VLOOKUP(TablaVentas[[#This Row],[CodigoBarras]],TablaProductos[#All],3,FALSE)</f>
        <v>1001</v>
      </c>
    </row>
    <row r="337" spans="1:9" x14ac:dyDescent="0.25">
      <c r="A337" s="68">
        <v>42426</v>
      </c>
      <c r="B337">
        <v>75100033944</v>
      </c>
      <c r="C337">
        <v>24</v>
      </c>
      <c r="D337" s="2">
        <v>26.678238770962935</v>
      </c>
      <c r="E337" s="3">
        <f>TablaVentas[[#This Row],[Precio]]*TablaVentas[[#This Row],[Cantidad]]</f>
        <v>640.27773050311043</v>
      </c>
      <c r="F337">
        <f>IF(TablaVentas[[#This Row],[Cantidad]]&gt;=20,1,2)</f>
        <v>1</v>
      </c>
      <c r="G337" s="67" t="str">
        <f>VLOOKUP(MONTH(TablaVentas[[#This Row],[fecha]]),TablaMeses[#All],2,FALSE)</f>
        <v>FEBRERO</v>
      </c>
      <c r="H337">
        <f>YEAR(TablaVentas[[#This Row],[fecha]])</f>
        <v>2016</v>
      </c>
      <c r="I337">
        <f>VLOOKUP(TablaVentas[[#This Row],[CodigoBarras]],TablaProductos[#All],3,FALSE)</f>
        <v>1002</v>
      </c>
    </row>
    <row r="338" spans="1:9" x14ac:dyDescent="0.25">
      <c r="A338" s="68">
        <v>42426</v>
      </c>
      <c r="B338">
        <v>75100033944</v>
      </c>
      <c r="C338">
        <v>31</v>
      </c>
      <c r="D338" s="2">
        <v>26.678238770962935</v>
      </c>
      <c r="E338" s="3">
        <f>TablaVentas[[#This Row],[Precio]]*TablaVentas[[#This Row],[Cantidad]]</f>
        <v>827.02540189985098</v>
      </c>
      <c r="F338">
        <f>IF(TablaVentas[[#This Row],[Cantidad]]&gt;=20,1,2)</f>
        <v>1</v>
      </c>
      <c r="G338" s="67" t="str">
        <f>VLOOKUP(MONTH(TablaVentas[[#This Row],[fecha]]),TablaMeses[#All],2,FALSE)</f>
        <v>FEBRERO</v>
      </c>
      <c r="H338">
        <f>YEAR(TablaVentas[[#This Row],[fecha]])</f>
        <v>2016</v>
      </c>
      <c r="I338">
        <f>VLOOKUP(TablaVentas[[#This Row],[CodigoBarras]],TablaProductos[#All],3,FALSE)</f>
        <v>1002</v>
      </c>
    </row>
    <row r="339" spans="1:9" x14ac:dyDescent="0.25">
      <c r="A339" s="68">
        <v>42426</v>
      </c>
      <c r="B339">
        <v>75100033946</v>
      </c>
      <c r="C339">
        <v>18</v>
      </c>
      <c r="D339" s="2">
        <v>39.508311000525424</v>
      </c>
      <c r="E339" s="3">
        <f>TablaVentas[[#This Row],[Precio]]*TablaVentas[[#This Row],[Cantidad]]</f>
        <v>711.14959800945758</v>
      </c>
      <c r="F339">
        <f>IF(TablaVentas[[#This Row],[Cantidad]]&gt;=20,1,2)</f>
        <v>2</v>
      </c>
      <c r="G339" s="67" t="str">
        <f>VLOOKUP(MONTH(TablaVentas[[#This Row],[fecha]]),TablaMeses[#All],2,FALSE)</f>
        <v>FEBRERO</v>
      </c>
      <c r="H339">
        <f>YEAR(TablaVentas[[#This Row],[fecha]])</f>
        <v>2016</v>
      </c>
      <c r="I339">
        <f>VLOOKUP(TablaVentas[[#This Row],[CodigoBarras]],TablaProductos[#All],3,FALSE)</f>
        <v>1004</v>
      </c>
    </row>
    <row r="340" spans="1:9" x14ac:dyDescent="0.25">
      <c r="A340" s="68">
        <v>42426</v>
      </c>
      <c r="B340">
        <v>75100033947</v>
      </c>
      <c r="C340">
        <v>15</v>
      </c>
      <c r="D340" s="2">
        <v>33.370394916639121</v>
      </c>
      <c r="E340" s="3">
        <f>TablaVentas[[#This Row],[Precio]]*TablaVentas[[#This Row],[Cantidad]]</f>
        <v>500.55592374958684</v>
      </c>
      <c r="F340">
        <f>IF(TablaVentas[[#This Row],[Cantidad]]&gt;=20,1,2)</f>
        <v>2</v>
      </c>
      <c r="G340" s="67" t="str">
        <f>VLOOKUP(MONTH(TablaVentas[[#This Row],[fecha]]),TablaMeses[#All],2,FALSE)</f>
        <v>FEBRERO</v>
      </c>
      <c r="H340">
        <f>YEAR(TablaVentas[[#This Row],[fecha]])</f>
        <v>2016</v>
      </c>
      <c r="I340">
        <f>VLOOKUP(TablaVentas[[#This Row],[CodigoBarras]],TablaProductos[#All],3,FALSE)</f>
        <v>1005</v>
      </c>
    </row>
    <row r="341" spans="1:9" x14ac:dyDescent="0.25">
      <c r="A341" s="68">
        <v>42426</v>
      </c>
      <c r="B341">
        <v>75100033948</v>
      </c>
      <c r="C341">
        <v>15</v>
      </c>
      <c r="D341" s="2">
        <v>24.462827423892683</v>
      </c>
      <c r="E341" s="3">
        <f>TablaVentas[[#This Row],[Precio]]*TablaVentas[[#This Row],[Cantidad]]</f>
        <v>366.94241135839025</v>
      </c>
      <c r="F341">
        <f>IF(TablaVentas[[#This Row],[Cantidad]]&gt;=20,1,2)</f>
        <v>2</v>
      </c>
      <c r="G341" s="67" t="str">
        <f>VLOOKUP(MONTH(TablaVentas[[#This Row],[fecha]]),TablaMeses[#All],2,FALSE)</f>
        <v>FEBRERO</v>
      </c>
      <c r="H341">
        <f>YEAR(TablaVentas[[#This Row],[fecha]])</f>
        <v>2016</v>
      </c>
      <c r="I341">
        <f>VLOOKUP(TablaVentas[[#This Row],[CodigoBarras]],TablaProductos[#All],3,FALSE)</f>
        <v>1006</v>
      </c>
    </row>
    <row r="342" spans="1:9" x14ac:dyDescent="0.25">
      <c r="A342" s="68">
        <v>42426</v>
      </c>
      <c r="B342">
        <v>75100033948</v>
      </c>
      <c r="C342">
        <v>37</v>
      </c>
      <c r="D342" s="2">
        <v>24.462827423892683</v>
      </c>
      <c r="E342" s="3">
        <f>TablaVentas[[#This Row],[Precio]]*TablaVentas[[#This Row],[Cantidad]]</f>
        <v>905.12461468402932</v>
      </c>
      <c r="F342">
        <f>IF(TablaVentas[[#This Row],[Cantidad]]&gt;=20,1,2)</f>
        <v>1</v>
      </c>
      <c r="G342" s="67" t="str">
        <f>VLOOKUP(MONTH(TablaVentas[[#This Row],[fecha]]),TablaMeses[#All],2,FALSE)</f>
        <v>FEBRERO</v>
      </c>
      <c r="H342">
        <f>YEAR(TablaVentas[[#This Row],[fecha]])</f>
        <v>2016</v>
      </c>
      <c r="I342">
        <f>VLOOKUP(TablaVentas[[#This Row],[CodigoBarras]],TablaProductos[#All],3,FALSE)</f>
        <v>1006</v>
      </c>
    </row>
    <row r="343" spans="1:9" x14ac:dyDescent="0.25">
      <c r="A343" s="68">
        <v>42426</v>
      </c>
      <c r="B343">
        <v>75100033949</v>
      </c>
      <c r="C343">
        <v>46</v>
      </c>
      <c r="D343" s="2">
        <v>32.894032474980676</v>
      </c>
      <c r="E343" s="3">
        <f>TablaVentas[[#This Row],[Precio]]*TablaVentas[[#This Row],[Cantidad]]</f>
        <v>1513.1254938491111</v>
      </c>
      <c r="F343">
        <f>IF(TablaVentas[[#This Row],[Cantidad]]&gt;=20,1,2)</f>
        <v>1</v>
      </c>
      <c r="G343" s="67" t="str">
        <f>VLOOKUP(MONTH(TablaVentas[[#This Row],[fecha]]),TablaMeses[#All],2,FALSE)</f>
        <v>FEBRERO</v>
      </c>
      <c r="H343">
        <f>YEAR(TablaVentas[[#This Row],[fecha]])</f>
        <v>2016</v>
      </c>
      <c r="I343">
        <f>VLOOKUP(TablaVentas[[#This Row],[CodigoBarras]],TablaProductos[#All],3,FALSE)</f>
        <v>1004</v>
      </c>
    </row>
    <row r="344" spans="1:9" x14ac:dyDescent="0.25">
      <c r="A344" s="68">
        <v>42426</v>
      </c>
      <c r="B344">
        <v>75100033950</v>
      </c>
      <c r="C344">
        <v>16</v>
      </c>
      <c r="D344" s="2">
        <v>25.215585619363644</v>
      </c>
      <c r="E344" s="3">
        <f>TablaVentas[[#This Row],[Precio]]*TablaVentas[[#This Row],[Cantidad]]</f>
        <v>403.4493699098183</v>
      </c>
      <c r="F344">
        <f>IF(TablaVentas[[#This Row],[Cantidad]]&gt;=20,1,2)</f>
        <v>2</v>
      </c>
      <c r="G344" s="67" t="str">
        <f>VLOOKUP(MONTH(TablaVentas[[#This Row],[fecha]]),TablaMeses[#All],2,FALSE)</f>
        <v>FEBRERO</v>
      </c>
      <c r="H344">
        <f>YEAR(TablaVentas[[#This Row],[fecha]])</f>
        <v>2016</v>
      </c>
      <c r="I344">
        <f>VLOOKUP(TablaVentas[[#This Row],[CodigoBarras]],TablaProductos[#All],3,FALSE)</f>
        <v>1005</v>
      </c>
    </row>
    <row r="345" spans="1:9" x14ac:dyDescent="0.25">
      <c r="A345" s="68">
        <v>42427</v>
      </c>
      <c r="B345">
        <v>75100033941</v>
      </c>
      <c r="C345">
        <v>34</v>
      </c>
      <c r="D345" s="2">
        <v>34.329026514440201</v>
      </c>
      <c r="E345" s="3">
        <f>TablaVentas[[#This Row],[Precio]]*TablaVentas[[#This Row],[Cantidad]]</f>
        <v>1167.1869014909669</v>
      </c>
      <c r="F345">
        <f>IF(TablaVentas[[#This Row],[Cantidad]]&gt;=20,1,2)</f>
        <v>1</v>
      </c>
      <c r="G345" s="67" t="str">
        <f>VLOOKUP(MONTH(TablaVentas[[#This Row],[fecha]]),TablaMeses[#All],2,FALSE)</f>
        <v>FEBRERO</v>
      </c>
      <c r="H345">
        <f>YEAR(TablaVentas[[#This Row],[fecha]])</f>
        <v>2016</v>
      </c>
      <c r="I345">
        <f>VLOOKUP(TablaVentas[[#This Row],[CodigoBarras]],TablaProductos[#All],3,FALSE)</f>
        <v>1002</v>
      </c>
    </row>
    <row r="346" spans="1:9" x14ac:dyDescent="0.25">
      <c r="A346" s="68">
        <v>42427</v>
      </c>
      <c r="B346">
        <v>75100033942</v>
      </c>
      <c r="C346">
        <v>12</v>
      </c>
      <c r="D346" s="2">
        <v>39.570543626877033</v>
      </c>
      <c r="E346" s="3">
        <f>TablaVentas[[#This Row],[Precio]]*TablaVentas[[#This Row],[Cantidad]]</f>
        <v>474.84652352252442</v>
      </c>
      <c r="F346">
        <f>IF(TablaVentas[[#This Row],[Cantidad]]&gt;=20,1,2)</f>
        <v>2</v>
      </c>
      <c r="G346" s="67" t="str">
        <f>VLOOKUP(MONTH(TablaVentas[[#This Row],[fecha]]),TablaMeses[#All],2,FALSE)</f>
        <v>FEBRERO</v>
      </c>
      <c r="H346">
        <f>YEAR(TablaVentas[[#This Row],[fecha]])</f>
        <v>2016</v>
      </c>
      <c r="I346">
        <f>VLOOKUP(TablaVentas[[#This Row],[CodigoBarras]],TablaProductos[#All],3,FALSE)</f>
        <v>1003</v>
      </c>
    </row>
    <row r="347" spans="1:9" x14ac:dyDescent="0.25">
      <c r="A347" s="68">
        <v>42427</v>
      </c>
      <c r="B347">
        <v>75100033942</v>
      </c>
      <c r="C347">
        <v>30</v>
      </c>
      <c r="D347" s="2">
        <v>39.570543626877033</v>
      </c>
      <c r="E347" s="3">
        <f>TablaVentas[[#This Row],[Precio]]*TablaVentas[[#This Row],[Cantidad]]</f>
        <v>1187.1163088063111</v>
      </c>
      <c r="F347">
        <f>IF(TablaVentas[[#This Row],[Cantidad]]&gt;=20,1,2)</f>
        <v>1</v>
      </c>
      <c r="G347" s="67" t="str">
        <f>VLOOKUP(MONTH(TablaVentas[[#This Row],[fecha]]),TablaMeses[#All],2,FALSE)</f>
        <v>FEBRERO</v>
      </c>
      <c r="H347">
        <f>YEAR(TablaVentas[[#This Row],[fecha]])</f>
        <v>2016</v>
      </c>
      <c r="I347">
        <f>VLOOKUP(TablaVentas[[#This Row],[CodigoBarras]],TablaProductos[#All],3,FALSE)</f>
        <v>1003</v>
      </c>
    </row>
    <row r="348" spans="1:9" x14ac:dyDescent="0.25">
      <c r="A348" s="68">
        <v>42427</v>
      </c>
      <c r="B348">
        <v>75100033944</v>
      </c>
      <c r="C348">
        <v>23</v>
      </c>
      <c r="D348" s="2">
        <v>26.678238770962935</v>
      </c>
      <c r="E348" s="3">
        <f>TablaVentas[[#This Row],[Precio]]*TablaVentas[[#This Row],[Cantidad]]</f>
        <v>613.5994917321475</v>
      </c>
      <c r="F348">
        <f>IF(TablaVentas[[#This Row],[Cantidad]]&gt;=20,1,2)</f>
        <v>1</v>
      </c>
      <c r="G348" s="67" t="str">
        <f>VLOOKUP(MONTH(TablaVentas[[#This Row],[fecha]]),TablaMeses[#All],2,FALSE)</f>
        <v>FEBRERO</v>
      </c>
      <c r="H348">
        <f>YEAR(TablaVentas[[#This Row],[fecha]])</f>
        <v>2016</v>
      </c>
      <c r="I348">
        <f>VLOOKUP(TablaVentas[[#This Row],[CodigoBarras]],TablaProductos[#All],3,FALSE)</f>
        <v>1002</v>
      </c>
    </row>
    <row r="349" spans="1:9" x14ac:dyDescent="0.25">
      <c r="A349" s="68">
        <v>42427</v>
      </c>
      <c r="B349">
        <v>75100033948</v>
      </c>
      <c r="C349">
        <v>45</v>
      </c>
      <c r="D349" s="2">
        <v>24.462827423892683</v>
      </c>
      <c r="E349" s="3">
        <f>TablaVentas[[#This Row],[Precio]]*TablaVentas[[#This Row],[Cantidad]]</f>
        <v>1100.8272340751707</v>
      </c>
      <c r="F349">
        <f>IF(TablaVentas[[#This Row],[Cantidad]]&gt;=20,1,2)</f>
        <v>1</v>
      </c>
      <c r="G349" s="67" t="str">
        <f>VLOOKUP(MONTH(TablaVentas[[#This Row],[fecha]]),TablaMeses[#All],2,FALSE)</f>
        <v>FEBRERO</v>
      </c>
      <c r="H349">
        <f>YEAR(TablaVentas[[#This Row],[fecha]])</f>
        <v>2016</v>
      </c>
      <c r="I349">
        <f>VLOOKUP(TablaVentas[[#This Row],[CodigoBarras]],TablaProductos[#All],3,FALSE)</f>
        <v>1006</v>
      </c>
    </row>
    <row r="350" spans="1:9" x14ac:dyDescent="0.25">
      <c r="A350" s="68">
        <v>42427</v>
      </c>
      <c r="B350">
        <v>75100033948</v>
      </c>
      <c r="C350">
        <v>22</v>
      </c>
      <c r="D350" s="2">
        <v>24.462827423892683</v>
      </c>
      <c r="E350" s="3">
        <f>TablaVentas[[#This Row],[Precio]]*TablaVentas[[#This Row],[Cantidad]]</f>
        <v>538.18220332563908</v>
      </c>
      <c r="F350">
        <f>IF(TablaVentas[[#This Row],[Cantidad]]&gt;=20,1,2)</f>
        <v>1</v>
      </c>
      <c r="G350" s="67" t="str">
        <f>VLOOKUP(MONTH(TablaVentas[[#This Row],[fecha]]),TablaMeses[#All],2,FALSE)</f>
        <v>FEBRERO</v>
      </c>
      <c r="H350">
        <f>YEAR(TablaVentas[[#This Row],[fecha]])</f>
        <v>2016</v>
      </c>
      <c r="I350">
        <f>VLOOKUP(TablaVentas[[#This Row],[CodigoBarras]],TablaProductos[#All],3,FALSE)</f>
        <v>1006</v>
      </c>
    </row>
    <row r="351" spans="1:9" x14ac:dyDescent="0.25">
      <c r="A351" s="68">
        <v>42427</v>
      </c>
      <c r="B351">
        <v>75100033949</v>
      </c>
      <c r="C351">
        <v>10</v>
      </c>
      <c r="D351" s="2">
        <v>32.894032474980676</v>
      </c>
      <c r="E351" s="3">
        <f>TablaVentas[[#This Row],[Precio]]*TablaVentas[[#This Row],[Cantidad]]</f>
        <v>328.94032474980679</v>
      </c>
      <c r="F351">
        <f>IF(TablaVentas[[#This Row],[Cantidad]]&gt;=20,1,2)</f>
        <v>2</v>
      </c>
      <c r="G351" s="67" t="str">
        <f>VLOOKUP(MONTH(TablaVentas[[#This Row],[fecha]]),TablaMeses[#All],2,FALSE)</f>
        <v>FEBRERO</v>
      </c>
      <c r="H351">
        <f>YEAR(TablaVentas[[#This Row],[fecha]])</f>
        <v>2016</v>
      </c>
      <c r="I351">
        <f>VLOOKUP(TablaVentas[[#This Row],[CodigoBarras]],TablaProductos[#All],3,FALSE)</f>
        <v>1004</v>
      </c>
    </row>
    <row r="352" spans="1:9" x14ac:dyDescent="0.25">
      <c r="A352" s="68">
        <v>42427</v>
      </c>
      <c r="B352">
        <v>75100033949</v>
      </c>
      <c r="C352">
        <v>50</v>
      </c>
      <c r="D352" s="2">
        <v>32.894032474980676</v>
      </c>
      <c r="E352" s="3">
        <f>TablaVentas[[#This Row],[Precio]]*TablaVentas[[#This Row],[Cantidad]]</f>
        <v>1644.7016237490338</v>
      </c>
      <c r="F352">
        <f>IF(TablaVentas[[#This Row],[Cantidad]]&gt;=20,1,2)</f>
        <v>1</v>
      </c>
      <c r="G352" s="67" t="str">
        <f>VLOOKUP(MONTH(TablaVentas[[#This Row],[fecha]]),TablaMeses[#All],2,FALSE)</f>
        <v>FEBRERO</v>
      </c>
      <c r="H352">
        <f>YEAR(TablaVentas[[#This Row],[fecha]])</f>
        <v>2016</v>
      </c>
      <c r="I352">
        <f>VLOOKUP(TablaVentas[[#This Row],[CodigoBarras]],TablaProductos[#All],3,FALSE)</f>
        <v>1004</v>
      </c>
    </row>
    <row r="353" spans="1:9" x14ac:dyDescent="0.25">
      <c r="A353" s="68">
        <v>42428</v>
      </c>
      <c r="B353">
        <v>75100033943</v>
      </c>
      <c r="C353">
        <v>2</v>
      </c>
      <c r="D353" s="2">
        <v>38.791923856233225</v>
      </c>
      <c r="E353" s="3">
        <f>TablaVentas[[#This Row],[Precio]]*TablaVentas[[#This Row],[Cantidad]]</f>
        <v>77.583847712466451</v>
      </c>
      <c r="F353">
        <f>IF(TablaVentas[[#This Row],[Cantidad]]&gt;=20,1,2)</f>
        <v>2</v>
      </c>
      <c r="G353" s="67" t="str">
        <f>VLOOKUP(MONTH(TablaVentas[[#This Row],[fecha]]),TablaMeses[#All],2,FALSE)</f>
        <v>FEBRERO</v>
      </c>
      <c r="H353">
        <f>YEAR(TablaVentas[[#This Row],[fecha]])</f>
        <v>2016</v>
      </c>
      <c r="I353">
        <f>VLOOKUP(TablaVentas[[#This Row],[CodigoBarras]],TablaProductos[#All],3,FALSE)</f>
        <v>1001</v>
      </c>
    </row>
    <row r="354" spans="1:9" x14ac:dyDescent="0.25">
      <c r="A354" s="68">
        <v>42428</v>
      </c>
      <c r="B354">
        <v>75100033945</v>
      </c>
      <c r="C354">
        <v>27</v>
      </c>
      <c r="D354" s="2">
        <v>32.473968381130078</v>
      </c>
      <c r="E354" s="3">
        <f>TablaVentas[[#This Row],[Precio]]*TablaVentas[[#This Row],[Cantidad]]</f>
        <v>876.79714629051205</v>
      </c>
      <c r="F354">
        <f>IF(TablaVentas[[#This Row],[Cantidad]]&gt;=20,1,2)</f>
        <v>1</v>
      </c>
      <c r="G354" s="67" t="str">
        <f>VLOOKUP(MONTH(TablaVentas[[#This Row],[fecha]]),TablaMeses[#All],2,FALSE)</f>
        <v>FEBRERO</v>
      </c>
      <c r="H354">
        <f>YEAR(TablaVentas[[#This Row],[fecha]])</f>
        <v>2016</v>
      </c>
      <c r="I354">
        <f>VLOOKUP(TablaVentas[[#This Row],[CodigoBarras]],TablaProductos[#All],3,FALSE)</f>
        <v>1003</v>
      </c>
    </row>
    <row r="355" spans="1:9" x14ac:dyDescent="0.25">
      <c r="A355" s="68">
        <v>42428</v>
      </c>
      <c r="B355">
        <v>75100033946</v>
      </c>
      <c r="C355">
        <v>16</v>
      </c>
      <c r="D355" s="2">
        <v>39.508311000525424</v>
      </c>
      <c r="E355" s="3">
        <f>TablaVentas[[#This Row],[Precio]]*TablaVentas[[#This Row],[Cantidad]]</f>
        <v>632.13297600840679</v>
      </c>
      <c r="F355">
        <f>IF(TablaVentas[[#This Row],[Cantidad]]&gt;=20,1,2)</f>
        <v>2</v>
      </c>
      <c r="G355" s="67" t="str">
        <f>VLOOKUP(MONTH(TablaVentas[[#This Row],[fecha]]),TablaMeses[#All],2,FALSE)</f>
        <v>FEBRERO</v>
      </c>
      <c r="H355">
        <f>YEAR(TablaVentas[[#This Row],[fecha]])</f>
        <v>2016</v>
      </c>
      <c r="I355">
        <f>VLOOKUP(TablaVentas[[#This Row],[CodigoBarras]],TablaProductos[#All],3,FALSE)</f>
        <v>1004</v>
      </c>
    </row>
    <row r="356" spans="1:9" x14ac:dyDescent="0.25">
      <c r="A356" s="68">
        <v>42428</v>
      </c>
      <c r="B356">
        <v>75100033947</v>
      </c>
      <c r="C356">
        <v>33</v>
      </c>
      <c r="D356" s="2">
        <v>33.370394916639121</v>
      </c>
      <c r="E356" s="3">
        <f>TablaVentas[[#This Row],[Precio]]*TablaVentas[[#This Row],[Cantidad]]</f>
        <v>1101.2230322490909</v>
      </c>
      <c r="F356">
        <f>IF(TablaVentas[[#This Row],[Cantidad]]&gt;=20,1,2)</f>
        <v>1</v>
      </c>
      <c r="G356" s="67" t="str">
        <f>VLOOKUP(MONTH(TablaVentas[[#This Row],[fecha]]),TablaMeses[#All],2,FALSE)</f>
        <v>FEBRERO</v>
      </c>
      <c r="H356">
        <f>YEAR(TablaVentas[[#This Row],[fecha]])</f>
        <v>2016</v>
      </c>
      <c r="I356">
        <f>VLOOKUP(TablaVentas[[#This Row],[CodigoBarras]],TablaProductos[#All],3,FALSE)</f>
        <v>1005</v>
      </c>
    </row>
    <row r="357" spans="1:9" x14ac:dyDescent="0.25">
      <c r="A357" s="68">
        <v>42428</v>
      </c>
      <c r="B357">
        <v>75100033947</v>
      </c>
      <c r="C357">
        <v>29</v>
      </c>
      <c r="D357" s="2">
        <v>33.370394916639121</v>
      </c>
      <c r="E357" s="3">
        <f>TablaVentas[[#This Row],[Precio]]*TablaVentas[[#This Row],[Cantidad]]</f>
        <v>967.74145258253452</v>
      </c>
      <c r="F357">
        <f>IF(TablaVentas[[#This Row],[Cantidad]]&gt;=20,1,2)</f>
        <v>1</v>
      </c>
      <c r="G357" s="67" t="str">
        <f>VLOOKUP(MONTH(TablaVentas[[#This Row],[fecha]]),TablaMeses[#All],2,FALSE)</f>
        <v>FEBRERO</v>
      </c>
      <c r="H357">
        <f>YEAR(TablaVentas[[#This Row],[fecha]])</f>
        <v>2016</v>
      </c>
      <c r="I357">
        <f>VLOOKUP(TablaVentas[[#This Row],[CodigoBarras]],TablaProductos[#All],3,FALSE)</f>
        <v>1005</v>
      </c>
    </row>
    <row r="358" spans="1:9" x14ac:dyDescent="0.25">
      <c r="A358" s="68">
        <v>42428</v>
      </c>
      <c r="B358">
        <v>75100033950</v>
      </c>
      <c r="C358">
        <v>49</v>
      </c>
      <c r="D358" s="2">
        <v>25.215585619363644</v>
      </c>
      <c r="E358" s="3">
        <f>TablaVentas[[#This Row],[Precio]]*TablaVentas[[#This Row],[Cantidad]]</f>
        <v>1235.5636953488186</v>
      </c>
      <c r="F358">
        <f>IF(TablaVentas[[#This Row],[Cantidad]]&gt;=20,1,2)</f>
        <v>1</v>
      </c>
      <c r="G358" s="67" t="str">
        <f>VLOOKUP(MONTH(TablaVentas[[#This Row],[fecha]]),TablaMeses[#All],2,FALSE)</f>
        <v>FEBRERO</v>
      </c>
      <c r="H358">
        <f>YEAR(TablaVentas[[#This Row],[fecha]])</f>
        <v>2016</v>
      </c>
      <c r="I358">
        <f>VLOOKUP(TablaVentas[[#This Row],[CodigoBarras]],TablaProductos[#All],3,FALSE)</f>
        <v>1005</v>
      </c>
    </row>
    <row r="359" spans="1:9" x14ac:dyDescent="0.25">
      <c r="A359" s="68">
        <v>42429</v>
      </c>
      <c r="B359">
        <v>75100033942</v>
      </c>
      <c r="C359">
        <v>23</v>
      </c>
      <c r="D359" s="2">
        <v>39.570543626877033</v>
      </c>
      <c r="E359" s="3">
        <f>TablaVentas[[#This Row],[Precio]]*TablaVentas[[#This Row],[Cantidad]]</f>
        <v>910.12250341817173</v>
      </c>
      <c r="F359">
        <f>IF(TablaVentas[[#This Row],[Cantidad]]&gt;=20,1,2)</f>
        <v>1</v>
      </c>
      <c r="G359" s="67" t="str">
        <f>VLOOKUP(MONTH(TablaVentas[[#This Row],[fecha]]),TablaMeses[#All],2,FALSE)</f>
        <v>FEBRERO</v>
      </c>
      <c r="H359">
        <f>YEAR(TablaVentas[[#This Row],[fecha]])</f>
        <v>2016</v>
      </c>
      <c r="I359">
        <f>VLOOKUP(TablaVentas[[#This Row],[CodigoBarras]],TablaProductos[#All],3,FALSE)</f>
        <v>1003</v>
      </c>
    </row>
    <row r="360" spans="1:9" x14ac:dyDescent="0.25">
      <c r="A360" s="68">
        <v>42429</v>
      </c>
      <c r="B360">
        <v>75100033942</v>
      </c>
      <c r="C360">
        <v>39</v>
      </c>
      <c r="D360" s="2">
        <v>39.570543626877033</v>
      </c>
      <c r="E360" s="3">
        <f>TablaVentas[[#This Row],[Precio]]*TablaVentas[[#This Row],[Cantidad]]</f>
        <v>1543.2512014482043</v>
      </c>
      <c r="F360">
        <f>IF(TablaVentas[[#This Row],[Cantidad]]&gt;=20,1,2)</f>
        <v>1</v>
      </c>
      <c r="G360" s="67" t="str">
        <f>VLOOKUP(MONTH(TablaVentas[[#This Row],[fecha]]),TablaMeses[#All],2,FALSE)</f>
        <v>FEBRERO</v>
      </c>
      <c r="H360">
        <f>YEAR(TablaVentas[[#This Row],[fecha]])</f>
        <v>2016</v>
      </c>
      <c r="I360">
        <f>VLOOKUP(TablaVentas[[#This Row],[CodigoBarras]],TablaProductos[#All],3,FALSE)</f>
        <v>1003</v>
      </c>
    </row>
    <row r="361" spans="1:9" x14ac:dyDescent="0.25">
      <c r="A361" s="68">
        <v>42429</v>
      </c>
      <c r="B361">
        <v>75100033943</v>
      </c>
      <c r="C361">
        <v>14</v>
      </c>
      <c r="D361" s="2">
        <v>38.791923856233225</v>
      </c>
      <c r="E361" s="3">
        <f>TablaVentas[[#This Row],[Precio]]*TablaVentas[[#This Row],[Cantidad]]</f>
        <v>543.08693398726518</v>
      </c>
      <c r="F361">
        <f>IF(TablaVentas[[#This Row],[Cantidad]]&gt;=20,1,2)</f>
        <v>2</v>
      </c>
      <c r="G361" s="67" t="str">
        <f>VLOOKUP(MONTH(TablaVentas[[#This Row],[fecha]]),TablaMeses[#All],2,FALSE)</f>
        <v>FEBRERO</v>
      </c>
      <c r="H361">
        <f>YEAR(TablaVentas[[#This Row],[fecha]])</f>
        <v>2016</v>
      </c>
      <c r="I361">
        <f>VLOOKUP(TablaVentas[[#This Row],[CodigoBarras]],TablaProductos[#All],3,FALSE)</f>
        <v>1001</v>
      </c>
    </row>
    <row r="362" spans="1:9" x14ac:dyDescent="0.25">
      <c r="A362" s="68">
        <v>42429</v>
      </c>
      <c r="B362">
        <v>75100033944</v>
      </c>
      <c r="C362">
        <v>5</v>
      </c>
      <c r="D362" s="2">
        <v>26.678238770962935</v>
      </c>
      <c r="E362" s="3">
        <f>TablaVentas[[#This Row],[Precio]]*TablaVentas[[#This Row],[Cantidad]]</f>
        <v>133.39119385481467</v>
      </c>
      <c r="F362">
        <f>IF(TablaVentas[[#This Row],[Cantidad]]&gt;=20,1,2)</f>
        <v>2</v>
      </c>
      <c r="G362" s="67" t="str">
        <f>VLOOKUP(MONTH(TablaVentas[[#This Row],[fecha]]),TablaMeses[#All],2,FALSE)</f>
        <v>FEBRERO</v>
      </c>
      <c r="H362">
        <f>YEAR(TablaVentas[[#This Row],[fecha]])</f>
        <v>2016</v>
      </c>
      <c r="I362">
        <f>VLOOKUP(TablaVentas[[#This Row],[CodigoBarras]],TablaProductos[#All],3,FALSE)</f>
        <v>1002</v>
      </c>
    </row>
    <row r="363" spans="1:9" x14ac:dyDescent="0.25">
      <c r="A363" s="68">
        <v>42429</v>
      </c>
      <c r="B363">
        <v>75100033945</v>
      </c>
      <c r="C363">
        <v>27</v>
      </c>
      <c r="D363" s="2">
        <v>32.473968381130078</v>
      </c>
      <c r="E363" s="3">
        <f>TablaVentas[[#This Row],[Precio]]*TablaVentas[[#This Row],[Cantidad]]</f>
        <v>876.79714629051205</v>
      </c>
      <c r="F363">
        <f>IF(TablaVentas[[#This Row],[Cantidad]]&gt;=20,1,2)</f>
        <v>1</v>
      </c>
      <c r="G363" s="67" t="str">
        <f>VLOOKUP(MONTH(TablaVentas[[#This Row],[fecha]]),TablaMeses[#All],2,FALSE)</f>
        <v>FEBRERO</v>
      </c>
      <c r="H363">
        <f>YEAR(TablaVentas[[#This Row],[fecha]])</f>
        <v>2016</v>
      </c>
      <c r="I363">
        <f>VLOOKUP(TablaVentas[[#This Row],[CodigoBarras]],TablaProductos[#All],3,FALSE)</f>
        <v>1003</v>
      </c>
    </row>
    <row r="364" spans="1:9" x14ac:dyDescent="0.25">
      <c r="A364" s="68">
        <v>42429</v>
      </c>
      <c r="B364">
        <v>75100033945</v>
      </c>
      <c r="C364">
        <v>26</v>
      </c>
      <c r="D364" s="2">
        <v>32.473968381130078</v>
      </c>
      <c r="E364" s="3">
        <f>TablaVentas[[#This Row],[Precio]]*TablaVentas[[#This Row],[Cantidad]]</f>
        <v>844.32317790938203</v>
      </c>
      <c r="F364">
        <f>IF(TablaVentas[[#This Row],[Cantidad]]&gt;=20,1,2)</f>
        <v>1</v>
      </c>
      <c r="G364" s="67" t="str">
        <f>VLOOKUP(MONTH(TablaVentas[[#This Row],[fecha]]),TablaMeses[#All],2,FALSE)</f>
        <v>FEBRERO</v>
      </c>
      <c r="H364">
        <f>YEAR(TablaVentas[[#This Row],[fecha]])</f>
        <v>2016</v>
      </c>
      <c r="I364">
        <f>VLOOKUP(TablaVentas[[#This Row],[CodigoBarras]],TablaProductos[#All],3,FALSE)</f>
        <v>1003</v>
      </c>
    </row>
    <row r="365" spans="1:9" x14ac:dyDescent="0.25">
      <c r="A365" s="68">
        <v>42429</v>
      </c>
      <c r="B365">
        <v>75100033945</v>
      </c>
      <c r="C365">
        <v>47</v>
      </c>
      <c r="D365" s="2">
        <v>32.473968381130078</v>
      </c>
      <c r="E365" s="3">
        <f>TablaVentas[[#This Row],[Precio]]*TablaVentas[[#This Row],[Cantidad]]</f>
        <v>1526.2765139131136</v>
      </c>
      <c r="F365">
        <f>IF(TablaVentas[[#This Row],[Cantidad]]&gt;=20,1,2)</f>
        <v>1</v>
      </c>
      <c r="G365" s="67" t="str">
        <f>VLOOKUP(MONTH(TablaVentas[[#This Row],[fecha]]),TablaMeses[#All],2,FALSE)</f>
        <v>FEBRERO</v>
      </c>
      <c r="H365">
        <f>YEAR(TablaVentas[[#This Row],[fecha]])</f>
        <v>2016</v>
      </c>
      <c r="I365">
        <f>VLOOKUP(TablaVentas[[#This Row],[CodigoBarras]],TablaProductos[#All],3,FALSE)</f>
        <v>1003</v>
      </c>
    </row>
    <row r="366" spans="1:9" x14ac:dyDescent="0.25">
      <c r="A366" s="68">
        <v>42429</v>
      </c>
      <c r="B366">
        <v>75100033946</v>
      </c>
      <c r="C366">
        <v>44</v>
      </c>
      <c r="D366" s="2">
        <v>39.508311000525424</v>
      </c>
      <c r="E366" s="3">
        <f>TablaVentas[[#This Row],[Precio]]*TablaVentas[[#This Row],[Cantidad]]</f>
        <v>1738.3656840231188</v>
      </c>
      <c r="F366">
        <f>IF(TablaVentas[[#This Row],[Cantidad]]&gt;=20,1,2)</f>
        <v>1</v>
      </c>
      <c r="G366" s="67" t="str">
        <f>VLOOKUP(MONTH(TablaVentas[[#This Row],[fecha]]),TablaMeses[#All],2,FALSE)</f>
        <v>FEBRERO</v>
      </c>
      <c r="H366">
        <f>YEAR(TablaVentas[[#This Row],[fecha]])</f>
        <v>2016</v>
      </c>
      <c r="I366">
        <f>VLOOKUP(TablaVentas[[#This Row],[CodigoBarras]],TablaProductos[#All],3,FALSE)</f>
        <v>1004</v>
      </c>
    </row>
    <row r="367" spans="1:9" x14ac:dyDescent="0.25">
      <c r="A367" s="68">
        <v>42429</v>
      </c>
      <c r="B367">
        <v>75100033946</v>
      </c>
      <c r="C367">
        <v>4</v>
      </c>
      <c r="D367" s="2">
        <v>39.508311000525424</v>
      </c>
      <c r="E367" s="3">
        <f>TablaVentas[[#This Row],[Precio]]*TablaVentas[[#This Row],[Cantidad]]</f>
        <v>158.0332440021017</v>
      </c>
      <c r="F367">
        <f>IF(TablaVentas[[#This Row],[Cantidad]]&gt;=20,1,2)</f>
        <v>2</v>
      </c>
      <c r="G367" s="67" t="str">
        <f>VLOOKUP(MONTH(TablaVentas[[#This Row],[fecha]]),TablaMeses[#All],2,FALSE)</f>
        <v>FEBRERO</v>
      </c>
      <c r="H367">
        <f>YEAR(TablaVentas[[#This Row],[fecha]])</f>
        <v>2016</v>
      </c>
      <c r="I367">
        <f>VLOOKUP(TablaVentas[[#This Row],[CodigoBarras]],TablaProductos[#All],3,FALSE)</f>
        <v>1004</v>
      </c>
    </row>
    <row r="368" spans="1:9" x14ac:dyDescent="0.25">
      <c r="A368" s="68">
        <v>42429</v>
      </c>
      <c r="B368">
        <v>75100033950</v>
      </c>
      <c r="C368">
        <v>45</v>
      </c>
      <c r="D368" s="2">
        <v>25.215585619363644</v>
      </c>
      <c r="E368" s="3">
        <f>TablaVentas[[#This Row],[Precio]]*TablaVentas[[#This Row],[Cantidad]]</f>
        <v>1134.701352871364</v>
      </c>
      <c r="F368">
        <f>IF(TablaVentas[[#This Row],[Cantidad]]&gt;=20,1,2)</f>
        <v>1</v>
      </c>
      <c r="G368" s="67" t="str">
        <f>VLOOKUP(MONTH(TablaVentas[[#This Row],[fecha]]),TablaMeses[#All],2,FALSE)</f>
        <v>FEBRERO</v>
      </c>
      <c r="H368">
        <f>YEAR(TablaVentas[[#This Row],[fecha]])</f>
        <v>2016</v>
      </c>
      <c r="I368">
        <f>VLOOKUP(TablaVentas[[#This Row],[CodigoBarras]],TablaProductos[#All],3,FALSE)</f>
        <v>1005</v>
      </c>
    </row>
    <row r="369" spans="1:9" x14ac:dyDescent="0.25">
      <c r="A369" s="68">
        <v>42430</v>
      </c>
      <c r="B369">
        <v>75100033941</v>
      </c>
      <c r="C369">
        <v>12</v>
      </c>
      <c r="D369" s="2">
        <v>34.329026514440201</v>
      </c>
      <c r="E369" s="3">
        <f>TablaVentas[[#This Row],[Precio]]*TablaVentas[[#This Row],[Cantidad]]</f>
        <v>411.94831817328242</v>
      </c>
      <c r="F369">
        <f>IF(TablaVentas[[#This Row],[Cantidad]]&gt;=20,1,2)</f>
        <v>2</v>
      </c>
      <c r="G369" s="67" t="str">
        <f>VLOOKUP(MONTH(TablaVentas[[#This Row],[fecha]]),TablaMeses[#All],2,FALSE)</f>
        <v>MARZO</v>
      </c>
      <c r="H369">
        <f>YEAR(TablaVentas[[#This Row],[fecha]])</f>
        <v>2016</v>
      </c>
      <c r="I369">
        <f>VLOOKUP(TablaVentas[[#This Row],[CodigoBarras]],TablaProductos[#All],3,FALSE)</f>
        <v>1002</v>
      </c>
    </row>
    <row r="370" spans="1:9" x14ac:dyDescent="0.25">
      <c r="A370" s="68">
        <v>42430</v>
      </c>
      <c r="B370">
        <v>75100033942</v>
      </c>
      <c r="C370">
        <v>44</v>
      </c>
      <c r="D370" s="2">
        <v>39.570543626877033</v>
      </c>
      <c r="E370" s="3">
        <f>TablaVentas[[#This Row],[Precio]]*TablaVentas[[#This Row],[Cantidad]]</f>
        <v>1741.1039195825895</v>
      </c>
      <c r="F370">
        <f>IF(TablaVentas[[#This Row],[Cantidad]]&gt;=20,1,2)</f>
        <v>1</v>
      </c>
      <c r="G370" s="67" t="str">
        <f>VLOOKUP(MONTH(TablaVentas[[#This Row],[fecha]]),TablaMeses[#All],2,FALSE)</f>
        <v>MARZO</v>
      </c>
      <c r="H370">
        <f>YEAR(TablaVentas[[#This Row],[fecha]])</f>
        <v>2016</v>
      </c>
      <c r="I370">
        <f>VLOOKUP(TablaVentas[[#This Row],[CodigoBarras]],TablaProductos[#All],3,FALSE)</f>
        <v>1003</v>
      </c>
    </row>
    <row r="371" spans="1:9" x14ac:dyDescent="0.25">
      <c r="A371" s="68">
        <v>42430</v>
      </c>
      <c r="B371">
        <v>75100033943</v>
      </c>
      <c r="C371">
        <v>47</v>
      </c>
      <c r="D371" s="2">
        <v>38.791923856233225</v>
      </c>
      <c r="E371" s="3">
        <f>TablaVentas[[#This Row],[Precio]]*TablaVentas[[#This Row],[Cantidad]]</f>
        <v>1823.2204212429615</v>
      </c>
      <c r="F371">
        <f>IF(TablaVentas[[#This Row],[Cantidad]]&gt;=20,1,2)</f>
        <v>1</v>
      </c>
      <c r="G371" s="67" t="str">
        <f>VLOOKUP(MONTH(TablaVentas[[#This Row],[fecha]]),TablaMeses[#All],2,FALSE)</f>
        <v>MARZO</v>
      </c>
      <c r="H371">
        <f>YEAR(TablaVentas[[#This Row],[fecha]])</f>
        <v>2016</v>
      </c>
      <c r="I371">
        <f>VLOOKUP(TablaVentas[[#This Row],[CodigoBarras]],TablaProductos[#All],3,FALSE)</f>
        <v>1001</v>
      </c>
    </row>
    <row r="372" spans="1:9" x14ac:dyDescent="0.25">
      <c r="A372" s="68">
        <v>42430</v>
      </c>
      <c r="B372">
        <v>75100033944</v>
      </c>
      <c r="C372">
        <v>32</v>
      </c>
      <c r="D372" s="2">
        <v>26.678238770962935</v>
      </c>
      <c r="E372" s="3">
        <f>TablaVentas[[#This Row],[Precio]]*TablaVentas[[#This Row],[Cantidad]]</f>
        <v>853.70364067081391</v>
      </c>
      <c r="F372">
        <f>IF(TablaVentas[[#This Row],[Cantidad]]&gt;=20,1,2)</f>
        <v>1</v>
      </c>
      <c r="G372" s="67" t="str">
        <f>VLOOKUP(MONTH(TablaVentas[[#This Row],[fecha]]),TablaMeses[#All],2,FALSE)</f>
        <v>MARZO</v>
      </c>
      <c r="H372">
        <f>YEAR(TablaVentas[[#This Row],[fecha]])</f>
        <v>2016</v>
      </c>
      <c r="I372">
        <f>VLOOKUP(TablaVentas[[#This Row],[CodigoBarras]],TablaProductos[#All],3,FALSE)</f>
        <v>1002</v>
      </c>
    </row>
    <row r="373" spans="1:9" x14ac:dyDescent="0.25">
      <c r="A373" s="68">
        <v>42430</v>
      </c>
      <c r="B373">
        <v>75100033945</v>
      </c>
      <c r="C373">
        <v>14</v>
      </c>
      <c r="D373" s="2">
        <v>32.473968381130078</v>
      </c>
      <c r="E373" s="3">
        <f>TablaVentas[[#This Row],[Precio]]*TablaVentas[[#This Row],[Cantidad]]</f>
        <v>454.63555733582109</v>
      </c>
      <c r="F373">
        <f>IF(TablaVentas[[#This Row],[Cantidad]]&gt;=20,1,2)</f>
        <v>2</v>
      </c>
      <c r="G373" s="67" t="str">
        <f>VLOOKUP(MONTH(TablaVentas[[#This Row],[fecha]]),TablaMeses[#All],2,FALSE)</f>
        <v>MARZO</v>
      </c>
      <c r="H373">
        <f>YEAR(TablaVentas[[#This Row],[fecha]])</f>
        <v>2016</v>
      </c>
      <c r="I373">
        <f>VLOOKUP(TablaVentas[[#This Row],[CodigoBarras]],TablaProductos[#All],3,FALSE)</f>
        <v>1003</v>
      </c>
    </row>
    <row r="374" spans="1:9" x14ac:dyDescent="0.25">
      <c r="A374" s="68">
        <v>42430</v>
      </c>
      <c r="B374">
        <v>75100033945</v>
      </c>
      <c r="C374">
        <v>10</v>
      </c>
      <c r="D374" s="2">
        <v>32.473968381130078</v>
      </c>
      <c r="E374" s="3">
        <f>TablaVentas[[#This Row],[Precio]]*TablaVentas[[#This Row],[Cantidad]]</f>
        <v>324.73968381130078</v>
      </c>
      <c r="F374">
        <f>IF(TablaVentas[[#This Row],[Cantidad]]&gt;=20,1,2)</f>
        <v>2</v>
      </c>
      <c r="G374" s="67" t="str">
        <f>VLOOKUP(MONTH(TablaVentas[[#This Row],[fecha]]),TablaMeses[#All],2,FALSE)</f>
        <v>MARZO</v>
      </c>
      <c r="H374">
        <f>YEAR(TablaVentas[[#This Row],[fecha]])</f>
        <v>2016</v>
      </c>
      <c r="I374">
        <f>VLOOKUP(TablaVentas[[#This Row],[CodigoBarras]],TablaProductos[#All],3,FALSE)</f>
        <v>1003</v>
      </c>
    </row>
    <row r="375" spans="1:9" x14ac:dyDescent="0.25">
      <c r="A375" s="68">
        <v>42430</v>
      </c>
      <c r="B375">
        <v>75100033946</v>
      </c>
      <c r="C375">
        <v>26</v>
      </c>
      <c r="D375" s="2">
        <v>39.508311000525424</v>
      </c>
      <c r="E375" s="3">
        <f>TablaVentas[[#This Row],[Precio]]*TablaVentas[[#This Row],[Cantidad]]</f>
        <v>1027.216086013661</v>
      </c>
      <c r="F375">
        <f>IF(TablaVentas[[#This Row],[Cantidad]]&gt;=20,1,2)</f>
        <v>1</v>
      </c>
      <c r="G375" s="67" t="str">
        <f>VLOOKUP(MONTH(TablaVentas[[#This Row],[fecha]]),TablaMeses[#All],2,FALSE)</f>
        <v>MARZO</v>
      </c>
      <c r="H375">
        <f>YEAR(TablaVentas[[#This Row],[fecha]])</f>
        <v>2016</v>
      </c>
      <c r="I375">
        <f>VLOOKUP(TablaVentas[[#This Row],[CodigoBarras]],TablaProductos[#All],3,FALSE)</f>
        <v>1004</v>
      </c>
    </row>
    <row r="376" spans="1:9" x14ac:dyDescent="0.25">
      <c r="A376" s="68">
        <v>42430</v>
      </c>
      <c r="B376">
        <v>75100033947</v>
      </c>
      <c r="C376">
        <v>2</v>
      </c>
      <c r="D376" s="2">
        <v>33.370394916639121</v>
      </c>
      <c r="E376" s="3">
        <f>TablaVentas[[#This Row],[Precio]]*TablaVentas[[#This Row],[Cantidad]]</f>
        <v>66.740789833278242</v>
      </c>
      <c r="F376">
        <f>IF(TablaVentas[[#This Row],[Cantidad]]&gt;=20,1,2)</f>
        <v>2</v>
      </c>
      <c r="G376" s="67" t="str">
        <f>VLOOKUP(MONTH(TablaVentas[[#This Row],[fecha]]),TablaMeses[#All],2,FALSE)</f>
        <v>MARZO</v>
      </c>
      <c r="H376">
        <f>YEAR(TablaVentas[[#This Row],[fecha]])</f>
        <v>2016</v>
      </c>
      <c r="I376">
        <f>VLOOKUP(TablaVentas[[#This Row],[CodigoBarras]],TablaProductos[#All],3,FALSE)</f>
        <v>1005</v>
      </c>
    </row>
    <row r="377" spans="1:9" x14ac:dyDescent="0.25">
      <c r="A377" s="68">
        <v>42430</v>
      </c>
      <c r="B377">
        <v>75100033950</v>
      </c>
      <c r="C377">
        <v>9</v>
      </c>
      <c r="D377" s="2">
        <v>25.215585619363644</v>
      </c>
      <c r="E377" s="3">
        <f>TablaVentas[[#This Row],[Precio]]*TablaVentas[[#This Row],[Cantidad]]</f>
        <v>226.9402705742728</v>
      </c>
      <c r="F377">
        <f>IF(TablaVentas[[#This Row],[Cantidad]]&gt;=20,1,2)</f>
        <v>2</v>
      </c>
      <c r="G377" s="67" t="str">
        <f>VLOOKUP(MONTH(TablaVentas[[#This Row],[fecha]]),TablaMeses[#All],2,FALSE)</f>
        <v>MARZO</v>
      </c>
      <c r="H377">
        <f>YEAR(TablaVentas[[#This Row],[fecha]])</f>
        <v>2016</v>
      </c>
      <c r="I377">
        <f>VLOOKUP(TablaVentas[[#This Row],[CodigoBarras]],TablaProductos[#All],3,FALSE)</f>
        <v>1005</v>
      </c>
    </row>
    <row r="378" spans="1:9" x14ac:dyDescent="0.25">
      <c r="A378" s="68">
        <v>42430</v>
      </c>
      <c r="B378">
        <v>75100033950</v>
      </c>
      <c r="C378">
        <v>46</v>
      </c>
      <c r="D378" s="2">
        <v>25.215585619363644</v>
      </c>
      <c r="E378" s="3">
        <f>TablaVentas[[#This Row],[Precio]]*TablaVentas[[#This Row],[Cantidad]]</f>
        <v>1159.9169384907277</v>
      </c>
      <c r="F378">
        <f>IF(TablaVentas[[#This Row],[Cantidad]]&gt;=20,1,2)</f>
        <v>1</v>
      </c>
      <c r="G378" s="67" t="str">
        <f>VLOOKUP(MONTH(TablaVentas[[#This Row],[fecha]]),TablaMeses[#All],2,FALSE)</f>
        <v>MARZO</v>
      </c>
      <c r="H378">
        <f>YEAR(TablaVentas[[#This Row],[fecha]])</f>
        <v>2016</v>
      </c>
      <c r="I378">
        <f>VLOOKUP(TablaVentas[[#This Row],[CodigoBarras]],TablaProductos[#All],3,FALSE)</f>
        <v>1005</v>
      </c>
    </row>
    <row r="379" spans="1:9" x14ac:dyDescent="0.25">
      <c r="A379" s="68">
        <v>42431</v>
      </c>
      <c r="B379">
        <v>75100033941</v>
      </c>
      <c r="C379">
        <v>35</v>
      </c>
      <c r="D379" s="2">
        <v>34.329026514440201</v>
      </c>
      <c r="E379" s="3">
        <f>TablaVentas[[#This Row],[Precio]]*TablaVentas[[#This Row],[Cantidad]]</f>
        <v>1201.515928005407</v>
      </c>
      <c r="F379">
        <f>IF(TablaVentas[[#This Row],[Cantidad]]&gt;=20,1,2)</f>
        <v>1</v>
      </c>
      <c r="G379" s="67" t="str">
        <f>VLOOKUP(MONTH(TablaVentas[[#This Row],[fecha]]),TablaMeses[#All],2,FALSE)</f>
        <v>MARZO</v>
      </c>
      <c r="H379">
        <f>YEAR(TablaVentas[[#This Row],[fecha]])</f>
        <v>2016</v>
      </c>
      <c r="I379">
        <f>VLOOKUP(TablaVentas[[#This Row],[CodigoBarras]],TablaProductos[#All],3,FALSE)</f>
        <v>1002</v>
      </c>
    </row>
    <row r="380" spans="1:9" x14ac:dyDescent="0.25">
      <c r="A380" s="68">
        <v>42431</v>
      </c>
      <c r="B380">
        <v>75100033945</v>
      </c>
      <c r="C380">
        <v>16</v>
      </c>
      <c r="D380" s="2">
        <v>32.473968381130078</v>
      </c>
      <c r="E380" s="3">
        <f>TablaVentas[[#This Row],[Precio]]*TablaVentas[[#This Row],[Cantidad]]</f>
        <v>519.58349409808125</v>
      </c>
      <c r="F380">
        <f>IF(TablaVentas[[#This Row],[Cantidad]]&gt;=20,1,2)</f>
        <v>2</v>
      </c>
      <c r="G380" s="67" t="str">
        <f>VLOOKUP(MONTH(TablaVentas[[#This Row],[fecha]]),TablaMeses[#All],2,FALSE)</f>
        <v>MARZO</v>
      </c>
      <c r="H380">
        <f>YEAR(TablaVentas[[#This Row],[fecha]])</f>
        <v>2016</v>
      </c>
      <c r="I380">
        <f>VLOOKUP(TablaVentas[[#This Row],[CodigoBarras]],TablaProductos[#All],3,FALSE)</f>
        <v>1003</v>
      </c>
    </row>
    <row r="381" spans="1:9" x14ac:dyDescent="0.25">
      <c r="A381" s="68">
        <v>42431</v>
      </c>
      <c r="B381">
        <v>75100033945</v>
      </c>
      <c r="C381">
        <v>48</v>
      </c>
      <c r="D381" s="2">
        <v>32.473968381130078</v>
      </c>
      <c r="E381" s="3">
        <f>TablaVentas[[#This Row],[Precio]]*TablaVentas[[#This Row],[Cantidad]]</f>
        <v>1558.7504822942437</v>
      </c>
      <c r="F381">
        <f>IF(TablaVentas[[#This Row],[Cantidad]]&gt;=20,1,2)</f>
        <v>1</v>
      </c>
      <c r="G381" s="67" t="str">
        <f>VLOOKUP(MONTH(TablaVentas[[#This Row],[fecha]]),TablaMeses[#All],2,FALSE)</f>
        <v>MARZO</v>
      </c>
      <c r="H381">
        <f>YEAR(TablaVentas[[#This Row],[fecha]])</f>
        <v>2016</v>
      </c>
      <c r="I381">
        <f>VLOOKUP(TablaVentas[[#This Row],[CodigoBarras]],TablaProductos[#All],3,FALSE)</f>
        <v>1003</v>
      </c>
    </row>
    <row r="382" spans="1:9" x14ac:dyDescent="0.25">
      <c r="A382" s="68">
        <v>42432</v>
      </c>
      <c r="B382">
        <v>75100033940</v>
      </c>
      <c r="C382">
        <v>6</v>
      </c>
      <c r="D382" s="2">
        <v>36.618449397693041</v>
      </c>
      <c r="E382" s="3">
        <f>TablaVentas[[#This Row],[Precio]]*TablaVentas[[#This Row],[Cantidad]]</f>
        <v>219.71069638615825</v>
      </c>
      <c r="F382">
        <f>IF(TablaVentas[[#This Row],[Cantidad]]&gt;=20,1,2)</f>
        <v>2</v>
      </c>
      <c r="G382" s="67" t="str">
        <f>VLOOKUP(MONTH(TablaVentas[[#This Row],[fecha]]),TablaMeses[#All],2,FALSE)</f>
        <v>MARZO</v>
      </c>
      <c r="H382">
        <f>YEAR(TablaVentas[[#This Row],[fecha]])</f>
        <v>2016</v>
      </c>
      <c r="I382">
        <f>VLOOKUP(TablaVentas[[#This Row],[CodigoBarras]],TablaProductos[#All],3,FALSE)</f>
        <v>1001</v>
      </c>
    </row>
    <row r="383" spans="1:9" x14ac:dyDescent="0.25">
      <c r="A383" s="68">
        <v>42432</v>
      </c>
      <c r="B383">
        <v>75100033940</v>
      </c>
      <c r="C383">
        <v>7</v>
      </c>
      <c r="D383" s="2">
        <v>36.618449397693041</v>
      </c>
      <c r="E383" s="3">
        <f>TablaVentas[[#This Row],[Precio]]*TablaVentas[[#This Row],[Cantidad]]</f>
        <v>256.32914578385129</v>
      </c>
      <c r="F383">
        <f>IF(TablaVentas[[#This Row],[Cantidad]]&gt;=20,1,2)</f>
        <v>2</v>
      </c>
      <c r="G383" s="67" t="str">
        <f>VLOOKUP(MONTH(TablaVentas[[#This Row],[fecha]]),TablaMeses[#All],2,FALSE)</f>
        <v>MARZO</v>
      </c>
      <c r="H383">
        <f>YEAR(TablaVentas[[#This Row],[fecha]])</f>
        <v>2016</v>
      </c>
      <c r="I383">
        <f>VLOOKUP(TablaVentas[[#This Row],[CodigoBarras]],TablaProductos[#All],3,FALSE)</f>
        <v>1001</v>
      </c>
    </row>
    <row r="384" spans="1:9" x14ac:dyDescent="0.25">
      <c r="A384" s="68">
        <v>42432</v>
      </c>
      <c r="B384">
        <v>75100033941</v>
      </c>
      <c r="C384">
        <v>18</v>
      </c>
      <c r="D384" s="2">
        <v>34.329026514440201</v>
      </c>
      <c r="E384" s="3">
        <f>TablaVentas[[#This Row],[Precio]]*TablaVentas[[#This Row],[Cantidad]]</f>
        <v>617.92247725992365</v>
      </c>
      <c r="F384">
        <f>IF(TablaVentas[[#This Row],[Cantidad]]&gt;=20,1,2)</f>
        <v>2</v>
      </c>
      <c r="G384" s="67" t="str">
        <f>VLOOKUP(MONTH(TablaVentas[[#This Row],[fecha]]),TablaMeses[#All],2,FALSE)</f>
        <v>MARZO</v>
      </c>
      <c r="H384">
        <f>YEAR(TablaVentas[[#This Row],[fecha]])</f>
        <v>2016</v>
      </c>
      <c r="I384">
        <f>VLOOKUP(TablaVentas[[#This Row],[CodigoBarras]],TablaProductos[#All],3,FALSE)</f>
        <v>1002</v>
      </c>
    </row>
    <row r="385" spans="1:9" x14ac:dyDescent="0.25">
      <c r="A385" s="68">
        <v>42432</v>
      </c>
      <c r="B385">
        <v>75100033943</v>
      </c>
      <c r="C385">
        <v>44</v>
      </c>
      <c r="D385" s="2">
        <v>38.791923856233225</v>
      </c>
      <c r="E385" s="3">
        <f>TablaVentas[[#This Row],[Precio]]*TablaVentas[[#This Row],[Cantidad]]</f>
        <v>1706.844649674262</v>
      </c>
      <c r="F385">
        <f>IF(TablaVentas[[#This Row],[Cantidad]]&gt;=20,1,2)</f>
        <v>1</v>
      </c>
      <c r="G385" s="67" t="str">
        <f>VLOOKUP(MONTH(TablaVentas[[#This Row],[fecha]]),TablaMeses[#All],2,FALSE)</f>
        <v>MARZO</v>
      </c>
      <c r="H385">
        <f>YEAR(TablaVentas[[#This Row],[fecha]])</f>
        <v>2016</v>
      </c>
      <c r="I385">
        <f>VLOOKUP(TablaVentas[[#This Row],[CodigoBarras]],TablaProductos[#All],3,FALSE)</f>
        <v>1001</v>
      </c>
    </row>
    <row r="386" spans="1:9" x14ac:dyDescent="0.25">
      <c r="A386" s="68">
        <v>42432</v>
      </c>
      <c r="B386">
        <v>75100033950</v>
      </c>
      <c r="C386">
        <v>8</v>
      </c>
      <c r="D386" s="2">
        <v>25.215585619363644</v>
      </c>
      <c r="E386" s="3">
        <f>TablaVentas[[#This Row],[Precio]]*TablaVentas[[#This Row],[Cantidad]]</f>
        <v>201.72468495490915</v>
      </c>
      <c r="F386">
        <f>IF(TablaVentas[[#This Row],[Cantidad]]&gt;=20,1,2)</f>
        <v>2</v>
      </c>
      <c r="G386" s="67" t="str">
        <f>VLOOKUP(MONTH(TablaVentas[[#This Row],[fecha]]),TablaMeses[#All],2,FALSE)</f>
        <v>MARZO</v>
      </c>
      <c r="H386">
        <f>YEAR(TablaVentas[[#This Row],[fecha]])</f>
        <v>2016</v>
      </c>
      <c r="I386">
        <f>VLOOKUP(TablaVentas[[#This Row],[CodigoBarras]],TablaProductos[#All],3,FALSE)</f>
        <v>1005</v>
      </c>
    </row>
    <row r="387" spans="1:9" x14ac:dyDescent="0.25">
      <c r="A387" s="68">
        <v>42433</v>
      </c>
      <c r="B387">
        <v>75100033941</v>
      </c>
      <c r="C387">
        <v>42</v>
      </c>
      <c r="D387" s="2">
        <v>34.329026514440201</v>
      </c>
      <c r="E387" s="3">
        <f>TablaVentas[[#This Row],[Precio]]*TablaVentas[[#This Row],[Cantidad]]</f>
        <v>1441.8191136064884</v>
      </c>
      <c r="F387">
        <f>IF(TablaVentas[[#This Row],[Cantidad]]&gt;=20,1,2)</f>
        <v>1</v>
      </c>
      <c r="G387" s="67" t="str">
        <f>VLOOKUP(MONTH(TablaVentas[[#This Row],[fecha]]),TablaMeses[#All],2,FALSE)</f>
        <v>MARZO</v>
      </c>
      <c r="H387">
        <f>YEAR(TablaVentas[[#This Row],[fecha]])</f>
        <v>2016</v>
      </c>
      <c r="I387">
        <f>VLOOKUP(TablaVentas[[#This Row],[CodigoBarras]],TablaProductos[#All],3,FALSE)</f>
        <v>1002</v>
      </c>
    </row>
    <row r="388" spans="1:9" x14ac:dyDescent="0.25">
      <c r="A388" s="68">
        <v>42433</v>
      </c>
      <c r="B388">
        <v>75100033945</v>
      </c>
      <c r="C388">
        <v>9</v>
      </c>
      <c r="D388" s="2">
        <v>32.473968381130078</v>
      </c>
      <c r="E388" s="3">
        <f>TablaVentas[[#This Row],[Precio]]*TablaVentas[[#This Row],[Cantidad]]</f>
        <v>292.2657154301707</v>
      </c>
      <c r="F388">
        <f>IF(TablaVentas[[#This Row],[Cantidad]]&gt;=20,1,2)</f>
        <v>2</v>
      </c>
      <c r="G388" s="67" t="str">
        <f>VLOOKUP(MONTH(TablaVentas[[#This Row],[fecha]]),TablaMeses[#All],2,FALSE)</f>
        <v>MARZO</v>
      </c>
      <c r="H388">
        <f>YEAR(TablaVentas[[#This Row],[fecha]])</f>
        <v>2016</v>
      </c>
      <c r="I388">
        <f>VLOOKUP(TablaVentas[[#This Row],[CodigoBarras]],TablaProductos[#All],3,FALSE)</f>
        <v>1003</v>
      </c>
    </row>
    <row r="389" spans="1:9" x14ac:dyDescent="0.25">
      <c r="A389" s="68">
        <v>42434</v>
      </c>
      <c r="B389">
        <v>75100033940</v>
      </c>
      <c r="C389">
        <v>48</v>
      </c>
      <c r="D389" s="2">
        <v>36.618449397693041</v>
      </c>
      <c r="E389" s="3">
        <f>TablaVentas[[#This Row],[Precio]]*TablaVentas[[#This Row],[Cantidad]]</f>
        <v>1757.685571089266</v>
      </c>
      <c r="F389">
        <f>IF(TablaVentas[[#This Row],[Cantidad]]&gt;=20,1,2)</f>
        <v>1</v>
      </c>
      <c r="G389" s="67" t="str">
        <f>VLOOKUP(MONTH(TablaVentas[[#This Row],[fecha]]),TablaMeses[#All],2,FALSE)</f>
        <v>MARZO</v>
      </c>
      <c r="H389">
        <f>YEAR(TablaVentas[[#This Row],[fecha]])</f>
        <v>2016</v>
      </c>
      <c r="I389">
        <f>VLOOKUP(TablaVentas[[#This Row],[CodigoBarras]],TablaProductos[#All],3,FALSE)</f>
        <v>1001</v>
      </c>
    </row>
    <row r="390" spans="1:9" x14ac:dyDescent="0.25">
      <c r="A390" s="68">
        <v>42434</v>
      </c>
      <c r="B390">
        <v>75100033941</v>
      </c>
      <c r="C390">
        <v>47</v>
      </c>
      <c r="D390" s="2">
        <v>34.329026514440201</v>
      </c>
      <c r="E390" s="3">
        <f>TablaVentas[[#This Row],[Precio]]*TablaVentas[[#This Row],[Cantidad]]</f>
        <v>1613.4642461786896</v>
      </c>
      <c r="F390">
        <f>IF(TablaVentas[[#This Row],[Cantidad]]&gt;=20,1,2)</f>
        <v>1</v>
      </c>
      <c r="G390" s="67" t="str">
        <f>VLOOKUP(MONTH(TablaVentas[[#This Row],[fecha]]),TablaMeses[#All],2,FALSE)</f>
        <v>MARZO</v>
      </c>
      <c r="H390">
        <f>YEAR(TablaVentas[[#This Row],[fecha]])</f>
        <v>2016</v>
      </c>
      <c r="I390">
        <f>VLOOKUP(TablaVentas[[#This Row],[CodigoBarras]],TablaProductos[#All],3,FALSE)</f>
        <v>1002</v>
      </c>
    </row>
    <row r="391" spans="1:9" x14ac:dyDescent="0.25">
      <c r="A391" s="68">
        <v>42434</v>
      </c>
      <c r="B391">
        <v>75100033942</v>
      </c>
      <c r="C391">
        <v>17</v>
      </c>
      <c r="D391" s="2">
        <v>39.570543626877033</v>
      </c>
      <c r="E391" s="3">
        <f>TablaVentas[[#This Row],[Precio]]*TablaVentas[[#This Row],[Cantidad]]</f>
        <v>672.69924165690952</v>
      </c>
      <c r="F391">
        <f>IF(TablaVentas[[#This Row],[Cantidad]]&gt;=20,1,2)</f>
        <v>2</v>
      </c>
      <c r="G391" s="67" t="str">
        <f>VLOOKUP(MONTH(TablaVentas[[#This Row],[fecha]]),TablaMeses[#All],2,FALSE)</f>
        <v>MARZO</v>
      </c>
      <c r="H391">
        <f>YEAR(TablaVentas[[#This Row],[fecha]])</f>
        <v>2016</v>
      </c>
      <c r="I391">
        <f>VLOOKUP(TablaVentas[[#This Row],[CodigoBarras]],TablaProductos[#All],3,FALSE)</f>
        <v>1003</v>
      </c>
    </row>
    <row r="392" spans="1:9" x14ac:dyDescent="0.25">
      <c r="A392" s="68">
        <v>42434</v>
      </c>
      <c r="B392">
        <v>75100033944</v>
      </c>
      <c r="C392">
        <v>37</v>
      </c>
      <c r="D392" s="2">
        <v>26.678238770962935</v>
      </c>
      <c r="E392" s="3">
        <f>TablaVentas[[#This Row],[Precio]]*TablaVentas[[#This Row],[Cantidad]]</f>
        <v>987.09483452562858</v>
      </c>
      <c r="F392">
        <f>IF(TablaVentas[[#This Row],[Cantidad]]&gt;=20,1,2)</f>
        <v>1</v>
      </c>
      <c r="G392" s="67" t="str">
        <f>VLOOKUP(MONTH(TablaVentas[[#This Row],[fecha]]),TablaMeses[#All],2,FALSE)</f>
        <v>MARZO</v>
      </c>
      <c r="H392">
        <f>YEAR(TablaVentas[[#This Row],[fecha]])</f>
        <v>2016</v>
      </c>
      <c r="I392">
        <f>VLOOKUP(TablaVentas[[#This Row],[CodigoBarras]],TablaProductos[#All],3,FALSE)</f>
        <v>1002</v>
      </c>
    </row>
    <row r="393" spans="1:9" x14ac:dyDescent="0.25">
      <c r="A393" s="68">
        <v>42434</v>
      </c>
      <c r="B393">
        <v>75100033944</v>
      </c>
      <c r="C393">
        <v>37</v>
      </c>
      <c r="D393" s="2">
        <v>26.678238770962935</v>
      </c>
      <c r="E393" s="3">
        <f>TablaVentas[[#This Row],[Precio]]*TablaVentas[[#This Row],[Cantidad]]</f>
        <v>987.09483452562858</v>
      </c>
      <c r="F393">
        <f>IF(TablaVentas[[#This Row],[Cantidad]]&gt;=20,1,2)</f>
        <v>1</v>
      </c>
      <c r="G393" s="67" t="str">
        <f>VLOOKUP(MONTH(TablaVentas[[#This Row],[fecha]]),TablaMeses[#All],2,FALSE)</f>
        <v>MARZO</v>
      </c>
      <c r="H393">
        <f>YEAR(TablaVentas[[#This Row],[fecha]])</f>
        <v>2016</v>
      </c>
      <c r="I393">
        <f>VLOOKUP(TablaVentas[[#This Row],[CodigoBarras]],TablaProductos[#All],3,FALSE)</f>
        <v>1002</v>
      </c>
    </row>
    <row r="394" spans="1:9" x14ac:dyDescent="0.25">
      <c r="A394" s="68">
        <v>42434</v>
      </c>
      <c r="B394">
        <v>75100033946</v>
      </c>
      <c r="C394">
        <v>45</v>
      </c>
      <c r="D394" s="2">
        <v>39.508311000525424</v>
      </c>
      <c r="E394" s="3">
        <f>TablaVentas[[#This Row],[Precio]]*TablaVentas[[#This Row],[Cantidad]]</f>
        <v>1777.8739950236441</v>
      </c>
      <c r="F394">
        <f>IF(TablaVentas[[#This Row],[Cantidad]]&gt;=20,1,2)</f>
        <v>1</v>
      </c>
      <c r="G394" s="67" t="str">
        <f>VLOOKUP(MONTH(TablaVentas[[#This Row],[fecha]]),TablaMeses[#All],2,FALSE)</f>
        <v>MARZO</v>
      </c>
      <c r="H394">
        <f>YEAR(TablaVentas[[#This Row],[fecha]])</f>
        <v>2016</v>
      </c>
      <c r="I394">
        <f>VLOOKUP(TablaVentas[[#This Row],[CodigoBarras]],TablaProductos[#All],3,FALSE)</f>
        <v>1004</v>
      </c>
    </row>
    <row r="395" spans="1:9" x14ac:dyDescent="0.25">
      <c r="A395" s="68">
        <v>42435</v>
      </c>
      <c r="B395">
        <v>75100033945</v>
      </c>
      <c r="C395">
        <v>36</v>
      </c>
      <c r="D395" s="2">
        <v>32.473968381130078</v>
      </c>
      <c r="E395" s="3">
        <f>TablaVentas[[#This Row],[Precio]]*TablaVentas[[#This Row],[Cantidad]]</f>
        <v>1169.0628617206828</v>
      </c>
      <c r="F395">
        <f>IF(TablaVentas[[#This Row],[Cantidad]]&gt;=20,1,2)</f>
        <v>1</v>
      </c>
      <c r="G395" s="67" t="str">
        <f>VLOOKUP(MONTH(TablaVentas[[#This Row],[fecha]]),TablaMeses[#All],2,FALSE)</f>
        <v>MARZO</v>
      </c>
      <c r="H395">
        <f>YEAR(TablaVentas[[#This Row],[fecha]])</f>
        <v>2016</v>
      </c>
      <c r="I395">
        <f>VLOOKUP(TablaVentas[[#This Row],[CodigoBarras]],TablaProductos[#All],3,FALSE)</f>
        <v>1003</v>
      </c>
    </row>
    <row r="396" spans="1:9" x14ac:dyDescent="0.25">
      <c r="A396" s="68">
        <v>42435</v>
      </c>
      <c r="B396">
        <v>75100033945</v>
      </c>
      <c r="C396">
        <v>22</v>
      </c>
      <c r="D396" s="2">
        <v>32.473968381130078</v>
      </c>
      <c r="E396" s="3">
        <f>TablaVentas[[#This Row],[Precio]]*TablaVentas[[#This Row],[Cantidad]]</f>
        <v>714.42730438486171</v>
      </c>
      <c r="F396">
        <f>IF(TablaVentas[[#This Row],[Cantidad]]&gt;=20,1,2)</f>
        <v>1</v>
      </c>
      <c r="G396" s="67" t="str">
        <f>VLOOKUP(MONTH(TablaVentas[[#This Row],[fecha]]),TablaMeses[#All],2,FALSE)</f>
        <v>MARZO</v>
      </c>
      <c r="H396">
        <f>YEAR(TablaVentas[[#This Row],[fecha]])</f>
        <v>2016</v>
      </c>
      <c r="I396">
        <f>VLOOKUP(TablaVentas[[#This Row],[CodigoBarras]],TablaProductos[#All],3,FALSE)</f>
        <v>1003</v>
      </c>
    </row>
    <row r="397" spans="1:9" x14ac:dyDescent="0.25">
      <c r="A397" s="68">
        <v>42435</v>
      </c>
      <c r="B397">
        <v>75100033948</v>
      </c>
      <c r="C397">
        <v>28</v>
      </c>
      <c r="D397" s="2">
        <v>24.462827423892683</v>
      </c>
      <c r="E397" s="3">
        <f>TablaVentas[[#This Row],[Precio]]*TablaVentas[[#This Row],[Cantidad]]</f>
        <v>684.95916786899511</v>
      </c>
      <c r="F397">
        <f>IF(TablaVentas[[#This Row],[Cantidad]]&gt;=20,1,2)</f>
        <v>1</v>
      </c>
      <c r="G397" s="67" t="str">
        <f>VLOOKUP(MONTH(TablaVentas[[#This Row],[fecha]]),TablaMeses[#All],2,FALSE)</f>
        <v>MARZO</v>
      </c>
      <c r="H397">
        <f>YEAR(TablaVentas[[#This Row],[fecha]])</f>
        <v>2016</v>
      </c>
      <c r="I397">
        <f>VLOOKUP(TablaVentas[[#This Row],[CodigoBarras]],TablaProductos[#All],3,FALSE)</f>
        <v>1006</v>
      </c>
    </row>
    <row r="398" spans="1:9" x14ac:dyDescent="0.25">
      <c r="A398" s="68">
        <v>42435</v>
      </c>
      <c r="B398">
        <v>75100033949</v>
      </c>
      <c r="C398">
        <v>28</v>
      </c>
      <c r="D398" s="2">
        <v>32.894032474980676</v>
      </c>
      <c r="E398" s="3">
        <f>TablaVentas[[#This Row],[Precio]]*TablaVentas[[#This Row],[Cantidad]]</f>
        <v>921.03290929945888</v>
      </c>
      <c r="F398">
        <f>IF(TablaVentas[[#This Row],[Cantidad]]&gt;=20,1,2)</f>
        <v>1</v>
      </c>
      <c r="G398" s="67" t="str">
        <f>VLOOKUP(MONTH(TablaVentas[[#This Row],[fecha]]),TablaMeses[#All],2,FALSE)</f>
        <v>MARZO</v>
      </c>
      <c r="H398">
        <f>YEAR(TablaVentas[[#This Row],[fecha]])</f>
        <v>2016</v>
      </c>
      <c r="I398">
        <f>VLOOKUP(TablaVentas[[#This Row],[CodigoBarras]],TablaProductos[#All],3,FALSE)</f>
        <v>1004</v>
      </c>
    </row>
    <row r="399" spans="1:9" x14ac:dyDescent="0.25">
      <c r="A399" s="68">
        <v>42435</v>
      </c>
      <c r="B399">
        <v>75100033949</v>
      </c>
      <c r="C399">
        <v>23</v>
      </c>
      <c r="D399" s="2">
        <v>32.894032474980676</v>
      </c>
      <c r="E399" s="3">
        <f>TablaVentas[[#This Row],[Precio]]*TablaVentas[[#This Row],[Cantidad]]</f>
        <v>756.56274692455554</v>
      </c>
      <c r="F399">
        <f>IF(TablaVentas[[#This Row],[Cantidad]]&gt;=20,1,2)</f>
        <v>1</v>
      </c>
      <c r="G399" s="67" t="str">
        <f>VLOOKUP(MONTH(TablaVentas[[#This Row],[fecha]]),TablaMeses[#All],2,FALSE)</f>
        <v>MARZO</v>
      </c>
      <c r="H399">
        <f>YEAR(TablaVentas[[#This Row],[fecha]])</f>
        <v>2016</v>
      </c>
      <c r="I399">
        <f>VLOOKUP(TablaVentas[[#This Row],[CodigoBarras]],TablaProductos[#All],3,FALSE)</f>
        <v>1004</v>
      </c>
    </row>
    <row r="400" spans="1:9" x14ac:dyDescent="0.25">
      <c r="A400" s="68">
        <v>42435</v>
      </c>
      <c r="B400">
        <v>75100033950</v>
      </c>
      <c r="C400">
        <v>25</v>
      </c>
      <c r="D400" s="2">
        <v>25.215585619363644</v>
      </c>
      <c r="E400" s="3">
        <f>TablaVentas[[#This Row],[Precio]]*TablaVentas[[#This Row],[Cantidad]]</f>
        <v>630.38964048409105</v>
      </c>
      <c r="F400">
        <f>IF(TablaVentas[[#This Row],[Cantidad]]&gt;=20,1,2)</f>
        <v>1</v>
      </c>
      <c r="G400" s="67" t="str">
        <f>VLOOKUP(MONTH(TablaVentas[[#This Row],[fecha]]),TablaMeses[#All],2,FALSE)</f>
        <v>MARZO</v>
      </c>
      <c r="H400">
        <f>YEAR(TablaVentas[[#This Row],[fecha]])</f>
        <v>2016</v>
      </c>
      <c r="I400">
        <f>VLOOKUP(TablaVentas[[#This Row],[CodigoBarras]],TablaProductos[#All],3,FALSE)</f>
        <v>1005</v>
      </c>
    </row>
    <row r="401" spans="1:9" x14ac:dyDescent="0.25">
      <c r="A401" s="68">
        <v>42435</v>
      </c>
      <c r="B401">
        <v>75100033950</v>
      </c>
      <c r="C401">
        <v>26</v>
      </c>
      <c r="D401" s="2">
        <v>25.215585619363644</v>
      </c>
      <c r="E401" s="3">
        <f>TablaVentas[[#This Row],[Precio]]*TablaVentas[[#This Row],[Cantidad]]</f>
        <v>655.6052261034547</v>
      </c>
      <c r="F401">
        <f>IF(TablaVentas[[#This Row],[Cantidad]]&gt;=20,1,2)</f>
        <v>1</v>
      </c>
      <c r="G401" s="67" t="str">
        <f>VLOOKUP(MONTH(TablaVentas[[#This Row],[fecha]]),TablaMeses[#All],2,FALSE)</f>
        <v>MARZO</v>
      </c>
      <c r="H401">
        <f>YEAR(TablaVentas[[#This Row],[fecha]])</f>
        <v>2016</v>
      </c>
      <c r="I401">
        <f>VLOOKUP(TablaVentas[[#This Row],[CodigoBarras]],TablaProductos[#All],3,FALSE)</f>
        <v>1005</v>
      </c>
    </row>
    <row r="402" spans="1:9" x14ac:dyDescent="0.25">
      <c r="A402" s="68">
        <v>42436</v>
      </c>
      <c r="B402">
        <v>75100033940</v>
      </c>
      <c r="C402">
        <v>27</v>
      </c>
      <c r="D402" s="2">
        <v>36.618449397693041</v>
      </c>
      <c r="E402" s="3">
        <f>TablaVentas[[#This Row],[Precio]]*TablaVentas[[#This Row],[Cantidad]]</f>
        <v>988.69813373771217</v>
      </c>
      <c r="F402">
        <f>IF(TablaVentas[[#This Row],[Cantidad]]&gt;=20,1,2)</f>
        <v>1</v>
      </c>
      <c r="G402" s="67" t="str">
        <f>VLOOKUP(MONTH(TablaVentas[[#This Row],[fecha]]),TablaMeses[#All],2,FALSE)</f>
        <v>MARZO</v>
      </c>
      <c r="H402">
        <f>YEAR(TablaVentas[[#This Row],[fecha]])</f>
        <v>2016</v>
      </c>
      <c r="I402">
        <f>VLOOKUP(TablaVentas[[#This Row],[CodigoBarras]],TablaProductos[#All],3,FALSE)</f>
        <v>1001</v>
      </c>
    </row>
    <row r="403" spans="1:9" x14ac:dyDescent="0.25">
      <c r="A403" s="68">
        <v>42436</v>
      </c>
      <c r="B403">
        <v>75100033944</v>
      </c>
      <c r="C403">
        <v>31</v>
      </c>
      <c r="D403" s="2">
        <v>26.678238770962935</v>
      </c>
      <c r="E403" s="3">
        <f>TablaVentas[[#This Row],[Precio]]*TablaVentas[[#This Row],[Cantidad]]</f>
        <v>827.02540189985098</v>
      </c>
      <c r="F403">
        <f>IF(TablaVentas[[#This Row],[Cantidad]]&gt;=20,1,2)</f>
        <v>1</v>
      </c>
      <c r="G403" s="67" t="str">
        <f>VLOOKUP(MONTH(TablaVentas[[#This Row],[fecha]]),TablaMeses[#All],2,FALSE)</f>
        <v>MARZO</v>
      </c>
      <c r="H403">
        <f>YEAR(TablaVentas[[#This Row],[fecha]])</f>
        <v>2016</v>
      </c>
      <c r="I403">
        <f>VLOOKUP(TablaVentas[[#This Row],[CodigoBarras]],TablaProductos[#All],3,FALSE)</f>
        <v>1002</v>
      </c>
    </row>
    <row r="404" spans="1:9" x14ac:dyDescent="0.25">
      <c r="A404" s="68">
        <v>42436</v>
      </c>
      <c r="B404">
        <v>75100033948</v>
      </c>
      <c r="C404">
        <v>8</v>
      </c>
      <c r="D404" s="2">
        <v>24.462827423892683</v>
      </c>
      <c r="E404" s="3">
        <f>TablaVentas[[#This Row],[Precio]]*TablaVentas[[#This Row],[Cantidad]]</f>
        <v>195.70261939114147</v>
      </c>
      <c r="F404">
        <f>IF(TablaVentas[[#This Row],[Cantidad]]&gt;=20,1,2)</f>
        <v>2</v>
      </c>
      <c r="G404" s="67" t="str">
        <f>VLOOKUP(MONTH(TablaVentas[[#This Row],[fecha]]),TablaMeses[#All],2,FALSE)</f>
        <v>MARZO</v>
      </c>
      <c r="H404">
        <f>YEAR(TablaVentas[[#This Row],[fecha]])</f>
        <v>2016</v>
      </c>
      <c r="I404">
        <f>VLOOKUP(TablaVentas[[#This Row],[CodigoBarras]],TablaProductos[#All],3,FALSE)</f>
        <v>1006</v>
      </c>
    </row>
    <row r="405" spans="1:9" x14ac:dyDescent="0.25">
      <c r="A405" s="68">
        <v>42437</v>
      </c>
      <c r="B405">
        <v>75100033940</v>
      </c>
      <c r="C405">
        <v>4</v>
      </c>
      <c r="D405" s="2">
        <v>36.618449397693041</v>
      </c>
      <c r="E405" s="3">
        <f>TablaVentas[[#This Row],[Precio]]*TablaVentas[[#This Row],[Cantidad]]</f>
        <v>146.47379759077216</v>
      </c>
      <c r="F405">
        <f>IF(TablaVentas[[#This Row],[Cantidad]]&gt;=20,1,2)</f>
        <v>2</v>
      </c>
      <c r="G405" s="67" t="str">
        <f>VLOOKUP(MONTH(TablaVentas[[#This Row],[fecha]]),TablaMeses[#All],2,FALSE)</f>
        <v>MARZO</v>
      </c>
      <c r="H405">
        <f>YEAR(TablaVentas[[#This Row],[fecha]])</f>
        <v>2016</v>
      </c>
      <c r="I405">
        <f>VLOOKUP(TablaVentas[[#This Row],[CodigoBarras]],TablaProductos[#All],3,FALSE)</f>
        <v>1001</v>
      </c>
    </row>
    <row r="406" spans="1:9" x14ac:dyDescent="0.25">
      <c r="A406" s="68">
        <v>42437</v>
      </c>
      <c r="B406">
        <v>75100033940</v>
      </c>
      <c r="C406">
        <v>13</v>
      </c>
      <c r="D406" s="2">
        <v>36.618449397693041</v>
      </c>
      <c r="E406" s="3">
        <f>TablaVentas[[#This Row],[Precio]]*TablaVentas[[#This Row],[Cantidad]]</f>
        <v>476.03984217000954</v>
      </c>
      <c r="F406">
        <f>IF(TablaVentas[[#This Row],[Cantidad]]&gt;=20,1,2)</f>
        <v>2</v>
      </c>
      <c r="G406" s="67" t="str">
        <f>VLOOKUP(MONTH(TablaVentas[[#This Row],[fecha]]),TablaMeses[#All],2,FALSE)</f>
        <v>MARZO</v>
      </c>
      <c r="H406">
        <f>YEAR(TablaVentas[[#This Row],[fecha]])</f>
        <v>2016</v>
      </c>
      <c r="I406">
        <f>VLOOKUP(TablaVentas[[#This Row],[CodigoBarras]],TablaProductos[#All],3,FALSE)</f>
        <v>1001</v>
      </c>
    </row>
    <row r="407" spans="1:9" x14ac:dyDescent="0.25">
      <c r="A407" s="68">
        <v>42437</v>
      </c>
      <c r="B407">
        <v>75100033942</v>
      </c>
      <c r="C407">
        <v>7</v>
      </c>
      <c r="D407" s="2">
        <v>39.570543626877033</v>
      </c>
      <c r="E407" s="3">
        <f>TablaVentas[[#This Row],[Precio]]*TablaVentas[[#This Row],[Cantidad]]</f>
        <v>276.99380538813921</v>
      </c>
      <c r="F407">
        <f>IF(TablaVentas[[#This Row],[Cantidad]]&gt;=20,1,2)</f>
        <v>2</v>
      </c>
      <c r="G407" s="67" t="str">
        <f>VLOOKUP(MONTH(TablaVentas[[#This Row],[fecha]]),TablaMeses[#All],2,FALSE)</f>
        <v>MARZO</v>
      </c>
      <c r="H407">
        <f>YEAR(TablaVentas[[#This Row],[fecha]])</f>
        <v>2016</v>
      </c>
      <c r="I407">
        <f>VLOOKUP(TablaVentas[[#This Row],[CodigoBarras]],TablaProductos[#All],3,FALSE)</f>
        <v>1003</v>
      </c>
    </row>
    <row r="408" spans="1:9" x14ac:dyDescent="0.25">
      <c r="A408" s="68">
        <v>42437</v>
      </c>
      <c r="B408">
        <v>75100033944</v>
      </c>
      <c r="C408">
        <v>9</v>
      </c>
      <c r="D408" s="2">
        <v>26.678238770962935</v>
      </c>
      <c r="E408" s="3">
        <f>TablaVentas[[#This Row],[Precio]]*TablaVentas[[#This Row],[Cantidad]]</f>
        <v>240.10414893866641</v>
      </c>
      <c r="F408">
        <f>IF(TablaVentas[[#This Row],[Cantidad]]&gt;=20,1,2)</f>
        <v>2</v>
      </c>
      <c r="G408" s="67" t="str">
        <f>VLOOKUP(MONTH(TablaVentas[[#This Row],[fecha]]),TablaMeses[#All],2,FALSE)</f>
        <v>MARZO</v>
      </c>
      <c r="H408">
        <f>YEAR(TablaVentas[[#This Row],[fecha]])</f>
        <v>2016</v>
      </c>
      <c r="I408">
        <f>VLOOKUP(TablaVentas[[#This Row],[CodigoBarras]],TablaProductos[#All],3,FALSE)</f>
        <v>1002</v>
      </c>
    </row>
    <row r="409" spans="1:9" x14ac:dyDescent="0.25">
      <c r="A409" s="68">
        <v>42437</v>
      </c>
      <c r="B409">
        <v>75100033946</v>
      </c>
      <c r="C409">
        <v>15</v>
      </c>
      <c r="D409" s="2">
        <v>39.508311000525424</v>
      </c>
      <c r="E409" s="3">
        <f>TablaVentas[[#This Row],[Precio]]*TablaVentas[[#This Row],[Cantidad]]</f>
        <v>592.62466500788139</v>
      </c>
      <c r="F409">
        <f>IF(TablaVentas[[#This Row],[Cantidad]]&gt;=20,1,2)</f>
        <v>2</v>
      </c>
      <c r="G409" s="67" t="str">
        <f>VLOOKUP(MONTH(TablaVentas[[#This Row],[fecha]]),TablaMeses[#All],2,FALSE)</f>
        <v>MARZO</v>
      </c>
      <c r="H409">
        <f>YEAR(TablaVentas[[#This Row],[fecha]])</f>
        <v>2016</v>
      </c>
      <c r="I409">
        <f>VLOOKUP(TablaVentas[[#This Row],[CodigoBarras]],TablaProductos[#All],3,FALSE)</f>
        <v>1004</v>
      </c>
    </row>
    <row r="410" spans="1:9" x14ac:dyDescent="0.25">
      <c r="A410" s="68">
        <v>42437</v>
      </c>
      <c r="B410">
        <v>75100033947</v>
      </c>
      <c r="C410">
        <v>50</v>
      </c>
      <c r="D410" s="2">
        <v>33.370394916639121</v>
      </c>
      <c r="E410" s="3">
        <f>TablaVentas[[#This Row],[Precio]]*TablaVentas[[#This Row],[Cantidad]]</f>
        <v>1668.519745831956</v>
      </c>
      <c r="F410">
        <f>IF(TablaVentas[[#This Row],[Cantidad]]&gt;=20,1,2)</f>
        <v>1</v>
      </c>
      <c r="G410" s="67" t="str">
        <f>VLOOKUP(MONTH(TablaVentas[[#This Row],[fecha]]),TablaMeses[#All],2,FALSE)</f>
        <v>MARZO</v>
      </c>
      <c r="H410">
        <f>YEAR(TablaVentas[[#This Row],[fecha]])</f>
        <v>2016</v>
      </c>
      <c r="I410">
        <f>VLOOKUP(TablaVentas[[#This Row],[CodigoBarras]],TablaProductos[#All],3,FALSE)</f>
        <v>1005</v>
      </c>
    </row>
    <row r="411" spans="1:9" x14ac:dyDescent="0.25">
      <c r="A411" s="68">
        <v>42437</v>
      </c>
      <c r="B411">
        <v>75100033948</v>
      </c>
      <c r="C411">
        <v>10</v>
      </c>
      <c r="D411" s="2">
        <v>24.462827423892683</v>
      </c>
      <c r="E411" s="3">
        <f>TablaVentas[[#This Row],[Precio]]*TablaVentas[[#This Row],[Cantidad]]</f>
        <v>244.62827423892685</v>
      </c>
      <c r="F411">
        <f>IF(TablaVentas[[#This Row],[Cantidad]]&gt;=20,1,2)</f>
        <v>2</v>
      </c>
      <c r="G411" s="67" t="str">
        <f>VLOOKUP(MONTH(TablaVentas[[#This Row],[fecha]]),TablaMeses[#All],2,FALSE)</f>
        <v>MARZO</v>
      </c>
      <c r="H411">
        <f>YEAR(TablaVentas[[#This Row],[fecha]])</f>
        <v>2016</v>
      </c>
      <c r="I411">
        <f>VLOOKUP(TablaVentas[[#This Row],[CodigoBarras]],TablaProductos[#All],3,FALSE)</f>
        <v>1006</v>
      </c>
    </row>
    <row r="412" spans="1:9" x14ac:dyDescent="0.25">
      <c r="A412" s="68">
        <v>42437</v>
      </c>
      <c r="B412">
        <v>75100033950</v>
      </c>
      <c r="C412">
        <v>28</v>
      </c>
      <c r="D412" s="2">
        <v>25.215585619363644</v>
      </c>
      <c r="E412" s="3">
        <f>TablaVentas[[#This Row],[Precio]]*TablaVentas[[#This Row],[Cantidad]]</f>
        <v>706.036397342182</v>
      </c>
      <c r="F412">
        <f>IF(TablaVentas[[#This Row],[Cantidad]]&gt;=20,1,2)</f>
        <v>1</v>
      </c>
      <c r="G412" s="67" t="str">
        <f>VLOOKUP(MONTH(TablaVentas[[#This Row],[fecha]]),TablaMeses[#All],2,FALSE)</f>
        <v>MARZO</v>
      </c>
      <c r="H412">
        <f>YEAR(TablaVentas[[#This Row],[fecha]])</f>
        <v>2016</v>
      </c>
      <c r="I412">
        <f>VLOOKUP(TablaVentas[[#This Row],[CodigoBarras]],TablaProductos[#All],3,FALSE)</f>
        <v>1005</v>
      </c>
    </row>
    <row r="413" spans="1:9" x14ac:dyDescent="0.25">
      <c r="A413" s="68">
        <v>42437</v>
      </c>
      <c r="B413">
        <v>75100033950</v>
      </c>
      <c r="C413">
        <v>46</v>
      </c>
      <c r="D413" s="2">
        <v>25.215585619363644</v>
      </c>
      <c r="E413" s="3">
        <f>TablaVentas[[#This Row],[Precio]]*TablaVentas[[#This Row],[Cantidad]]</f>
        <v>1159.9169384907277</v>
      </c>
      <c r="F413">
        <f>IF(TablaVentas[[#This Row],[Cantidad]]&gt;=20,1,2)</f>
        <v>1</v>
      </c>
      <c r="G413" s="67" t="str">
        <f>VLOOKUP(MONTH(TablaVentas[[#This Row],[fecha]]),TablaMeses[#All],2,FALSE)</f>
        <v>MARZO</v>
      </c>
      <c r="H413">
        <f>YEAR(TablaVentas[[#This Row],[fecha]])</f>
        <v>2016</v>
      </c>
      <c r="I413">
        <f>VLOOKUP(TablaVentas[[#This Row],[CodigoBarras]],TablaProductos[#All],3,FALSE)</f>
        <v>1005</v>
      </c>
    </row>
    <row r="414" spans="1:9" x14ac:dyDescent="0.25">
      <c r="A414" s="68">
        <v>42438</v>
      </c>
      <c r="B414">
        <v>75100033940</v>
      </c>
      <c r="C414">
        <v>8</v>
      </c>
      <c r="D414" s="2">
        <v>36.618449397693041</v>
      </c>
      <c r="E414" s="3">
        <f>TablaVentas[[#This Row],[Precio]]*TablaVentas[[#This Row],[Cantidad]]</f>
        <v>292.94759518154433</v>
      </c>
      <c r="F414">
        <f>IF(TablaVentas[[#This Row],[Cantidad]]&gt;=20,1,2)</f>
        <v>2</v>
      </c>
      <c r="G414" s="67" t="str">
        <f>VLOOKUP(MONTH(TablaVentas[[#This Row],[fecha]]),TablaMeses[#All],2,FALSE)</f>
        <v>MARZO</v>
      </c>
      <c r="H414">
        <f>YEAR(TablaVentas[[#This Row],[fecha]])</f>
        <v>2016</v>
      </c>
      <c r="I414">
        <f>VLOOKUP(TablaVentas[[#This Row],[CodigoBarras]],TablaProductos[#All],3,FALSE)</f>
        <v>1001</v>
      </c>
    </row>
    <row r="415" spans="1:9" x14ac:dyDescent="0.25">
      <c r="A415" s="68">
        <v>42438</v>
      </c>
      <c r="B415">
        <v>75100033940</v>
      </c>
      <c r="C415">
        <v>10</v>
      </c>
      <c r="D415" s="2">
        <v>36.618449397693041</v>
      </c>
      <c r="E415" s="3">
        <f>TablaVentas[[#This Row],[Precio]]*TablaVentas[[#This Row],[Cantidad]]</f>
        <v>366.18449397693041</v>
      </c>
      <c r="F415">
        <f>IF(TablaVentas[[#This Row],[Cantidad]]&gt;=20,1,2)</f>
        <v>2</v>
      </c>
      <c r="G415" s="67" t="str">
        <f>VLOOKUP(MONTH(TablaVentas[[#This Row],[fecha]]),TablaMeses[#All],2,FALSE)</f>
        <v>MARZO</v>
      </c>
      <c r="H415">
        <f>YEAR(TablaVentas[[#This Row],[fecha]])</f>
        <v>2016</v>
      </c>
      <c r="I415">
        <f>VLOOKUP(TablaVentas[[#This Row],[CodigoBarras]],TablaProductos[#All],3,FALSE)</f>
        <v>1001</v>
      </c>
    </row>
    <row r="416" spans="1:9" x14ac:dyDescent="0.25">
      <c r="A416" s="68">
        <v>42438</v>
      </c>
      <c r="B416">
        <v>75100033941</v>
      </c>
      <c r="C416">
        <v>39</v>
      </c>
      <c r="D416" s="2">
        <v>34.329026514440201</v>
      </c>
      <c r="E416" s="3">
        <f>TablaVentas[[#This Row],[Precio]]*TablaVentas[[#This Row],[Cantidad]]</f>
        <v>1338.8320340631678</v>
      </c>
      <c r="F416">
        <f>IF(TablaVentas[[#This Row],[Cantidad]]&gt;=20,1,2)</f>
        <v>1</v>
      </c>
      <c r="G416" s="67" t="str">
        <f>VLOOKUP(MONTH(TablaVentas[[#This Row],[fecha]]),TablaMeses[#All],2,FALSE)</f>
        <v>MARZO</v>
      </c>
      <c r="H416">
        <f>YEAR(TablaVentas[[#This Row],[fecha]])</f>
        <v>2016</v>
      </c>
      <c r="I416">
        <f>VLOOKUP(TablaVentas[[#This Row],[CodigoBarras]],TablaProductos[#All],3,FALSE)</f>
        <v>1002</v>
      </c>
    </row>
    <row r="417" spans="1:9" x14ac:dyDescent="0.25">
      <c r="A417" s="68">
        <v>42438</v>
      </c>
      <c r="B417">
        <v>75100033942</v>
      </c>
      <c r="C417">
        <v>26</v>
      </c>
      <c r="D417" s="2">
        <v>39.570543626877033</v>
      </c>
      <c r="E417" s="3">
        <f>TablaVentas[[#This Row],[Precio]]*TablaVentas[[#This Row],[Cantidad]]</f>
        <v>1028.8341342988028</v>
      </c>
      <c r="F417">
        <f>IF(TablaVentas[[#This Row],[Cantidad]]&gt;=20,1,2)</f>
        <v>1</v>
      </c>
      <c r="G417" s="67" t="str">
        <f>VLOOKUP(MONTH(TablaVentas[[#This Row],[fecha]]),TablaMeses[#All],2,FALSE)</f>
        <v>MARZO</v>
      </c>
      <c r="H417">
        <f>YEAR(TablaVentas[[#This Row],[fecha]])</f>
        <v>2016</v>
      </c>
      <c r="I417">
        <f>VLOOKUP(TablaVentas[[#This Row],[CodigoBarras]],TablaProductos[#All],3,FALSE)</f>
        <v>1003</v>
      </c>
    </row>
    <row r="418" spans="1:9" x14ac:dyDescent="0.25">
      <c r="A418" s="68">
        <v>42438</v>
      </c>
      <c r="B418">
        <v>75100033943</v>
      </c>
      <c r="C418">
        <v>23</v>
      </c>
      <c r="D418" s="2">
        <v>38.791923856233225</v>
      </c>
      <c r="E418" s="3">
        <f>TablaVentas[[#This Row],[Precio]]*TablaVentas[[#This Row],[Cantidad]]</f>
        <v>892.2142486933642</v>
      </c>
      <c r="F418">
        <f>IF(TablaVentas[[#This Row],[Cantidad]]&gt;=20,1,2)</f>
        <v>1</v>
      </c>
      <c r="G418" s="67" t="str">
        <f>VLOOKUP(MONTH(TablaVentas[[#This Row],[fecha]]),TablaMeses[#All],2,FALSE)</f>
        <v>MARZO</v>
      </c>
      <c r="H418">
        <f>YEAR(TablaVentas[[#This Row],[fecha]])</f>
        <v>2016</v>
      </c>
      <c r="I418">
        <f>VLOOKUP(TablaVentas[[#This Row],[CodigoBarras]],TablaProductos[#All],3,FALSE)</f>
        <v>1001</v>
      </c>
    </row>
    <row r="419" spans="1:9" x14ac:dyDescent="0.25">
      <c r="A419" s="68">
        <v>42438</v>
      </c>
      <c r="B419">
        <v>75100033944</v>
      </c>
      <c r="C419">
        <v>11</v>
      </c>
      <c r="D419" s="2">
        <v>26.678238770962935</v>
      </c>
      <c r="E419" s="3">
        <f>TablaVentas[[#This Row],[Precio]]*TablaVentas[[#This Row],[Cantidad]]</f>
        <v>293.46062648059228</v>
      </c>
      <c r="F419">
        <f>IF(TablaVentas[[#This Row],[Cantidad]]&gt;=20,1,2)</f>
        <v>2</v>
      </c>
      <c r="G419" s="67" t="str">
        <f>VLOOKUP(MONTH(TablaVentas[[#This Row],[fecha]]),TablaMeses[#All],2,FALSE)</f>
        <v>MARZO</v>
      </c>
      <c r="H419">
        <f>YEAR(TablaVentas[[#This Row],[fecha]])</f>
        <v>2016</v>
      </c>
      <c r="I419">
        <f>VLOOKUP(TablaVentas[[#This Row],[CodigoBarras]],TablaProductos[#All],3,FALSE)</f>
        <v>1002</v>
      </c>
    </row>
    <row r="420" spans="1:9" x14ac:dyDescent="0.25">
      <c r="A420" s="68">
        <v>42438</v>
      </c>
      <c r="B420">
        <v>75100033945</v>
      </c>
      <c r="C420">
        <v>17</v>
      </c>
      <c r="D420" s="2">
        <v>32.473968381130078</v>
      </c>
      <c r="E420" s="3">
        <f>TablaVentas[[#This Row],[Precio]]*TablaVentas[[#This Row],[Cantidad]]</f>
        <v>552.05746247921138</v>
      </c>
      <c r="F420">
        <f>IF(TablaVentas[[#This Row],[Cantidad]]&gt;=20,1,2)</f>
        <v>2</v>
      </c>
      <c r="G420" s="67" t="str">
        <f>VLOOKUP(MONTH(TablaVentas[[#This Row],[fecha]]),TablaMeses[#All],2,FALSE)</f>
        <v>MARZO</v>
      </c>
      <c r="H420">
        <f>YEAR(TablaVentas[[#This Row],[fecha]])</f>
        <v>2016</v>
      </c>
      <c r="I420">
        <f>VLOOKUP(TablaVentas[[#This Row],[CodigoBarras]],TablaProductos[#All],3,FALSE)</f>
        <v>1003</v>
      </c>
    </row>
    <row r="421" spans="1:9" x14ac:dyDescent="0.25">
      <c r="A421" s="68">
        <v>42438</v>
      </c>
      <c r="B421">
        <v>75100033948</v>
      </c>
      <c r="C421">
        <v>19</v>
      </c>
      <c r="D421" s="2">
        <v>24.462827423892683</v>
      </c>
      <c r="E421" s="3">
        <f>TablaVentas[[#This Row],[Precio]]*TablaVentas[[#This Row],[Cantidad]]</f>
        <v>464.79372105396101</v>
      </c>
      <c r="F421">
        <f>IF(TablaVentas[[#This Row],[Cantidad]]&gt;=20,1,2)</f>
        <v>2</v>
      </c>
      <c r="G421" s="67" t="str">
        <f>VLOOKUP(MONTH(TablaVentas[[#This Row],[fecha]]),TablaMeses[#All],2,FALSE)</f>
        <v>MARZO</v>
      </c>
      <c r="H421">
        <f>YEAR(TablaVentas[[#This Row],[fecha]])</f>
        <v>2016</v>
      </c>
      <c r="I421">
        <f>VLOOKUP(TablaVentas[[#This Row],[CodigoBarras]],TablaProductos[#All],3,FALSE)</f>
        <v>1006</v>
      </c>
    </row>
    <row r="422" spans="1:9" x14ac:dyDescent="0.25">
      <c r="A422" s="68">
        <v>42438</v>
      </c>
      <c r="B422">
        <v>75100033950</v>
      </c>
      <c r="C422">
        <v>49</v>
      </c>
      <c r="D422" s="2">
        <v>25.215585619363644</v>
      </c>
      <c r="E422" s="3">
        <f>TablaVentas[[#This Row],[Precio]]*TablaVentas[[#This Row],[Cantidad]]</f>
        <v>1235.5636953488186</v>
      </c>
      <c r="F422">
        <f>IF(TablaVentas[[#This Row],[Cantidad]]&gt;=20,1,2)</f>
        <v>1</v>
      </c>
      <c r="G422" s="67" t="str">
        <f>VLOOKUP(MONTH(TablaVentas[[#This Row],[fecha]]),TablaMeses[#All],2,FALSE)</f>
        <v>MARZO</v>
      </c>
      <c r="H422">
        <f>YEAR(TablaVentas[[#This Row],[fecha]])</f>
        <v>2016</v>
      </c>
      <c r="I422">
        <f>VLOOKUP(TablaVentas[[#This Row],[CodigoBarras]],TablaProductos[#All],3,FALSE)</f>
        <v>1005</v>
      </c>
    </row>
    <row r="423" spans="1:9" x14ac:dyDescent="0.25">
      <c r="A423" s="68">
        <v>42438</v>
      </c>
      <c r="B423">
        <v>75100033950</v>
      </c>
      <c r="C423">
        <v>32</v>
      </c>
      <c r="D423" s="2">
        <v>25.215585619363644</v>
      </c>
      <c r="E423" s="3">
        <f>TablaVentas[[#This Row],[Precio]]*TablaVentas[[#This Row],[Cantidad]]</f>
        <v>806.8987398196366</v>
      </c>
      <c r="F423">
        <f>IF(TablaVentas[[#This Row],[Cantidad]]&gt;=20,1,2)</f>
        <v>1</v>
      </c>
      <c r="G423" s="67" t="str">
        <f>VLOOKUP(MONTH(TablaVentas[[#This Row],[fecha]]),TablaMeses[#All],2,FALSE)</f>
        <v>MARZO</v>
      </c>
      <c r="H423">
        <f>YEAR(TablaVentas[[#This Row],[fecha]])</f>
        <v>2016</v>
      </c>
      <c r="I423">
        <f>VLOOKUP(TablaVentas[[#This Row],[CodigoBarras]],TablaProductos[#All],3,FALSE)</f>
        <v>1005</v>
      </c>
    </row>
    <row r="424" spans="1:9" x14ac:dyDescent="0.25">
      <c r="A424" s="68">
        <v>42439</v>
      </c>
      <c r="B424">
        <v>75100033940</v>
      </c>
      <c r="C424">
        <v>1</v>
      </c>
      <c r="D424" s="2">
        <v>36.618449397693041</v>
      </c>
      <c r="E424" s="3">
        <f>TablaVentas[[#This Row],[Precio]]*TablaVentas[[#This Row],[Cantidad]]</f>
        <v>36.618449397693041</v>
      </c>
      <c r="F424">
        <f>IF(TablaVentas[[#This Row],[Cantidad]]&gt;=20,1,2)</f>
        <v>2</v>
      </c>
      <c r="G424" s="67" t="str">
        <f>VLOOKUP(MONTH(TablaVentas[[#This Row],[fecha]]),TablaMeses[#All],2,FALSE)</f>
        <v>MARZO</v>
      </c>
      <c r="H424">
        <f>YEAR(TablaVentas[[#This Row],[fecha]])</f>
        <v>2016</v>
      </c>
      <c r="I424">
        <f>VLOOKUP(TablaVentas[[#This Row],[CodigoBarras]],TablaProductos[#All],3,FALSE)</f>
        <v>1001</v>
      </c>
    </row>
    <row r="425" spans="1:9" x14ac:dyDescent="0.25">
      <c r="A425" s="68">
        <v>42439</v>
      </c>
      <c r="B425">
        <v>75100033941</v>
      </c>
      <c r="C425">
        <v>3</v>
      </c>
      <c r="D425" s="2">
        <v>34.329026514440201</v>
      </c>
      <c r="E425" s="3">
        <f>TablaVentas[[#This Row],[Precio]]*TablaVentas[[#This Row],[Cantidad]]</f>
        <v>102.9870795433206</v>
      </c>
      <c r="F425">
        <f>IF(TablaVentas[[#This Row],[Cantidad]]&gt;=20,1,2)</f>
        <v>2</v>
      </c>
      <c r="G425" s="67" t="str">
        <f>VLOOKUP(MONTH(TablaVentas[[#This Row],[fecha]]),TablaMeses[#All],2,FALSE)</f>
        <v>MARZO</v>
      </c>
      <c r="H425">
        <f>YEAR(TablaVentas[[#This Row],[fecha]])</f>
        <v>2016</v>
      </c>
      <c r="I425">
        <f>VLOOKUP(TablaVentas[[#This Row],[CodigoBarras]],TablaProductos[#All],3,FALSE)</f>
        <v>1002</v>
      </c>
    </row>
    <row r="426" spans="1:9" x14ac:dyDescent="0.25">
      <c r="A426" s="68">
        <v>42439</v>
      </c>
      <c r="B426">
        <v>75100033943</v>
      </c>
      <c r="C426">
        <v>4</v>
      </c>
      <c r="D426" s="2">
        <v>38.791923856233225</v>
      </c>
      <c r="E426" s="3">
        <f>TablaVentas[[#This Row],[Precio]]*TablaVentas[[#This Row],[Cantidad]]</f>
        <v>155.1676954249329</v>
      </c>
      <c r="F426">
        <f>IF(TablaVentas[[#This Row],[Cantidad]]&gt;=20,1,2)</f>
        <v>2</v>
      </c>
      <c r="G426" s="67" t="str">
        <f>VLOOKUP(MONTH(TablaVentas[[#This Row],[fecha]]),TablaMeses[#All],2,FALSE)</f>
        <v>MARZO</v>
      </c>
      <c r="H426">
        <f>YEAR(TablaVentas[[#This Row],[fecha]])</f>
        <v>2016</v>
      </c>
      <c r="I426">
        <f>VLOOKUP(TablaVentas[[#This Row],[CodigoBarras]],TablaProductos[#All],3,FALSE)</f>
        <v>1001</v>
      </c>
    </row>
    <row r="427" spans="1:9" x14ac:dyDescent="0.25">
      <c r="A427" s="68">
        <v>42439</v>
      </c>
      <c r="B427">
        <v>75100033948</v>
      </c>
      <c r="C427">
        <v>19</v>
      </c>
      <c r="D427" s="2">
        <v>24.462827423892683</v>
      </c>
      <c r="E427" s="3">
        <f>TablaVentas[[#This Row],[Precio]]*TablaVentas[[#This Row],[Cantidad]]</f>
        <v>464.79372105396101</v>
      </c>
      <c r="F427">
        <f>IF(TablaVentas[[#This Row],[Cantidad]]&gt;=20,1,2)</f>
        <v>2</v>
      </c>
      <c r="G427" s="67" t="str">
        <f>VLOOKUP(MONTH(TablaVentas[[#This Row],[fecha]]),TablaMeses[#All],2,FALSE)</f>
        <v>MARZO</v>
      </c>
      <c r="H427">
        <f>YEAR(TablaVentas[[#This Row],[fecha]])</f>
        <v>2016</v>
      </c>
      <c r="I427">
        <f>VLOOKUP(TablaVentas[[#This Row],[CodigoBarras]],TablaProductos[#All],3,FALSE)</f>
        <v>1006</v>
      </c>
    </row>
    <row r="428" spans="1:9" x14ac:dyDescent="0.25">
      <c r="A428" s="68">
        <v>42439</v>
      </c>
      <c r="B428">
        <v>75100033949</v>
      </c>
      <c r="C428">
        <v>3</v>
      </c>
      <c r="D428" s="2">
        <v>32.894032474980676</v>
      </c>
      <c r="E428" s="3">
        <f>TablaVentas[[#This Row],[Precio]]*TablaVentas[[#This Row],[Cantidad]]</f>
        <v>98.682097424942029</v>
      </c>
      <c r="F428">
        <f>IF(TablaVentas[[#This Row],[Cantidad]]&gt;=20,1,2)</f>
        <v>2</v>
      </c>
      <c r="G428" s="67" t="str">
        <f>VLOOKUP(MONTH(TablaVentas[[#This Row],[fecha]]),TablaMeses[#All],2,FALSE)</f>
        <v>MARZO</v>
      </c>
      <c r="H428">
        <f>YEAR(TablaVentas[[#This Row],[fecha]])</f>
        <v>2016</v>
      </c>
      <c r="I428">
        <f>VLOOKUP(TablaVentas[[#This Row],[CodigoBarras]],TablaProductos[#All],3,FALSE)</f>
        <v>1004</v>
      </c>
    </row>
    <row r="429" spans="1:9" x14ac:dyDescent="0.25">
      <c r="A429" s="68">
        <v>42439</v>
      </c>
      <c r="B429">
        <v>75100033949</v>
      </c>
      <c r="C429">
        <v>39</v>
      </c>
      <c r="D429" s="2">
        <v>32.894032474980676</v>
      </c>
      <c r="E429" s="3">
        <f>TablaVentas[[#This Row],[Precio]]*TablaVentas[[#This Row],[Cantidad]]</f>
        <v>1282.8672665242464</v>
      </c>
      <c r="F429">
        <f>IF(TablaVentas[[#This Row],[Cantidad]]&gt;=20,1,2)</f>
        <v>1</v>
      </c>
      <c r="G429" s="67" t="str">
        <f>VLOOKUP(MONTH(TablaVentas[[#This Row],[fecha]]),TablaMeses[#All],2,FALSE)</f>
        <v>MARZO</v>
      </c>
      <c r="H429">
        <f>YEAR(TablaVentas[[#This Row],[fecha]])</f>
        <v>2016</v>
      </c>
      <c r="I429">
        <f>VLOOKUP(TablaVentas[[#This Row],[CodigoBarras]],TablaProductos[#All],3,FALSE)</f>
        <v>1004</v>
      </c>
    </row>
    <row r="430" spans="1:9" x14ac:dyDescent="0.25">
      <c r="A430" s="68">
        <v>42439</v>
      </c>
      <c r="B430">
        <v>75100033950</v>
      </c>
      <c r="C430">
        <v>32</v>
      </c>
      <c r="D430" s="2">
        <v>25.215585619363644</v>
      </c>
      <c r="E430" s="3">
        <f>TablaVentas[[#This Row],[Precio]]*TablaVentas[[#This Row],[Cantidad]]</f>
        <v>806.8987398196366</v>
      </c>
      <c r="F430">
        <f>IF(TablaVentas[[#This Row],[Cantidad]]&gt;=20,1,2)</f>
        <v>1</v>
      </c>
      <c r="G430" s="67" t="str">
        <f>VLOOKUP(MONTH(TablaVentas[[#This Row],[fecha]]),TablaMeses[#All],2,FALSE)</f>
        <v>MARZO</v>
      </c>
      <c r="H430">
        <f>YEAR(TablaVentas[[#This Row],[fecha]])</f>
        <v>2016</v>
      </c>
      <c r="I430">
        <f>VLOOKUP(TablaVentas[[#This Row],[CodigoBarras]],TablaProductos[#All],3,FALSE)</f>
        <v>1005</v>
      </c>
    </row>
    <row r="431" spans="1:9" x14ac:dyDescent="0.25">
      <c r="A431" s="68">
        <v>42440</v>
      </c>
      <c r="B431">
        <v>75100033940</v>
      </c>
      <c r="C431">
        <v>7</v>
      </c>
      <c r="D431" s="2">
        <v>36.618449397693041</v>
      </c>
      <c r="E431" s="3">
        <f>TablaVentas[[#This Row],[Precio]]*TablaVentas[[#This Row],[Cantidad]]</f>
        <v>256.32914578385129</v>
      </c>
      <c r="F431">
        <f>IF(TablaVentas[[#This Row],[Cantidad]]&gt;=20,1,2)</f>
        <v>2</v>
      </c>
      <c r="G431" s="67" t="str">
        <f>VLOOKUP(MONTH(TablaVentas[[#This Row],[fecha]]),TablaMeses[#All],2,FALSE)</f>
        <v>MARZO</v>
      </c>
      <c r="H431">
        <f>YEAR(TablaVentas[[#This Row],[fecha]])</f>
        <v>2016</v>
      </c>
      <c r="I431">
        <f>VLOOKUP(TablaVentas[[#This Row],[CodigoBarras]],TablaProductos[#All],3,FALSE)</f>
        <v>1001</v>
      </c>
    </row>
    <row r="432" spans="1:9" x14ac:dyDescent="0.25">
      <c r="A432" s="68">
        <v>42440</v>
      </c>
      <c r="B432">
        <v>75100033942</v>
      </c>
      <c r="C432">
        <v>7</v>
      </c>
      <c r="D432" s="2">
        <v>39.570543626877033</v>
      </c>
      <c r="E432" s="3">
        <f>TablaVentas[[#This Row],[Precio]]*TablaVentas[[#This Row],[Cantidad]]</f>
        <v>276.99380538813921</v>
      </c>
      <c r="F432">
        <f>IF(TablaVentas[[#This Row],[Cantidad]]&gt;=20,1,2)</f>
        <v>2</v>
      </c>
      <c r="G432" s="67" t="str">
        <f>VLOOKUP(MONTH(TablaVentas[[#This Row],[fecha]]),TablaMeses[#All],2,FALSE)</f>
        <v>MARZO</v>
      </c>
      <c r="H432">
        <f>YEAR(TablaVentas[[#This Row],[fecha]])</f>
        <v>2016</v>
      </c>
      <c r="I432">
        <f>VLOOKUP(TablaVentas[[#This Row],[CodigoBarras]],TablaProductos[#All],3,FALSE)</f>
        <v>1003</v>
      </c>
    </row>
    <row r="433" spans="1:9" x14ac:dyDescent="0.25">
      <c r="A433" s="68">
        <v>42440</v>
      </c>
      <c r="B433">
        <v>75100033945</v>
      </c>
      <c r="C433">
        <v>30</v>
      </c>
      <c r="D433" s="2">
        <v>32.473968381130078</v>
      </c>
      <c r="E433" s="3">
        <f>TablaVentas[[#This Row],[Precio]]*TablaVentas[[#This Row],[Cantidad]]</f>
        <v>974.21905143390234</v>
      </c>
      <c r="F433">
        <f>IF(TablaVentas[[#This Row],[Cantidad]]&gt;=20,1,2)</f>
        <v>1</v>
      </c>
      <c r="G433" s="67" t="str">
        <f>VLOOKUP(MONTH(TablaVentas[[#This Row],[fecha]]),TablaMeses[#All],2,FALSE)</f>
        <v>MARZO</v>
      </c>
      <c r="H433">
        <f>YEAR(TablaVentas[[#This Row],[fecha]])</f>
        <v>2016</v>
      </c>
      <c r="I433">
        <f>VLOOKUP(TablaVentas[[#This Row],[CodigoBarras]],TablaProductos[#All],3,FALSE)</f>
        <v>1003</v>
      </c>
    </row>
    <row r="434" spans="1:9" x14ac:dyDescent="0.25">
      <c r="A434" s="68">
        <v>42440</v>
      </c>
      <c r="B434">
        <v>75100033946</v>
      </c>
      <c r="C434">
        <v>39</v>
      </c>
      <c r="D434" s="2">
        <v>39.508311000525424</v>
      </c>
      <c r="E434" s="3">
        <f>TablaVentas[[#This Row],[Precio]]*TablaVentas[[#This Row],[Cantidad]]</f>
        <v>1540.8241290204915</v>
      </c>
      <c r="F434">
        <f>IF(TablaVentas[[#This Row],[Cantidad]]&gt;=20,1,2)</f>
        <v>1</v>
      </c>
      <c r="G434" s="67" t="str">
        <f>VLOOKUP(MONTH(TablaVentas[[#This Row],[fecha]]),TablaMeses[#All],2,FALSE)</f>
        <v>MARZO</v>
      </c>
      <c r="H434">
        <f>YEAR(TablaVentas[[#This Row],[fecha]])</f>
        <v>2016</v>
      </c>
      <c r="I434">
        <f>VLOOKUP(TablaVentas[[#This Row],[CodigoBarras]],TablaProductos[#All],3,FALSE)</f>
        <v>1004</v>
      </c>
    </row>
    <row r="435" spans="1:9" x14ac:dyDescent="0.25">
      <c r="A435" s="68">
        <v>42440</v>
      </c>
      <c r="B435">
        <v>75100033949</v>
      </c>
      <c r="C435">
        <v>24</v>
      </c>
      <c r="D435" s="2">
        <v>32.894032474980676</v>
      </c>
      <c r="E435" s="3">
        <f>TablaVentas[[#This Row],[Precio]]*TablaVentas[[#This Row],[Cantidad]]</f>
        <v>789.45677939953623</v>
      </c>
      <c r="F435">
        <f>IF(TablaVentas[[#This Row],[Cantidad]]&gt;=20,1,2)</f>
        <v>1</v>
      </c>
      <c r="G435" s="67" t="str">
        <f>VLOOKUP(MONTH(TablaVentas[[#This Row],[fecha]]),TablaMeses[#All],2,FALSE)</f>
        <v>MARZO</v>
      </c>
      <c r="H435">
        <f>YEAR(TablaVentas[[#This Row],[fecha]])</f>
        <v>2016</v>
      </c>
      <c r="I435">
        <f>VLOOKUP(TablaVentas[[#This Row],[CodigoBarras]],TablaProductos[#All],3,FALSE)</f>
        <v>1004</v>
      </c>
    </row>
    <row r="436" spans="1:9" x14ac:dyDescent="0.25">
      <c r="A436" s="68">
        <v>42440</v>
      </c>
      <c r="B436">
        <v>75100033949</v>
      </c>
      <c r="C436">
        <v>48</v>
      </c>
      <c r="D436" s="2">
        <v>32.894032474980676</v>
      </c>
      <c r="E436" s="3">
        <f>TablaVentas[[#This Row],[Precio]]*TablaVentas[[#This Row],[Cantidad]]</f>
        <v>1578.9135587990725</v>
      </c>
      <c r="F436">
        <f>IF(TablaVentas[[#This Row],[Cantidad]]&gt;=20,1,2)</f>
        <v>1</v>
      </c>
      <c r="G436" s="67" t="str">
        <f>VLOOKUP(MONTH(TablaVentas[[#This Row],[fecha]]),TablaMeses[#All],2,FALSE)</f>
        <v>MARZO</v>
      </c>
      <c r="H436">
        <f>YEAR(TablaVentas[[#This Row],[fecha]])</f>
        <v>2016</v>
      </c>
      <c r="I436">
        <f>VLOOKUP(TablaVentas[[#This Row],[CodigoBarras]],TablaProductos[#All],3,FALSE)</f>
        <v>1004</v>
      </c>
    </row>
    <row r="437" spans="1:9" x14ac:dyDescent="0.25">
      <c r="A437" s="68">
        <v>42441</v>
      </c>
      <c r="B437">
        <v>75100033940</v>
      </c>
      <c r="C437">
        <v>9</v>
      </c>
      <c r="D437" s="2">
        <v>36.618449397693041</v>
      </c>
      <c r="E437" s="3">
        <f>TablaVentas[[#This Row],[Precio]]*TablaVentas[[#This Row],[Cantidad]]</f>
        <v>329.56604457923737</v>
      </c>
      <c r="F437">
        <f>IF(TablaVentas[[#This Row],[Cantidad]]&gt;=20,1,2)</f>
        <v>2</v>
      </c>
      <c r="G437" s="67" t="str">
        <f>VLOOKUP(MONTH(TablaVentas[[#This Row],[fecha]]),TablaMeses[#All],2,FALSE)</f>
        <v>MARZO</v>
      </c>
      <c r="H437">
        <f>YEAR(TablaVentas[[#This Row],[fecha]])</f>
        <v>2016</v>
      </c>
      <c r="I437">
        <f>VLOOKUP(TablaVentas[[#This Row],[CodigoBarras]],TablaProductos[#All],3,FALSE)</f>
        <v>1001</v>
      </c>
    </row>
    <row r="438" spans="1:9" x14ac:dyDescent="0.25">
      <c r="A438" s="68">
        <v>42441</v>
      </c>
      <c r="B438">
        <v>75100033941</v>
      </c>
      <c r="C438">
        <v>29</v>
      </c>
      <c r="D438" s="2">
        <v>34.329026514440201</v>
      </c>
      <c r="E438" s="3">
        <f>TablaVentas[[#This Row],[Precio]]*TablaVentas[[#This Row],[Cantidad]]</f>
        <v>995.5417689187658</v>
      </c>
      <c r="F438">
        <f>IF(TablaVentas[[#This Row],[Cantidad]]&gt;=20,1,2)</f>
        <v>1</v>
      </c>
      <c r="G438" s="67" t="str">
        <f>VLOOKUP(MONTH(TablaVentas[[#This Row],[fecha]]),TablaMeses[#All],2,FALSE)</f>
        <v>MARZO</v>
      </c>
      <c r="H438">
        <f>YEAR(TablaVentas[[#This Row],[fecha]])</f>
        <v>2016</v>
      </c>
      <c r="I438">
        <f>VLOOKUP(TablaVentas[[#This Row],[CodigoBarras]],TablaProductos[#All],3,FALSE)</f>
        <v>1002</v>
      </c>
    </row>
    <row r="439" spans="1:9" x14ac:dyDescent="0.25">
      <c r="A439" s="68">
        <v>42441</v>
      </c>
      <c r="B439">
        <v>75100033948</v>
      </c>
      <c r="C439">
        <v>7</v>
      </c>
      <c r="D439" s="2">
        <v>24.462827423892683</v>
      </c>
      <c r="E439" s="3">
        <f>TablaVentas[[#This Row],[Precio]]*TablaVentas[[#This Row],[Cantidad]]</f>
        <v>171.23979196724878</v>
      </c>
      <c r="F439">
        <f>IF(TablaVentas[[#This Row],[Cantidad]]&gt;=20,1,2)</f>
        <v>2</v>
      </c>
      <c r="G439" s="67" t="str">
        <f>VLOOKUP(MONTH(TablaVentas[[#This Row],[fecha]]),TablaMeses[#All],2,FALSE)</f>
        <v>MARZO</v>
      </c>
      <c r="H439">
        <f>YEAR(TablaVentas[[#This Row],[fecha]])</f>
        <v>2016</v>
      </c>
      <c r="I439">
        <f>VLOOKUP(TablaVentas[[#This Row],[CodigoBarras]],TablaProductos[#All],3,FALSE)</f>
        <v>1006</v>
      </c>
    </row>
    <row r="440" spans="1:9" x14ac:dyDescent="0.25">
      <c r="A440" s="68">
        <v>42441</v>
      </c>
      <c r="B440">
        <v>75100033948</v>
      </c>
      <c r="C440">
        <v>3</v>
      </c>
      <c r="D440" s="2">
        <v>24.462827423892683</v>
      </c>
      <c r="E440" s="3">
        <f>TablaVentas[[#This Row],[Precio]]*TablaVentas[[#This Row],[Cantidad]]</f>
        <v>73.388482271678043</v>
      </c>
      <c r="F440">
        <f>IF(TablaVentas[[#This Row],[Cantidad]]&gt;=20,1,2)</f>
        <v>2</v>
      </c>
      <c r="G440" s="67" t="str">
        <f>VLOOKUP(MONTH(TablaVentas[[#This Row],[fecha]]),TablaMeses[#All],2,FALSE)</f>
        <v>MARZO</v>
      </c>
      <c r="H440">
        <f>YEAR(TablaVentas[[#This Row],[fecha]])</f>
        <v>2016</v>
      </c>
      <c r="I440">
        <f>VLOOKUP(TablaVentas[[#This Row],[CodigoBarras]],TablaProductos[#All],3,FALSE)</f>
        <v>1006</v>
      </c>
    </row>
    <row r="441" spans="1:9" x14ac:dyDescent="0.25">
      <c r="A441" s="68">
        <v>42442</v>
      </c>
      <c r="B441">
        <v>75100033944</v>
      </c>
      <c r="C441">
        <v>46</v>
      </c>
      <c r="D441" s="2">
        <v>26.678238770962935</v>
      </c>
      <c r="E441" s="3">
        <f>TablaVentas[[#This Row],[Precio]]*TablaVentas[[#This Row],[Cantidad]]</f>
        <v>1227.198983464295</v>
      </c>
      <c r="F441">
        <f>IF(TablaVentas[[#This Row],[Cantidad]]&gt;=20,1,2)</f>
        <v>1</v>
      </c>
      <c r="G441" s="67" t="str">
        <f>VLOOKUP(MONTH(TablaVentas[[#This Row],[fecha]]),TablaMeses[#All],2,FALSE)</f>
        <v>MARZO</v>
      </c>
      <c r="H441">
        <f>YEAR(TablaVentas[[#This Row],[fecha]])</f>
        <v>2016</v>
      </c>
      <c r="I441">
        <f>VLOOKUP(TablaVentas[[#This Row],[CodigoBarras]],TablaProductos[#All],3,FALSE)</f>
        <v>1002</v>
      </c>
    </row>
    <row r="442" spans="1:9" x14ac:dyDescent="0.25">
      <c r="A442" s="68">
        <v>42442</v>
      </c>
      <c r="B442">
        <v>75100033944</v>
      </c>
      <c r="C442">
        <v>34</v>
      </c>
      <c r="D442" s="2">
        <v>26.678238770962935</v>
      </c>
      <c r="E442" s="3">
        <f>TablaVentas[[#This Row],[Precio]]*TablaVentas[[#This Row],[Cantidad]]</f>
        <v>907.06011821273978</v>
      </c>
      <c r="F442">
        <f>IF(TablaVentas[[#This Row],[Cantidad]]&gt;=20,1,2)</f>
        <v>1</v>
      </c>
      <c r="G442" s="67" t="str">
        <f>VLOOKUP(MONTH(TablaVentas[[#This Row],[fecha]]),TablaMeses[#All],2,FALSE)</f>
        <v>MARZO</v>
      </c>
      <c r="H442">
        <f>YEAR(TablaVentas[[#This Row],[fecha]])</f>
        <v>2016</v>
      </c>
      <c r="I442">
        <f>VLOOKUP(TablaVentas[[#This Row],[CodigoBarras]],TablaProductos[#All],3,FALSE)</f>
        <v>1002</v>
      </c>
    </row>
    <row r="443" spans="1:9" x14ac:dyDescent="0.25">
      <c r="A443" s="68">
        <v>42442</v>
      </c>
      <c r="B443">
        <v>75100033945</v>
      </c>
      <c r="C443">
        <v>31</v>
      </c>
      <c r="D443" s="2">
        <v>32.473968381130078</v>
      </c>
      <c r="E443" s="3">
        <f>TablaVentas[[#This Row],[Precio]]*TablaVentas[[#This Row],[Cantidad]]</f>
        <v>1006.6930198150324</v>
      </c>
      <c r="F443">
        <f>IF(TablaVentas[[#This Row],[Cantidad]]&gt;=20,1,2)</f>
        <v>1</v>
      </c>
      <c r="G443" s="67" t="str">
        <f>VLOOKUP(MONTH(TablaVentas[[#This Row],[fecha]]),TablaMeses[#All],2,FALSE)</f>
        <v>MARZO</v>
      </c>
      <c r="H443">
        <f>YEAR(TablaVentas[[#This Row],[fecha]])</f>
        <v>2016</v>
      </c>
      <c r="I443">
        <f>VLOOKUP(TablaVentas[[#This Row],[CodigoBarras]],TablaProductos[#All],3,FALSE)</f>
        <v>1003</v>
      </c>
    </row>
    <row r="444" spans="1:9" x14ac:dyDescent="0.25">
      <c r="A444" s="68">
        <v>42442</v>
      </c>
      <c r="B444">
        <v>75100033947</v>
      </c>
      <c r="C444">
        <v>28</v>
      </c>
      <c r="D444" s="2">
        <v>33.370394916639121</v>
      </c>
      <c r="E444" s="3">
        <f>TablaVentas[[#This Row],[Precio]]*TablaVentas[[#This Row],[Cantidad]]</f>
        <v>934.37105766589536</v>
      </c>
      <c r="F444">
        <f>IF(TablaVentas[[#This Row],[Cantidad]]&gt;=20,1,2)</f>
        <v>1</v>
      </c>
      <c r="G444" s="67" t="str">
        <f>VLOOKUP(MONTH(TablaVentas[[#This Row],[fecha]]),TablaMeses[#All],2,FALSE)</f>
        <v>MARZO</v>
      </c>
      <c r="H444">
        <f>YEAR(TablaVentas[[#This Row],[fecha]])</f>
        <v>2016</v>
      </c>
      <c r="I444">
        <f>VLOOKUP(TablaVentas[[#This Row],[CodigoBarras]],TablaProductos[#All],3,FALSE)</f>
        <v>1005</v>
      </c>
    </row>
    <row r="445" spans="1:9" x14ac:dyDescent="0.25">
      <c r="A445" s="68">
        <v>42442</v>
      </c>
      <c r="B445">
        <v>75100033949</v>
      </c>
      <c r="C445">
        <v>15</v>
      </c>
      <c r="D445" s="2">
        <v>32.894032474980676</v>
      </c>
      <c r="E445" s="3">
        <f>TablaVentas[[#This Row],[Precio]]*TablaVentas[[#This Row],[Cantidad]]</f>
        <v>493.41048712471013</v>
      </c>
      <c r="F445">
        <f>IF(TablaVentas[[#This Row],[Cantidad]]&gt;=20,1,2)</f>
        <v>2</v>
      </c>
      <c r="G445" s="67" t="str">
        <f>VLOOKUP(MONTH(TablaVentas[[#This Row],[fecha]]),TablaMeses[#All],2,FALSE)</f>
        <v>MARZO</v>
      </c>
      <c r="H445">
        <f>YEAR(TablaVentas[[#This Row],[fecha]])</f>
        <v>2016</v>
      </c>
      <c r="I445">
        <f>VLOOKUP(TablaVentas[[#This Row],[CodigoBarras]],TablaProductos[#All],3,FALSE)</f>
        <v>1004</v>
      </c>
    </row>
    <row r="446" spans="1:9" x14ac:dyDescent="0.25">
      <c r="A446" s="68">
        <v>42443</v>
      </c>
      <c r="B446">
        <v>75100033940</v>
      </c>
      <c r="C446">
        <v>48</v>
      </c>
      <c r="D446" s="2">
        <v>36.618449397693041</v>
      </c>
      <c r="E446" s="3">
        <f>TablaVentas[[#This Row],[Precio]]*TablaVentas[[#This Row],[Cantidad]]</f>
        <v>1757.685571089266</v>
      </c>
      <c r="F446">
        <f>IF(TablaVentas[[#This Row],[Cantidad]]&gt;=20,1,2)</f>
        <v>1</v>
      </c>
      <c r="G446" s="67" t="str">
        <f>VLOOKUP(MONTH(TablaVentas[[#This Row],[fecha]]),TablaMeses[#All],2,FALSE)</f>
        <v>MARZO</v>
      </c>
      <c r="H446">
        <f>YEAR(TablaVentas[[#This Row],[fecha]])</f>
        <v>2016</v>
      </c>
      <c r="I446">
        <f>VLOOKUP(TablaVentas[[#This Row],[CodigoBarras]],TablaProductos[#All],3,FALSE)</f>
        <v>1001</v>
      </c>
    </row>
    <row r="447" spans="1:9" x14ac:dyDescent="0.25">
      <c r="A447" s="68">
        <v>42443</v>
      </c>
      <c r="B447">
        <v>75100033943</v>
      </c>
      <c r="C447">
        <v>49</v>
      </c>
      <c r="D447" s="2">
        <v>38.791923856233225</v>
      </c>
      <c r="E447" s="3">
        <f>TablaVentas[[#This Row],[Precio]]*TablaVentas[[#This Row],[Cantidad]]</f>
        <v>1900.8042689554281</v>
      </c>
      <c r="F447">
        <f>IF(TablaVentas[[#This Row],[Cantidad]]&gt;=20,1,2)</f>
        <v>1</v>
      </c>
      <c r="G447" s="67" t="str">
        <f>VLOOKUP(MONTH(TablaVentas[[#This Row],[fecha]]),TablaMeses[#All],2,FALSE)</f>
        <v>MARZO</v>
      </c>
      <c r="H447">
        <f>YEAR(TablaVentas[[#This Row],[fecha]])</f>
        <v>2016</v>
      </c>
      <c r="I447">
        <f>VLOOKUP(TablaVentas[[#This Row],[CodigoBarras]],TablaProductos[#All],3,FALSE)</f>
        <v>1001</v>
      </c>
    </row>
    <row r="448" spans="1:9" x14ac:dyDescent="0.25">
      <c r="A448" s="68">
        <v>42443</v>
      </c>
      <c r="B448">
        <v>75100033944</v>
      </c>
      <c r="C448">
        <v>44</v>
      </c>
      <c r="D448" s="2">
        <v>26.678238770962935</v>
      </c>
      <c r="E448" s="3">
        <f>TablaVentas[[#This Row],[Precio]]*TablaVentas[[#This Row],[Cantidad]]</f>
        <v>1173.8425059223691</v>
      </c>
      <c r="F448">
        <f>IF(TablaVentas[[#This Row],[Cantidad]]&gt;=20,1,2)</f>
        <v>1</v>
      </c>
      <c r="G448" s="67" t="str">
        <f>VLOOKUP(MONTH(TablaVentas[[#This Row],[fecha]]),TablaMeses[#All],2,FALSE)</f>
        <v>MARZO</v>
      </c>
      <c r="H448">
        <f>YEAR(TablaVentas[[#This Row],[fecha]])</f>
        <v>2016</v>
      </c>
      <c r="I448">
        <f>VLOOKUP(TablaVentas[[#This Row],[CodigoBarras]],TablaProductos[#All],3,FALSE)</f>
        <v>1002</v>
      </c>
    </row>
    <row r="449" spans="1:9" x14ac:dyDescent="0.25">
      <c r="A449" s="68">
        <v>42443</v>
      </c>
      <c r="B449">
        <v>75100033945</v>
      </c>
      <c r="C449">
        <v>45</v>
      </c>
      <c r="D449" s="2">
        <v>32.473968381130078</v>
      </c>
      <c r="E449" s="3">
        <f>TablaVentas[[#This Row],[Precio]]*TablaVentas[[#This Row],[Cantidad]]</f>
        <v>1461.3285771508536</v>
      </c>
      <c r="F449">
        <f>IF(TablaVentas[[#This Row],[Cantidad]]&gt;=20,1,2)</f>
        <v>1</v>
      </c>
      <c r="G449" s="67" t="str">
        <f>VLOOKUP(MONTH(TablaVentas[[#This Row],[fecha]]),TablaMeses[#All],2,FALSE)</f>
        <v>MARZO</v>
      </c>
      <c r="H449">
        <f>YEAR(TablaVentas[[#This Row],[fecha]])</f>
        <v>2016</v>
      </c>
      <c r="I449">
        <f>VLOOKUP(TablaVentas[[#This Row],[CodigoBarras]],TablaProductos[#All],3,FALSE)</f>
        <v>1003</v>
      </c>
    </row>
    <row r="450" spans="1:9" x14ac:dyDescent="0.25">
      <c r="A450" s="68">
        <v>42443</v>
      </c>
      <c r="B450">
        <v>75100033946</v>
      </c>
      <c r="C450">
        <v>18</v>
      </c>
      <c r="D450" s="2">
        <v>39.508311000525424</v>
      </c>
      <c r="E450" s="3">
        <f>TablaVentas[[#This Row],[Precio]]*TablaVentas[[#This Row],[Cantidad]]</f>
        <v>711.14959800945758</v>
      </c>
      <c r="F450">
        <f>IF(TablaVentas[[#This Row],[Cantidad]]&gt;=20,1,2)</f>
        <v>2</v>
      </c>
      <c r="G450" s="67" t="str">
        <f>VLOOKUP(MONTH(TablaVentas[[#This Row],[fecha]]),TablaMeses[#All],2,FALSE)</f>
        <v>MARZO</v>
      </c>
      <c r="H450">
        <f>YEAR(TablaVentas[[#This Row],[fecha]])</f>
        <v>2016</v>
      </c>
      <c r="I450">
        <f>VLOOKUP(TablaVentas[[#This Row],[CodigoBarras]],TablaProductos[#All],3,FALSE)</f>
        <v>1004</v>
      </c>
    </row>
    <row r="451" spans="1:9" x14ac:dyDescent="0.25">
      <c r="A451" s="68">
        <v>42443</v>
      </c>
      <c r="B451">
        <v>75100033947</v>
      </c>
      <c r="C451">
        <v>38</v>
      </c>
      <c r="D451" s="2">
        <v>33.370394916639121</v>
      </c>
      <c r="E451" s="3">
        <f>TablaVentas[[#This Row],[Precio]]*TablaVentas[[#This Row],[Cantidad]]</f>
        <v>1268.0750068322866</v>
      </c>
      <c r="F451">
        <f>IF(TablaVentas[[#This Row],[Cantidad]]&gt;=20,1,2)</f>
        <v>1</v>
      </c>
      <c r="G451" s="67" t="str">
        <f>VLOOKUP(MONTH(TablaVentas[[#This Row],[fecha]]),TablaMeses[#All],2,FALSE)</f>
        <v>MARZO</v>
      </c>
      <c r="H451">
        <f>YEAR(TablaVentas[[#This Row],[fecha]])</f>
        <v>2016</v>
      </c>
      <c r="I451">
        <f>VLOOKUP(TablaVentas[[#This Row],[CodigoBarras]],TablaProductos[#All],3,FALSE)</f>
        <v>1005</v>
      </c>
    </row>
    <row r="452" spans="1:9" x14ac:dyDescent="0.25">
      <c r="A452" s="68">
        <v>42443</v>
      </c>
      <c r="B452">
        <v>75100033947</v>
      </c>
      <c r="C452">
        <v>6</v>
      </c>
      <c r="D452" s="2">
        <v>33.370394916639121</v>
      </c>
      <c r="E452" s="3">
        <f>TablaVentas[[#This Row],[Precio]]*TablaVentas[[#This Row],[Cantidad]]</f>
        <v>200.22236949983471</v>
      </c>
      <c r="F452">
        <f>IF(TablaVentas[[#This Row],[Cantidad]]&gt;=20,1,2)</f>
        <v>2</v>
      </c>
      <c r="G452" s="67" t="str">
        <f>VLOOKUP(MONTH(TablaVentas[[#This Row],[fecha]]),TablaMeses[#All],2,FALSE)</f>
        <v>MARZO</v>
      </c>
      <c r="H452">
        <f>YEAR(TablaVentas[[#This Row],[fecha]])</f>
        <v>2016</v>
      </c>
      <c r="I452">
        <f>VLOOKUP(TablaVentas[[#This Row],[CodigoBarras]],TablaProductos[#All],3,FALSE)</f>
        <v>1005</v>
      </c>
    </row>
    <row r="453" spans="1:9" x14ac:dyDescent="0.25">
      <c r="A453" s="68">
        <v>42443</v>
      </c>
      <c r="B453">
        <v>75100033948</v>
      </c>
      <c r="C453">
        <v>38</v>
      </c>
      <c r="D453" s="2">
        <v>24.462827423892683</v>
      </c>
      <c r="E453" s="3">
        <f>TablaVentas[[#This Row],[Precio]]*TablaVentas[[#This Row],[Cantidad]]</f>
        <v>929.58744210792202</v>
      </c>
      <c r="F453">
        <f>IF(TablaVentas[[#This Row],[Cantidad]]&gt;=20,1,2)</f>
        <v>1</v>
      </c>
      <c r="G453" s="67" t="str">
        <f>VLOOKUP(MONTH(TablaVentas[[#This Row],[fecha]]),TablaMeses[#All],2,FALSE)</f>
        <v>MARZO</v>
      </c>
      <c r="H453">
        <f>YEAR(TablaVentas[[#This Row],[fecha]])</f>
        <v>2016</v>
      </c>
      <c r="I453">
        <f>VLOOKUP(TablaVentas[[#This Row],[CodigoBarras]],TablaProductos[#All],3,FALSE)</f>
        <v>1006</v>
      </c>
    </row>
    <row r="454" spans="1:9" x14ac:dyDescent="0.25">
      <c r="A454" s="68">
        <v>42443</v>
      </c>
      <c r="B454">
        <v>75100033949</v>
      </c>
      <c r="C454">
        <v>27</v>
      </c>
      <c r="D454" s="2">
        <v>32.894032474980676</v>
      </c>
      <c r="E454" s="3">
        <f>TablaVentas[[#This Row],[Precio]]*TablaVentas[[#This Row],[Cantidad]]</f>
        <v>888.1388768244783</v>
      </c>
      <c r="F454">
        <f>IF(TablaVentas[[#This Row],[Cantidad]]&gt;=20,1,2)</f>
        <v>1</v>
      </c>
      <c r="G454" s="67" t="str">
        <f>VLOOKUP(MONTH(TablaVentas[[#This Row],[fecha]]),TablaMeses[#All],2,FALSE)</f>
        <v>MARZO</v>
      </c>
      <c r="H454">
        <f>YEAR(TablaVentas[[#This Row],[fecha]])</f>
        <v>2016</v>
      </c>
      <c r="I454">
        <f>VLOOKUP(TablaVentas[[#This Row],[CodigoBarras]],TablaProductos[#All],3,FALSE)</f>
        <v>1004</v>
      </c>
    </row>
    <row r="455" spans="1:9" x14ac:dyDescent="0.25">
      <c r="A455" s="68">
        <v>42444</v>
      </c>
      <c r="B455">
        <v>75100033942</v>
      </c>
      <c r="C455">
        <v>32</v>
      </c>
      <c r="D455" s="2">
        <v>39.570543626877033</v>
      </c>
      <c r="E455" s="3">
        <f>TablaVentas[[#This Row],[Precio]]*TablaVentas[[#This Row],[Cantidad]]</f>
        <v>1266.257396060065</v>
      </c>
      <c r="F455">
        <f>IF(TablaVentas[[#This Row],[Cantidad]]&gt;=20,1,2)</f>
        <v>1</v>
      </c>
      <c r="G455" s="67" t="str">
        <f>VLOOKUP(MONTH(TablaVentas[[#This Row],[fecha]]),TablaMeses[#All],2,FALSE)</f>
        <v>MARZO</v>
      </c>
      <c r="H455">
        <f>YEAR(TablaVentas[[#This Row],[fecha]])</f>
        <v>2016</v>
      </c>
      <c r="I455">
        <f>VLOOKUP(TablaVentas[[#This Row],[CodigoBarras]],TablaProductos[#All],3,FALSE)</f>
        <v>1003</v>
      </c>
    </row>
    <row r="456" spans="1:9" x14ac:dyDescent="0.25">
      <c r="A456" s="68">
        <v>42444</v>
      </c>
      <c r="B456">
        <v>75100033943</v>
      </c>
      <c r="C456">
        <v>25</v>
      </c>
      <c r="D456" s="2">
        <v>38.791923856233225</v>
      </c>
      <c r="E456" s="3">
        <f>TablaVentas[[#This Row],[Precio]]*TablaVentas[[#This Row],[Cantidad]]</f>
        <v>969.79809640583062</v>
      </c>
      <c r="F456">
        <f>IF(TablaVentas[[#This Row],[Cantidad]]&gt;=20,1,2)</f>
        <v>1</v>
      </c>
      <c r="G456" s="67" t="str">
        <f>VLOOKUP(MONTH(TablaVentas[[#This Row],[fecha]]),TablaMeses[#All],2,FALSE)</f>
        <v>MARZO</v>
      </c>
      <c r="H456">
        <f>YEAR(TablaVentas[[#This Row],[fecha]])</f>
        <v>2016</v>
      </c>
      <c r="I456">
        <f>VLOOKUP(TablaVentas[[#This Row],[CodigoBarras]],TablaProductos[#All],3,FALSE)</f>
        <v>1001</v>
      </c>
    </row>
    <row r="457" spans="1:9" x14ac:dyDescent="0.25">
      <c r="A457" s="68">
        <v>42444</v>
      </c>
      <c r="B457">
        <v>75100033950</v>
      </c>
      <c r="C457">
        <v>32</v>
      </c>
      <c r="D457" s="2">
        <v>25.215585619363644</v>
      </c>
      <c r="E457" s="3">
        <f>TablaVentas[[#This Row],[Precio]]*TablaVentas[[#This Row],[Cantidad]]</f>
        <v>806.8987398196366</v>
      </c>
      <c r="F457">
        <f>IF(TablaVentas[[#This Row],[Cantidad]]&gt;=20,1,2)</f>
        <v>1</v>
      </c>
      <c r="G457" s="67" t="str">
        <f>VLOOKUP(MONTH(TablaVentas[[#This Row],[fecha]]),TablaMeses[#All],2,FALSE)</f>
        <v>MARZO</v>
      </c>
      <c r="H457">
        <f>YEAR(TablaVentas[[#This Row],[fecha]])</f>
        <v>2016</v>
      </c>
      <c r="I457">
        <f>VLOOKUP(TablaVentas[[#This Row],[CodigoBarras]],TablaProductos[#All],3,FALSE)</f>
        <v>1005</v>
      </c>
    </row>
    <row r="458" spans="1:9" x14ac:dyDescent="0.25">
      <c r="A458" s="68">
        <v>42444</v>
      </c>
      <c r="B458">
        <v>75100033950</v>
      </c>
      <c r="C458">
        <v>15</v>
      </c>
      <c r="D458" s="2">
        <v>25.215585619363644</v>
      </c>
      <c r="E458" s="3">
        <f>TablaVentas[[#This Row],[Precio]]*TablaVentas[[#This Row],[Cantidad]]</f>
        <v>378.23378429045465</v>
      </c>
      <c r="F458">
        <f>IF(TablaVentas[[#This Row],[Cantidad]]&gt;=20,1,2)</f>
        <v>2</v>
      </c>
      <c r="G458" s="67" t="str">
        <f>VLOOKUP(MONTH(TablaVentas[[#This Row],[fecha]]),TablaMeses[#All],2,FALSE)</f>
        <v>MARZO</v>
      </c>
      <c r="H458">
        <f>YEAR(TablaVentas[[#This Row],[fecha]])</f>
        <v>2016</v>
      </c>
      <c r="I458">
        <f>VLOOKUP(TablaVentas[[#This Row],[CodigoBarras]],TablaProductos[#All],3,FALSE)</f>
        <v>1005</v>
      </c>
    </row>
    <row r="459" spans="1:9" x14ac:dyDescent="0.25">
      <c r="A459" s="68">
        <v>42445</v>
      </c>
      <c r="B459">
        <v>75100033941</v>
      </c>
      <c r="C459">
        <v>25</v>
      </c>
      <c r="D459" s="2">
        <v>34.329026514440201</v>
      </c>
      <c r="E459" s="3">
        <f>TablaVentas[[#This Row],[Precio]]*TablaVentas[[#This Row],[Cantidad]]</f>
        <v>858.22566286100505</v>
      </c>
      <c r="F459">
        <f>IF(TablaVentas[[#This Row],[Cantidad]]&gt;=20,1,2)</f>
        <v>1</v>
      </c>
      <c r="G459" s="67" t="str">
        <f>VLOOKUP(MONTH(TablaVentas[[#This Row],[fecha]]),TablaMeses[#All],2,FALSE)</f>
        <v>MARZO</v>
      </c>
      <c r="H459">
        <f>YEAR(TablaVentas[[#This Row],[fecha]])</f>
        <v>2016</v>
      </c>
      <c r="I459">
        <f>VLOOKUP(TablaVentas[[#This Row],[CodigoBarras]],TablaProductos[#All],3,FALSE)</f>
        <v>1002</v>
      </c>
    </row>
    <row r="460" spans="1:9" x14ac:dyDescent="0.25">
      <c r="A460" s="68">
        <v>42445</v>
      </c>
      <c r="B460">
        <v>75100033942</v>
      </c>
      <c r="C460">
        <v>4</v>
      </c>
      <c r="D460" s="2">
        <v>39.570543626877033</v>
      </c>
      <c r="E460" s="3">
        <f>TablaVentas[[#This Row],[Precio]]*TablaVentas[[#This Row],[Cantidad]]</f>
        <v>158.28217450750813</v>
      </c>
      <c r="F460">
        <f>IF(TablaVentas[[#This Row],[Cantidad]]&gt;=20,1,2)</f>
        <v>2</v>
      </c>
      <c r="G460" s="67" t="str">
        <f>VLOOKUP(MONTH(TablaVentas[[#This Row],[fecha]]),TablaMeses[#All],2,FALSE)</f>
        <v>MARZO</v>
      </c>
      <c r="H460">
        <f>YEAR(TablaVentas[[#This Row],[fecha]])</f>
        <v>2016</v>
      </c>
      <c r="I460">
        <f>VLOOKUP(TablaVentas[[#This Row],[CodigoBarras]],TablaProductos[#All],3,FALSE)</f>
        <v>1003</v>
      </c>
    </row>
    <row r="461" spans="1:9" x14ac:dyDescent="0.25">
      <c r="A461" s="68">
        <v>42445</v>
      </c>
      <c r="B461">
        <v>75100033946</v>
      </c>
      <c r="C461">
        <v>47</v>
      </c>
      <c r="D461" s="2">
        <v>39.508311000525424</v>
      </c>
      <c r="E461" s="3">
        <f>TablaVentas[[#This Row],[Precio]]*TablaVentas[[#This Row],[Cantidad]]</f>
        <v>1856.8906170246948</v>
      </c>
      <c r="F461">
        <f>IF(TablaVentas[[#This Row],[Cantidad]]&gt;=20,1,2)</f>
        <v>1</v>
      </c>
      <c r="G461" s="67" t="str">
        <f>VLOOKUP(MONTH(TablaVentas[[#This Row],[fecha]]),TablaMeses[#All],2,FALSE)</f>
        <v>MARZO</v>
      </c>
      <c r="H461">
        <f>YEAR(TablaVentas[[#This Row],[fecha]])</f>
        <v>2016</v>
      </c>
      <c r="I461">
        <f>VLOOKUP(TablaVentas[[#This Row],[CodigoBarras]],TablaProductos[#All],3,FALSE)</f>
        <v>1004</v>
      </c>
    </row>
    <row r="462" spans="1:9" x14ac:dyDescent="0.25">
      <c r="A462" s="68">
        <v>42445</v>
      </c>
      <c r="B462">
        <v>75100033947</v>
      </c>
      <c r="C462">
        <v>42</v>
      </c>
      <c r="D462" s="2">
        <v>33.370394916639121</v>
      </c>
      <c r="E462" s="3">
        <f>TablaVentas[[#This Row],[Precio]]*TablaVentas[[#This Row],[Cantidad]]</f>
        <v>1401.556586498843</v>
      </c>
      <c r="F462">
        <f>IF(TablaVentas[[#This Row],[Cantidad]]&gt;=20,1,2)</f>
        <v>1</v>
      </c>
      <c r="G462" s="67" t="str">
        <f>VLOOKUP(MONTH(TablaVentas[[#This Row],[fecha]]),TablaMeses[#All],2,FALSE)</f>
        <v>MARZO</v>
      </c>
      <c r="H462">
        <f>YEAR(TablaVentas[[#This Row],[fecha]])</f>
        <v>2016</v>
      </c>
      <c r="I462">
        <f>VLOOKUP(TablaVentas[[#This Row],[CodigoBarras]],TablaProductos[#All],3,FALSE)</f>
        <v>1005</v>
      </c>
    </row>
    <row r="463" spans="1:9" x14ac:dyDescent="0.25">
      <c r="A463" s="68">
        <v>42445</v>
      </c>
      <c r="B463">
        <v>75100033949</v>
      </c>
      <c r="C463">
        <v>14</v>
      </c>
      <c r="D463" s="2">
        <v>32.894032474980676</v>
      </c>
      <c r="E463" s="3">
        <f>TablaVentas[[#This Row],[Precio]]*TablaVentas[[#This Row],[Cantidad]]</f>
        <v>460.51645464972944</v>
      </c>
      <c r="F463">
        <f>IF(TablaVentas[[#This Row],[Cantidad]]&gt;=20,1,2)</f>
        <v>2</v>
      </c>
      <c r="G463" s="67" t="str">
        <f>VLOOKUP(MONTH(TablaVentas[[#This Row],[fecha]]),TablaMeses[#All],2,FALSE)</f>
        <v>MARZO</v>
      </c>
      <c r="H463">
        <f>YEAR(TablaVentas[[#This Row],[fecha]])</f>
        <v>2016</v>
      </c>
      <c r="I463">
        <f>VLOOKUP(TablaVentas[[#This Row],[CodigoBarras]],TablaProductos[#All],3,FALSE)</f>
        <v>1004</v>
      </c>
    </row>
    <row r="464" spans="1:9" x14ac:dyDescent="0.25">
      <c r="A464" s="68">
        <v>42446</v>
      </c>
      <c r="B464">
        <v>75100033947</v>
      </c>
      <c r="C464">
        <v>12</v>
      </c>
      <c r="D464" s="2">
        <v>33.370394916639121</v>
      </c>
      <c r="E464" s="3">
        <f>TablaVentas[[#This Row],[Precio]]*TablaVentas[[#This Row],[Cantidad]]</f>
        <v>400.44473899966943</v>
      </c>
      <c r="F464">
        <f>IF(TablaVentas[[#This Row],[Cantidad]]&gt;=20,1,2)</f>
        <v>2</v>
      </c>
      <c r="G464" s="67" t="str">
        <f>VLOOKUP(MONTH(TablaVentas[[#This Row],[fecha]]),TablaMeses[#All],2,FALSE)</f>
        <v>MARZO</v>
      </c>
      <c r="H464">
        <f>YEAR(TablaVentas[[#This Row],[fecha]])</f>
        <v>2016</v>
      </c>
      <c r="I464">
        <f>VLOOKUP(TablaVentas[[#This Row],[CodigoBarras]],TablaProductos[#All],3,FALSE)</f>
        <v>1005</v>
      </c>
    </row>
    <row r="465" spans="1:9" x14ac:dyDescent="0.25">
      <c r="A465" s="68">
        <v>42446</v>
      </c>
      <c r="B465">
        <v>75100033948</v>
      </c>
      <c r="C465">
        <v>39</v>
      </c>
      <c r="D465" s="2">
        <v>24.462827423892683</v>
      </c>
      <c r="E465" s="3">
        <f>TablaVentas[[#This Row],[Precio]]*TablaVentas[[#This Row],[Cantidad]]</f>
        <v>954.05026953181471</v>
      </c>
      <c r="F465">
        <f>IF(TablaVentas[[#This Row],[Cantidad]]&gt;=20,1,2)</f>
        <v>1</v>
      </c>
      <c r="G465" s="67" t="str">
        <f>VLOOKUP(MONTH(TablaVentas[[#This Row],[fecha]]),TablaMeses[#All],2,FALSE)</f>
        <v>MARZO</v>
      </c>
      <c r="H465">
        <f>YEAR(TablaVentas[[#This Row],[fecha]])</f>
        <v>2016</v>
      </c>
      <c r="I465">
        <f>VLOOKUP(TablaVentas[[#This Row],[CodigoBarras]],TablaProductos[#All],3,FALSE)</f>
        <v>1006</v>
      </c>
    </row>
    <row r="466" spans="1:9" x14ac:dyDescent="0.25">
      <c r="A466" s="68">
        <v>42447</v>
      </c>
      <c r="B466">
        <v>75100033941</v>
      </c>
      <c r="C466">
        <v>10</v>
      </c>
      <c r="D466" s="2">
        <v>34.329026514440201</v>
      </c>
      <c r="E466" s="3">
        <f>TablaVentas[[#This Row],[Precio]]*TablaVentas[[#This Row],[Cantidad]]</f>
        <v>343.29026514440204</v>
      </c>
      <c r="F466">
        <f>IF(TablaVentas[[#This Row],[Cantidad]]&gt;=20,1,2)</f>
        <v>2</v>
      </c>
      <c r="G466" s="67" t="str">
        <f>VLOOKUP(MONTH(TablaVentas[[#This Row],[fecha]]),TablaMeses[#All],2,FALSE)</f>
        <v>MARZO</v>
      </c>
      <c r="H466">
        <f>YEAR(TablaVentas[[#This Row],[fecha]])</f>
        <v>2016</v>
      </c>
      <c r="I466">
        <f>VLOOKUP(TablaVentas[[#This Row],[CodigoBarras]],TablaProductos[#All],3,FALSE)</f>
        <v>1002</v>
      </c>
    </row>
    <row r="467" spans="1:9" x14ac:dyDescent="0.25">
      <c r="A467" s="68">
        <v>42447</v>
      </c>
      <c r="B467">
        <v>75100033942</v>
      </c>
      <c r="C467">
        <v>42</v>
      </c>
      <c r="D467" s="2">
        <v>39.570543626877033</v>
      </c>
      <c r="E467" s="3">
        <f>TablaVentas[[#This Row],[Precio]]*TablaVentas[[#This Row],[Cantidad]]</f>
        <v>1661.9628323288355</v>
      </c>
      <c r="F467">
        <f>IF(TablaVentas[[#This Row],[Cantidad]]&gt;=20,1,2)</f>
        <v>1</v>
      </c>
      <c r="G467" s="67" t="str">
        <f>VLOOKUP(MONTH(TablaVentas[[#This Row],[fecha]]),TablaMeses[#All],2,FALSE)</f>
        <v>MARZO</v>
      </c>
      <c r="H467">
        <f>YEAR(TablaVentas[[#This Row],[fecha]])</f>
        <v>2016</v>
      </c>
      <c r="I467">
        <f>VLOOKUP(TablaVentas[[#This Row],[CodigoBarras]],TablaProductos[#All],3,FALSE)</f>
        <v>1003</v>
      </c>
    </row>
    <row r="468" spans="1:9" x14ac:dyDescent="0.25">
      <c r="A468" s="68">
        <v>42447</v>
      </c>
      <c r="B468">
        <v>75100033943</v>
      </c>
      <c r="C468">
        <v>43</v>
      </c>
      <c r="D468" s="2">
        <v>38.791923856233225</v>
      </c>
      <c r="E468" s="3">
        <f>TablaVentas[[#This Row],[Precio]]*TablaVentas[[#This Row],[Cantidad]]</f>
        <v>1668.0527258180286</v>
      </c>
      <c r="F468">
        <f>IF(TablaVentas[[#This Row],[Cantidad]]&gt;=20,1,2)</f>
        <v>1</v>
      </c>
      <c r="G468" s="67" t="str">
        <f>VLOOKUP(MONTH(TablaVentas[[#This Row],[fecha]]),TablaMeses[#All],2,FALSE)</f>
        <v>MARZO</v>
      </c>
      <c r="H468">
        <f>YEAR(TablaVentas[[#This Row],[fecha]])</f>
        <v>2016</v>
      </c>
      <c r="I468">
        <f>VLOOKUP(TablaVentas[[#This Row],[CodigoBarras]],TablaProductos[#All],3,FALSE)</f>
        <v>1001</v>
      </c>
    </row>
    <row r="469" spans="1:9" x14ac:dyDescent="0.25">
      <c r="A469" s="68">
        <v>42447</v>
      </c>
      <c r="B469">
        <v>75100033943</v>
      </c>
      <c r="C469">
        <v>50</v>
      </c>
      <c r="D469" s="2">
        <v>38.791923856233225</v>
      </c>
      <c r="E469" s="3">
        <f>TablaVentas[[#This Row],[Precio]]*TablaVentas[[#This Row],[Cantidad]]</f>
        <v>1939.5961928116612</v>
      </c>
      <c r="F469">
        <f>IF(TablaVentas[[#This Row],[Cantidad]]&gt;=20,1,2)</f>
        <v>1</v>
      </c>
      <c r="G469" s="67" t="str">
        <f>VLOOKUP(MONTH(TablaVentas[[#This Row],[fecha]]),TablaMeses[#All],2,FALSE)</f>
        <v>MARZO</v>
      </c>
      <c r="H469">
        <f>YEAR(TablaVentas[[#This Row],[fecha]])</f>
        <v>2016</v>
      </c>
      <c r="I469">
        <f>VLOOKUP(TablaVentas[[#This Row],[CodigoBarras]],TablaProductos[#All],3,FALSE)</f>
        <v>1001</v>
      </c>
    </row>
    <row r="470" spans="1:9" x14ac:dyDescent="0.25">
      <c r="A470" s="68">
        <v>42447</v>
      </c>
      <c r="B470">
        <v>75100033946</v>
      </c>
      <c r="C470">
        <v>12</v>
      </c>
      <c r="D470" s="2">
        <v>39.508311000525424</v>
      </c>
      <c r="E470" s="3">
        <f>TablaVentas[[#This Row],[Precio]]*TablaVentas[[#This Row],[Cantidad]]</f>
        <v>474.09973200630509</v>
      </c>
      <c r="F470">
        <f>IF(TablaVentas[[#This Row],[Cantidad]]&gt;=20,1,2)</f>
        <v>2</v>
      </c>
      <c r="G470" s="67" t="str">
        <f>VLOOKUP(MONTH(TablaVentas[[#This Row],[fecha]]),TablaMeses[#All],2,FALSE)</f>
        <v>MARZO</v>
      </c>
      <c r="H470">
        <f>YEAR(TablaVentas[[#This Row],[fecha]])</f>
        <v>2016</v>
      </c>
      <c r="I470">
        <f>VLOOKUP(TablaVentas[[#This Row],[CodigoBarras]],TablaProductos[#All],3,FALSE)</f>
        <v>1004</v>
      </c>
    </row>
    <row r="471" spans="1:9" x14ac:dyDescent="0.25">
      <c r="A471" s="68">
        <v>42447</v>
      </c>
      <c r="B471">
        <v>75100033950</v>
      </c>
      <c r="C471">
        <v>29</v>
      </c>
      <c r="D471" s="2">
        <v>25.215585619363644</v>
      </c>
      <c r="E471" s="3">
        <f>TablaVentas[[#This Row],[Precio]]*TablaVentas[[#This Row],[Cantidad]]</f>
        <v>731.25198296154565</v>
      </c>
      <c r="F471">
        <f>IF(TablaVentas[[#This Row],[Cantidad]]&gt;=20,1,2)</f>
        <v>1</v>
      </c>
      <c r="G471" s="67" t="str">
        <f>VLOOKUP(MONTH(TablaVentas[[#This Row],[fecha]]),TablaMeses[#All],2,FALSE)</f>
        <v>MARZO</v>
      </c>
      <c r="H471">
        <f>YEAR(TablaVentas[[#This Row],[fecha]])</f>
        <v>2016</v>
      </c>
      <c r="I471">
        <f>VLOOKUP(TablaVentas[[#This Row],[CodigoBarras]],TablaProductos[#All],3,FALSE)</f>
        <v>1005</v>
      </c>
    </row>
    <row r="472" spans="1:9" x14ac:dyDescent="0.25">
      <c r="A472" s="68">
        <v>42448</v>
      </c>
      <c r="B472">
        <v>75100033942</v>
      </c>
      <c r="C472">
        <v>46</v>
      </c>
      <c r="D472" s="2">
        <v>39.570543626877033</v>
      </c>
      <c r="E472" s="3">
        <f>TablaVentas[[#This Row],[Precio]]*TablaVentas[[#This Row],[Cantidad]]</f>
        <v>1820.2450068363435</v>
      </c>
      <c r="F472">
        <f>IF(TablaVentas[[#This Row],[Cantidad]]&gt;=20,1,2)</f>
        <v>1</v>
      </c>
      <c r="G472" s="67" t="str">
        <f>VLOOKUP(MONTH(TablaVentas[[#This Row],[fecha]]),TablaMeses[#All],2,FALSE)</f>
        <v>MARZO</v>
      </c>
      <c r="H472">
        <f>YEAR(TablaVentas[[#This Row],[fecha]])</f>
        <v>2016</v>
      </c>
      <c r="I472">
        <f>VLOOKUP(TablaVentas[[#This Row],[CodigoBarras]],TablaProductos[#All],3,FALSE)</f>
        <v>1003</v>
      </c>
    </row>
    <row r="473" spans="1:9" x14ac:dyDescent="0.25">
      <c r="A473" s="68">
        <v>42448</v>
      </c>
      <c r="B473">
        <v>75100033943</v>
      </c>
      <c r="C473">
        <v>39</v>
      </c>
      <c r="D473" s="2">
        <v>38.791923856233225</v>
      </c>
      <c r="E473" s="3">
        <f>TablaVentas[[#This Row],[Precio]]*TablaVentas[[#This Row],[Cantidad]]</f>
        <v>1512.8850303930958</v>
      </c>
      <c r="F473">
        <f>IF(TablaVentas[[#This Row],[Cantidad]]&gt;=20,1,2)</f>
        <v>1</v>
      </c>
      <c r="G473" s="67" t="str">
        <f>VLOOKUP(MONTH(TablaVentas[[#This Row],[fecha]]),TablaMeses[#All],2,FALSE)</f>
        <v>MARZO</v>
      </c>
      <c r="H473">
        <f>YEAR(TablaVentas[[#This Row],[fecha]])</f>
        <v>2016</v>
      </c>
      <c r="I473">
        <f>VLOOKUP(TablaVentas[[#This Row],[CodigoBarras]],TablaProductos[#All],3,FALSE)</f>
        <v>1001</v>
      </c>
    </row>
    <row r="474" spans="1:9" x14ac:dyDescent="0.25">
      <c r="A474" s="68">
        <v>42448</v>
      </c>
      <c r="B474">
        <v>75100033943</v>
      </c>
      <c r="C474">
        <v>1</v>
      </c>
      <c r="D474" s="2">
        <v>38.791923856233225</v>
      </c>
      <c r="E474" s="3">
        <f>TablaVentas[[#This Row],[Precio]]*TablaVentas[[#This Row],[Cantidad]]</f>
        <v>38.791923856233225</v>
      </c>
      <c r="F474">
        <f>IF(TablaVentas[[#This Row],[Cantidad]]&gt;=20,1,2)</f>
        <v>2</v>
      </c>
      <c r="G474" s="67" t="str">
        <f>VLOOKUP(MONTH(TablaVentas[[#This Row],[fecha]]),TablaMeses[#All],2,FALSE)</f>
        <v>MARZO</v>
      </c>
      <c r="H474">
        <f>YEAR(TablaVentas[[#This Row],[fecha]])</f>
        <v>2016</v>
      </c>
      <c r="I474">
        <f>VLOOKUP(TablaVentas[[#This Row],[CodigoBarras]],TablaProductos[#All],3,FALSE)</f>
        <v>1001</v>
      </c>
    </row>
    <row r="475" spans="1:9" x14ac:dyDescent="0.25">
      <c r="A475" s="68">
        <v>42448</v>
      </c>
      <c r="B475">
        <v>75100033944</v>
      </c>
      <c r="C475">
        <v>32</v>
      </c>
      <c r="D475" s="2">
        <v>26.678238770962935</v>
      </c>
      <c r="E475" s="3">
        <f>TablaVentas[[#This Row],[Precio]]*TablaVentas[[#This Row],[Cantidad]]</f>
        <v>853.70364067081391</v>
      </c>
      <c r="F475">
        <f>IF(TablaVentas[[#This Row],[Cantidad]]&gt;=20,1,2)</f>
        <v>1</v>
      </c>
      <c r="G475" s="67" t="str">
        <f>VLOOKUP(MONTH(TablaVentas[[#This Row],[fecha]]),TablaMeses[#All],2,FALSE)</f>
        <v>MARZO</v>
      </c>
      <c r="H475">
        <f>YEAR(TablaVentas[[#This Row],[fecha]])</f>
        <v>2016</v>
      </c>
      <c r="I475">
        <f>VLOOKUP(TablaVentas[[#This Row],[CodigoBarras]],TablaProductos[#All],3,FALSE)</f>
        <v>1002</v>
      </c>
    </row>
    <row r="476" spans="1:9" x14ac:dyDescent="0.25">
      <c r="A476" s="68">
        <v>42448</v>
      </c>
      <c r="B476">
        <v>75100033944</v>
      </c>
      <c r="C476">
        <v>2</v>
      </c>
      <c r="D476" s="2">
        <v>26.678238770962935</v>
      </c>
      <c r="E476" s="3">
        <f>TablaVentas[[#This Row],[Precio]]*TablaVentas[[#This Row],[Cantidad]]</f>
        <v>53.356477541925869</v>
      </c>
      <c r="F476">
        <f>IF(TablaVentas[[#This Row],[Cantidad]]&gt;=20,1,2)</f>
        <v>2</v>
      </c>
      <c r="G476" s="67" t="str">
        <f>VLOOKUP(MONTH(TablaVentas[[#This Row],[fecha]]),TablaMeses[#All],2,FALSE)</f>
        <v>MARZO</v>
      </c>
      <c r="H476">
        <f>YEAR(TablaVentas[[#This Row],[fecha]])</f>
        <v>2016</v>
      </c>
      <c r="I476">
        <f>VLOOKUP(TablaVentas[[#This Row],[CodigoBarras]],TablaProductos[#All],3,FALSE)</f>
        <v>1002</v>
      </c>
    </row>
    <row r="477" spans="1:9" x14ac:dyDescent="0.25">
      <c r="A477" s="68">
        <v>42448</v>
      </c>
      <c r="B477">
        <v>75100033944</v>
      </c>
      <c r="C477">
        <v>45</v>
      </c>
      <c r="D477" s="2">
        <v>26.678238770962935</v>
      </c>
      <c r="E477" s="3">
        <f>TablaVentas[[#This Row],[Precio]]*TablaVentas[[#This Row],[Cantidad]]</f>
        <v>1200.5207446933321</v>
      </c>
      <c r="F477">
        <f>IF(TablaVentas[[#This Row],[Cantidad]]&gt;=20,1,2)</f>
        <v>1</v>
      </c>
      <c r="G477" s="67" t="str">
        <f>VLOOKUP(MONTH(TablaVentas[[#This Row],[fecha]]),TablaMeses[#All],2,FALSE)</f>
        <v>MARZO</v>
      </c>
      <c r="H477">
        <f>YEAR(TablaVentas[[#This Row],[fecha]])</f>
        <v>2016</v>
      </c>
      <c r="I477">
        <f>VLOOKUP(TablaVentas[[#This Row],[CodigoBarras]],TablaProductos[#All],3,FALSE)</f>
        <v>1002</v>
      </c>
    </row>
    <row r="478" spans="1:9" x14ac:dyDescent="0.25">
      <c r="A478" s="68">
        <v>42448</v>
      </c>
      <c r="B478">
        <v>75100033946</v>
      </c>
      <c r="C478">
        <v>49</v>
      </c>
      <c r="D478" s="2">
        <v>39.508311000525424</v>
      </c>
      <c r="E478" s="3">
        <f>TablaVentas[[#This Row],[Precio]]*TablaVentas[[#This Row],[Cantidad]]</f>
        <v>1935.9072390257459</v>
      </c>
      <c r="F478">
        <f>IF(TablaVentas[[#This Row],[Cantidad]]&gt;=20,1,2)</f>
        <v>1</v>
      </c>
      <c r="G478" s="67" t="str">
        <f>VLOOKUP(MONTH(TablaVentas[[#This Row],[fecha]]),TablaMeses[#All],2,FALSE)</f>
        <v>MARZO</v>
      </c>
      <c r="H478">
        <f>YEAR(TablaVentas[[#This Row],[fecha]])</f>
        <v>2016</v>
      </c>
      <c r="I478">
        <f>VLOOKUP(TablaVentas[[#This Row],[CodigoBarras]],TablaProductos[#All],3,FALSE)</f>
        <v>1004</v>
      </c>
    </row>
    <row r="479" spans="1:9" x14ac:dyDescent="0.25">
      <c r="A479" s="68">
        <v>42448</v>
      </c>
      <c r="B479">
        <v>75100033946</v>
      </c>
      <c r="C479">
        <v>12</v>
      </c>
      <c r="D479" s="2">
        <v>39.508311000525424</v>
      </c>
      <c r="E479" s="3">
        <f>TablaVentas[[#This Row],[Precio]]*TablaVentas[[#This Row],[Cantidad]]</f>
        <v>474.09973200630509</v>
      </c>
      <c r="F479">
        <f>IF(TablaVentas[[#This Row],[Cantidad]]&gt;=20,1,2)</f>
        <v>2</v>
      </c>
      <c r="G479" s="67" t="str">
        <f>VLOOKUP(MONTH(TablaVentas[[#This Row],[fecha]]),TablaMeses[#All],2,FALSE)</f>
        <v>MARZO</v>
      </c>
      <c r="H479">
        <f>YEAR(TablaVentas[[#This Row],[fecha]])</f>
        <v>2016</v>
      </c>
      <c r="I479">
        <f>VLOOKUP(TablaVentas[[#This Row],[CodigoBarras]],TablaProductos[#All],3,FALSE)</f>
        <v>1004</v>
      </c>
    </row>
    <row r="480" spans="1:9" x14ac:dyDescent="0.25">
      <c r="A480" s="68">
        <v>42448</v>
      </c>
      <c r="B480">
        <v>75100033949</v>
      </c>
      <c r="C480">
        <v>11</v>
      </c>
      <c r="D480" s="2">
        <v>32.894032474980676</v>
      </c>
      <c r="E480" s="3">
        <f>TablaVentas[[#This Row],[Precio]]*TablaVentas[[#This Row],[Cantidad]]</f>
        <v>361.83435722478742</v>
      </c>
      <c r="F480">
        <f>IF(TablaVentas[[#This Row],[Cantidad]]&gt;=20,1,2)</f>
        <v>2</v>
      </c>
      <c r="G480" s="67" t="str">
        <f>VLOOKUP(MONTH(TablaVentas[[#This Row],[fecha]]),TablaMeses[#All],2,FALSE)</f>
        <v>MARZO</v>
      </c>
      <c r="H480">
        <f>YEAR(TablaVentas[[#This Row],[fecha]])</f>
        <v>2016</v>
      </c>
      <c r="I480">
        <f>VLOOKUP(TablaVentas[[#This Row],[CodigoBarras]],TablaProductos[#All],3,FALSE)</f>
        <v>1004</v>
      </c>
    </row>
    <row r="481" spans="1:9" x14ac:dyDescent="0.25">
      <c r="A481" s="68">
        <v>42448</v>
      </c>
      <c r="B481">
        <v>75100033950</v>
      </c>
      <c r="C481">
        <v>14</v>
      </c>
      <c r="D481" s="2">
        <v>25.215585619363644</v>
      </c>
      <c r="E481" s="3">
        <f>TablaVentas[[#This Row],[Precio]]*TablaVentas[[#This Row],[Cantidad]]</f>
        <v>353.018198671091</v>
      </c>
      <c r="F481">
        <f>IF(TablaVentas[[#This Row],[Cantidad]]&gt;=20,1,2)</f>
        <v>2</v>
      </c>
      <c r="G481" s="67" t="str">
        <f>VLOOKUP(MONTH(TablaVentas[[#This Row],[fecha]]),TablaMeses[#All],2,FALSE)</f>
        <v>MARZO</v>
      </c>
      <c r="H481">
        <f>YEAR(TablaVentas[[#This Row],[fecha]])</f>
        <v>2016</v>
      </c>
      <c r="I481">
        <f>VLOOKUP(TablaVentas[[#This Row],[CodigoBarras]],TablaProductos[#All],3,FALSE)</f>
        <v>1005</v>
      </c>
    </row>
    <row r="482" spans="1:9" x14ac:dyDescent="0.25">
      <c r="A482" s="68">
        <v>42449</v>
      </c>
      <c r="B482">
        <v>75100033940</v>
      </c>
      <c r="C482">
        <v>37</v>
      </c>
      <c r="D482" s="2">
        <v>36.618449397693041</v>
      </c>
      <c r="E482" s="3">
        <f>TablaVentas[[#This Row],[Precio]]*TablaVentas[[#This Row],[Cantidad]]</f>
        <v>1354.8826277146425</v>
      </c>
      <c r="F482">
        <f>IF(TablaVentas[[#This Row],[Cantidad]]&gt;=20,1,2)</f>
        <v>1</v>
      </c>
      <c r="G482" s="67" t="str">
        <f>VLOOKUP(MONTH(TablaVentas[[#This Row],[fecha]]),TablaMeses[#All],2,FALSE)</f>
        <v>MARZO</v>
      </c>
      <c r="H482">
        <f>YEAR(TablaVentas[[#This Row],[fecha]])</f>
        <v>2016</v>
      </c>
      <c r="I482">
        <f>VLOOKUP(TablaVentas[[#This Row],[CodigoBarras]],TablaProductos[#All],3,FALSE)</f>
        <v>1001</v>
      </c>
    </row>
    <row r="483" spans="1:9" x14ac:dyDescent="0.25">
      <c r="A483" s="68">
        <v>42449</v>
      </c>
      <c r="B483">
        <v>75100033941</v>
      </c>
      <c r="C483">
        <v>34</v>
      </c>
      <c r="D483" s="2">
        <v>34.329026514440201</v>
      </c>
      <c r="E483" s="3">
        <f>TablaVentas[[#This Row],[Precio]]*TablaVentas[[#This Row],[Cantidad]]</f>
        <v>1167.1869014909669</v>
      </c>
      <c r="F483">
        <f>IF(TablaVentas[[#This Row],[Cantidad]]&gt;=20,1,2)</f>
        <v>1</v>
      </c>
      <c r="G483" s="67" t="str">
        <f>VLOOKUP(MONTH(TablaVentas[[#This Row],[fecha]]),TablaMeses[#All],2,FALSE)</f>
        <v>MARZO</v>
      </c>
      <c r="H483">
        <f>YEAR(TablaVentas[[#This Row],[fecha]])</f>
        <v>2016</v>
      </c>
      <c r="I483">
        <f>VLOOKUP(TablaVentas[[#This Row],[CodigoBarras]],TablaProductos[#All],3,FALSE)</f>
        <v>1002</v>
      </c>
    </row>
    <row r="484" spans="1:9" x14ac:dyDescent="0.25">
      <c r="A484" s="68">
        <v>42449</v>
      </c>
      <c r="B484">
        <v>75100033942</v>
      </c>
      <c r="C484">
        <v>32</v>
      </c>
      <c r="D484" s="2">
        <v>39.570543626877033</v>
      </c>
      <c r="E484" s="3">
        <f>TablaVentas[[#This Row],[Precio]]*TablaVentas[[#This Row],[Cantidad]]</f>
        <v>1266.257396060065</v>
      </c>
      <c r="F484">
        <f>IF(TablaVentas[[#This Row],[Cantidad]]&gt;=20,1,2)</f>
        <v>1</v>
      </c>
      <c r="G484" s="67" t="str">
        <f>VLOOKUP(MONTH(TablaVentas[[#This Row],[fecha]]),TablaMeses[#All],2,FALSE)</f>
        <v>MARZO</v>
      </c>
      <c r="H484">
        <f>YEAR(TablaVentas[[#This Row],[fecha]])</f>
        <v>2016</v>
      </c>
      <c r="I484">
        <f>VLOOKUP(TablaVentas[[#This Row],[CodigoBarras]],TablaProductos[#All],3,FALSE)</f>
        <v>1003</v>
      </c>
    </row>
    <row r="485" spans="1:9" x14ac:dyDescent="0.25">
      <c r="A485" s="68">
        <v>42449</v>
      </c>
      <c r="B485">
        <v>75100033943</v>
      </c>
      <c r="C485">
        <v>48</v>
      </c>
      <c r="D485" s="2">
        <v>38.791923856233225</v>
      </c>
      <c r="E485" s="3">
        <f>TablaVentas[[#This Row],[Precio]]*TablaVentas[[#This Row],[Cantidad]]</f>
        <v>1862.0123450991948</v>
      </c>
      <c r="F485">
        <f>IF(TablaVentas[[#This Row],[Cantidad]]&gt;=20,1,2)</f>
        <v>1</v>
      </c>
      <c r="G485" s="67" t="str">
        <f>VLOOKUP(MONTH(TablaVentas[[#This Row],[fecha]]),TablaMeses[#All],2,FALSE)</f>
        <v>MARZO</v>
      </c>
      <c r="H485">
        <f>YEAR(TablaVentas[[#This Row],[fecha]])</f>
        <v>2016</v>
      </c>
      <c r="I485">
        <f>VLOOKUP(TablaVentas[[#This Row],[CodigoBarras]],TablaProductos[#All],3,FALSE)</f>
        <v>1001</v>
      </c>
    </row>
    <row r="486" spans="1:9" x14ac:dyDescent="0.25">
      <c r="A486" s="68">
        <v>42449</v>
      </c>
      <c r="B486">
        <v>75100033945</v>
      </c>
      <c r="C486">
        <v>50</v>
      </c>
      <c r="D486" s="2">
        <v>32.473968381130078</v>
      </c>
      <c r="E486" s="3">
        <f>TablaVentas[[#This Row],[Precio]]*TablaVentas[[#This Row],[Cantidad]]</f>
        <v>1623.698419056504</v>
      </c>
      <c r="F486">
        <f>IF(TablaVentas[[#This Row],[Cantidad]]&gt;=20,1,2)</f>
        <v>1</v>
      </c>
      <c r="G486" s="67" t="str">
        <f>VLOOKUP(MONTH(TablaVentas[[#This Row],[fecha]]),TablaMeses[#All],2,FALSE)</f>
        <v>MARZO</v>
      </c>
      <c r="H486">
        <f>YEAR(TablaVentas[[#This Row],[fecha]])</f>
        <v>2016</v>
      </c>
      <c r="I486">
        <f>VLOOKUP(TablaVentas[[#This Row],[CodigoBarras]],TablaProductos[#All],3,FALSE)</f>
        <v>1003</v>
      </c>
    </row>
    <row r="487" spans="1:9" x14ac:dyDescent="0.25">
      <c r="A487" s="68">
        <v>42449</v>
      </c>
      <c r="B487">
        <v>75100033948</v>
      </c>
      <c r="C487">
        <v>28</v>
      </c>
      <c r="D487" s="2">
        <v>24.462827423892683</v>
      </c>
      <c r="E487" s="3">
        <f>TablaVentas[[#This Row],[Precio]]*TablaVentas[[#This Row],[Cantidad]]</f>
        <v>684.95916786899511</v>
      </c>
      <c r="F487">
        <f>IF(TablaVentas[[#This Row],[Cantidad]]&gt;=20,1,2)</f>
        <v>1</v>
      </c>
      <c r="G487" s="67" t="str">
        <f>VLOOKUP(MONTH(TablaVentas[[#This Row],[fecha]]),TablaMeses[#All],2,FALSE)</f>
        <v>MARZO</v>
      </c>
      <c r="H487">
        <f>YEAR(TablaVentas[[#This Row],[fecha]])</f>
        <v>2016</v>
      </c>
      <c r="I487">
        <f>VLOOKUP(TablaVentas[[#This Row],[CodigoBarras]],TablaProductos[#All],3,FALSE)</f>
        <v>1006</v>
      </c>
    </row>
    <row r="488" spans="1:9" x14ac:dyDescent="0.25">
      <c r="A488" s="68">
        <v>42449</v>
      </c>
      <c r="B488">
        <v>75100033949</v>
      </c>
      <c r="C488">
        <v>9</v>
      </c>
      <c r="D488" s="2">
        <v>32.894032474980676</v>
      </c>
      <c r="E488" s="3">
        <f>TablaVentas[[#This Row],[Precio]]*TablaVentas[[#This Row],[Cantidad]]</f>
        <v>296.0462922748261</v>
      </c>
      <c r="F488">
        <f>IF(TablaVentas[[#This Row],[Cantidad]]&gt;=20,1,2)</f>
        <v>2</v>
      </c>
      <c r="G488" s="67" t="str">
        <f>VLOOKUP(MONTH(TablaVentas[[#This Row],[fecha]]),TablaMeses[#All],2,FALSE)</f>
        <v>MARZO</v>
      </c>
      <c r="H488">
        <f>YEAR(TablaVentas[[#This Row],[fecha]])</f>
        <v>2016</v>
      </c>
      <c r="I488">
        <f>VLOOKUP(TablaVentas[[#This Row],[CodigoBarras]],TablaProductos[#All],3,FALSE)</f>
        <v>1004</v>
      </c>
    </row>
    <row r="489" spans="1:9" x14ac:dyDescent="0.25">
      <c r="A489" s="68">
        <v>42450</v>
      </c>
      <c r="B489">
        <v>75100033942</v>
      </c>
      <c r="C489">
        <v>9</v>
      </c>
      <c r="D489" s="2">
        <v>39.570543626877033</v>
      </c>
      <c r="E489" s="3">
        <f>TablaVentas[[#This Row],[Precio]]*TablaVentas[[#This Row],[Cantidad]]</f>
        <v>356.13489264189332</v>
      </c>
      <c r="F489">
        <f>IF(TablaVentas[[#This Row],[Cantidad]]&gt;=20,1,2)</f>
        <v>2</v>
      </c>
      <c r="G489" s="67" t="str">
        <f>VLOOKUP(MONTH(TablaVentas[[#This Row],[fecha]]),TablaMeses[#All],2,FALSE)</f>
        <v>MARZO</v>
      </c>
      <c r="H489">
        <f>YEAR(TablaVentas[[#This Row],[fecha]])</f>
        <v>2016</v>
      </c>
      <c r="I489">
        <f>VLOOKUP(TablaVentas[[#This Row],[CodigoBarras]],TablaProductos[#All],3,FALSE)</f>
        <v>1003</v>
      </c>
    </row>
    <row r="490" spans="1:9" x14ac:dyDescent="0.25">
      <c r="A490" s="68">
        <v>42450</v>
      </c>
      <c r="B490">
        <v>75100033943</v>
      </c>
      <c r="C490">
        <v>22</v>
      </c>
      <c r="D490" s="2">
        <v>38.791923856233225</v>
      </c>
      <c r="E490" s="3">
        <f>TablaVentas[[#This Row],[Precio]]*TablaVentas[[#This Row],[Cantidad]]</f>
        <v>853.42232483713099</v>
      </c>
      <c r="F490">
        <f>IF(TablaVentas[[#This Row],[Cantidad]]&gt;=20,1,2)</f>
        <v>1</v>
      </c>
      <c r="G490" s="67" t="str">
        <f>VLOOKUP(MONTH(TablaVentas[[#This Row],[fecha]]),TablaMeses[#All],2,FALSE)</f>
        <v>MARZO</v>
      </c>
      <c r="H490">
        <f>YEAR(TablaVentas[[#This Row],[fecha]])</f>
        <v>2016</v>
      </c>
      <c r="I490">
        <f>VLOOKUP(TablaVentas[[#This Row],[CodigoBarras]],TablaProductos[#All],3,FALSE)</f>
        <v>1001</v>
      </c>
    </row>
    <row r="491" spans="1:9" x14ac:dyDescent="0.25">
      <c r="A491" s="68">
        <v>42451</v>
      </c>
      <c r="B491">
        <v>75100033940</v>
      </c>
      <c r="C491">
        <v>23</v>
      </c>
      <c r="D491" s="2">
        <v>36.618449397693041</v>
      </c>
      <c r="E491" s="3">
        <f>TablaVentas[[#This Row],[Precio]]*TablaVentas[[#This Row],[Cantidad]]</f>
        <v>842.22433614694</v>
      </c>
      <c r="F491">
        <f>IF(TablaVentas[[#This Row],[Cantidad]]&gt;=20,1,2)</f>
        <v>1</v>
      </c>
      <c r="G491" s="67" t="str">
        <f>VLOOKUP(MONTH(TablaVentas[[#This Row],[fecha]]),TablaMeses[#All],2,FALSE)</f>
        <v>MARZO</v>
      </c>
      <c r="H491">
        <f>YEAR(TablaVentas[[#This Row],[fecha]])</f>
        <v>2016</v>
      </c>
      <c r="I491">
        <f>VLOOKUP(TablaVentas[[#This Row],[CodigoBarras]],TablaProductos[#All],3,FALSE)</f>
        <v>1001</v>
      </c>
    </row>
    <row r="492" spans="1:9" x14ac:dyDescent="0.25">
      <c r="A492" s="68">
        <v>42451</v>
      </c>
      <c r="B492">
        <v>75100033941</v>
      </c>
      <c r="C492">
        <v>30</v>
      </c>
      <c r="D492" s="2">
        <v>34.329026514440201</v>
      </c>
      <c r="E492" s="3">
        <f>TablaVentas[[#This Row],[Precio]]*TablaVentas[[#This Row],[Cantidad]]</f>
        <v>1029.870795433206</v>
      </c>
      <c r="F492">
        <f>IF(TablaVentas[[#This Row],[Cantidad]]&gt;=20,1,2)</f>
        <v>1</v>
      </c>
      <c r="G492" s="67" t="str">
        <f>VLOOKUP(MONTH(TablaVentas[[#This Row],[fecha]]),TablaMeses[#All],2,FALSE)</f>
        <v>MARZO</v>
      </c>
      <c r="H492">
        <f>YEAR(TablaVentas[[#This Row],[fecha]])</f>
        <v>2016</v>
      </c>
      <c r="I492">
        <f>VLOOKUP(TablaVentas[[#This Row],[CodigoBarras]],TablaProductos[#All],3,FALSE)</f>
        <v>1002</v>
      </c>
    </row>
    <row r="493" spans="1:9" x14ac:dyDescent="0.25">
      <c r="A493" s="68">
        <v>42451</v>
      </c>
      <c r="B493">
        <v>75100033944</v>
      </c>
      <c r="C493">
        <v>17</v>
      </c>
      <c r="D493" s="2">
        <v>26.678238770962935</v>
      </c>
      <c r="E493" s="3">
        <f>TablaVentas[[#This Row],[Precio]]*TablaVentas[[#This Row],[Cantidad]]</f>
        <v>453.53005910636989</v>
      </c>
      <c r="F493">
        <f>IF(TablaVentas[[#This Row],[Cantidad]]&gt;=20,1,2)</f>
        <v>2</v>
      </c>
      <c r="G493" s="67" t="str">
        <f>VLOOKUP(MONTH(TablaVentas[[#This Row],[fecha]]),TablaMeses[#All],2,FALSE)</f>
        <v>MARZO</v>
      </c>
      <c r="H493">
        <f>YEAR(TablaVentas[[#This Row],[fecha]])</f>
        <v>2016</v>
      </c>
      <c r="I493">
        <f>VLOOKUP(TablaVentas[[#This Row],[CodigoBarras]],TablaProductos[#All],3,FALSE)</f>
        <v>1002</v>
      </c>
    </row>
    <row r="494" spans="1:9" x14ac:dyDescent="0.25">
      <c r="A494" s="68">
        <v>42451</v>
      </c>
      <c r="B494">
        <v>75100033944</v>
      </c>
      <c r="C494">
        <v>48</v>
      </c>
      <c r="D494" s="2">
        <v>26.678238770962935</v>
      </c>
      <c r="E494" s="3">
        <f>TablaVentas[[#This Row],[Precio]]*TablaVentas[[#This Row],[Cantidad]]</f>
        <v>1280.5554610062209</v>
      </c>
      <c r="F494">
        <f>IF(TablaVentas[[#This Row],[Cantidad]]&gt;=20,1,2)</f>
        <v>1</v>
      </c>
      <c r="G494" s="67" t="str">
        <f>VLOOKUP(MONTH(TablaVentas[[#This Row],[fecha]]),TablaMeses[#All],2,FALSE)</f>
        <v>MARZO</v>
      </c>
      <c r="H494">
        <f>YEAR(TablaVentas[[#This Row],[fecha]])</f>
        <v>2016</v>
      </c>
      <c r="I494">
        <f>VLOOKUP(TablaVentas[[#This Row],[CodigoBarras]],TablaProductos[#All],3,FALSE)</f>
        <v>1002</v>
      </c>
    </row>
    <row r="495" spans="1:9" x14ac:dyDescent="0.25">
      <c r="A495" s="68">
        <v>42451</v>
      </c>
      <c r="B495">
        <v>75100033945</v>
      </c>
      <c r="C495">
        <v>26</v>
      </c>
      <c r="D495" s="2">
        <v>32.473968381130078</v>
      </c>
      <c r="E495" s="3">
        <f>TablaVentas[[#This Row],[Precio]]*TablaVentas[[#This Row],[Cantidad]]</f>
        <v>844.32317790938203</v>
      </c>
      <c r="F495">
        <f>IF(TablaVentas[[#This Row],[Cantidad]]&gt;=20,1,2)</f>
        <v>1</v>
      </c>
      <c r="G495" s="67" t="str">
        <f>VLOOKUP(MONTH(TablaVentas[[#This Row],[fecha]]),TablaMeses[#All],2,FALSE)</f>
        <v>MARZO</v>
      </c>
      <c r="H495">
        <f>YEAR(TablaVentas[[#This Row],[fecha]])</f>
        <v>2016</v>
      </c>
      <c r="I495">
        <f>VLOOKUP(TablaVentas[[#This Row],[CodigoBarras]],TablaProductos[#All],3,FALSE)</f>
        <v>1003</v>
      </c>
    </row>
    <row r="496" spans="1:9" x14ac:dyDescent="0.25">
      <c r="A496" s="68">
        <v>42451</v>
      </c>
      <c r="B496">
        <v>75100033947</v>
      </c>
      <c r="C496">
        <v>29</v>
      </c>
      <c r="D496" s="2">
        <v>33.370394916639121</v>
      </c>
      <c r="E496" s="3">
        <f>TablaVentas[[#This Row],[Precio]]*TablaVentas[[#This Row],[Cantidad]]</f>
        <v>967.74145258253452</v>
      </c>
      <c r="F496">
        <f>IF(TablaVentas[[#This Row],[Cantidad]]&gt;=20,1,2)</f>
        <v>1</v>
      </c>
      <c r="G496" s="67" t="str">
        <f>VLOOKUP(MONTH(TablaVentas[[#This Row],[fecha]]),TablaMeses[#All],2,FALSE)</f>
        <v>MARZO</v>
      </c>
      <c r="H496">
        <f>YEAR(TablaVentas[[#This Row],[fecha]])</f>
        <v>2016</v>
      </c>
      <c r="I496">
        <f>VLOOKUP(TablaVentas[[#This Row],[CodigoBarras]],TablaProductos[#All],3,FALSE)</f>
        <v>1005</v>
      </c>
    </row>
    <row r="497" spans="1:9" x14ac:dyDescent="0.25">
      <c r="A497" s="68">
        <v>42451</v>
      </c>
      <c r="B497">
        <v>75100033950</v>
      </c>
      <c r="C497">
        <v>13</v>
      </c>
      <c r="D497" s="2">
        <v>25.215585619363644</v>
      </c>
      <c r="E497" s="3">
        <f>TablaVentas[[#This Row],[Precio]]*TablaVentas[[#This Row],[Cantidad]]</f>
        <v>327.80261305172735</v>
      </c>
      <c r="F497">
        <f>IF(TablaVentas[[#This Row],[Cantidad]]&gt;=20,1,2)</f>
        <v>2</v>
      </c>
      <c r="G497" s="67" t="str">
        <f>VLOOKUP(MONTH(TablaVentas[[#This Row],[fecha]]),TablaMeses[#All],2,FALSE)</f>
        <v>MARZO</v>
      </c>
      <c r="H497">
        <f>YEAR(TablaVentas[[#This Row],[fecha]])</f>
        <v>2016</v>
      </c>
      <c r="I497">
        <f>VLOOKUP(TablaVentas[[#This Row],[CodigoBarras]],TablaProductos[#All],3,FALSE)</f>
        <v>1005</v>
      </c>
    </row>
    <row r="498" spans="1:9" x14ac:dyDescent="0.25">
      <c r="A498" s="68">
        <v>42452</v>
      </c>
      <c r="B498">
        <v>75100033941</v>
      </c>
      <c r="C498">
        <v>23</v>
      </c>
      <c r="D498" s="2">
        <v>34.329026514440201</v>
      </c>
      <c r="E498" s="3">
        <f>TablaVentas[[#This Row],[Precio]]*TablaVentas[[#This Row],[Cantidad]]</f>
        <v>789.56760983212462</v>
      </c>
      <c r="F498">
        <f>IF(TablaVentas[[#This Row],[Cantidad]]&gt;=20,1,2)</f>
        <v>1</v>
      </c>
      <c r="G498" s="67" t="str">
        <f>VLOOKUP(MONTH(TablaVentas[[#This Row],[fecha]]),TablaMeses[#All],2,FALSE)</f>
        <v>MARZO</v>
      </c>
      <c r="H498">
        <f>YEAR(TablaVentas[[#This Row],[fecha]])</f>
        <v>2016</v>
      </c>
      <c r="I498">
        <f>VLOOKUP(TablaVentas[[#This Row],[CodigoBarras]],TablaProductos[#All],3,FALSE)</f>
        <v>1002</v>
      </c>
    </row>
    <row r="499" spans="1:9" x14ac:dyDescent="0.25">
      <c r="A499" s="68">
        <v>42452</v>
      </c>
      <c r="B499">
        <v>75100033942</v>
      </c>
      <c r="C499">
        <v>26</v>
      </c>
      <c r="D499" s="2">
        <v>39.570543626877033</v>
      </c>
      <c r="E499" s="3">
        <f>TablaVentas[[#This Row],[Precio]]*TablaVentas[[#This Row],[Cantidad]]</f>
        <v>1028.8341342988028</v>
      </c>
      <c r="F499">
        <f>IF(TablaVentas[[#This Row],[Cantidad]]&gt;=20,1,2)</f>
        <v>1</v>
      </c>
      <c r="G499" s="67" t="str">
        <f>VLOOKUP(MONTH(TablaVentas[[#This Row],[fecha]]),TablaMeses[#All],2,FALSE)</f>
        <v>MARZO</v>
      </c>
      <c r="H499">
        <f>YEAR(TablaVentas[[#This Row],[fecha]])</f>
        <v>2016</v>
      </c>
      <c r="I499">
        <f>VLOOKUP(TablaVentas[[#This Row],[CodigoBarras]],TablaProductos[#All],3,FALSE)</f>
        <v>1003</v>
      </c>
    </row>
    <row r="500" spans="1:9" x14ac:dyDescent="0.25">
      <c r="A500" s="68">
        <v>42452</v>
      </c>
      <c r="B500">
        <v>75100033944</v>
      </c>
      <c r="C500">
        <v>37</v>
      </c>
      <c r="D500" s="2">
        <v>26.678238770962935</v>
      </c>
      <c r="E500" s="3">
        <f>TablaVentas[[#This Row],[Precio]]*TablaVentas[[#This Row],[Cantidad]]</f>
        <v>987.09483452562858</v>
      </c>
      <c r="F500">
        <f>IF(TablaVentas[[#This Row],[Cantidad]]&gt;=20,1,2)</f>
        <v>1</v>
      </c>
      <c r="G500" s="67" t="str">
        <f>VLOOKUP(MONTH(TablaVentas[[#This Row],[fecha]]),TablaMeses[#All],2,FALSE)</f>
        <v>MARZO</v>
      </c>
      <c r="H500">
        <f>YEAR(TablaVentas[[#This Row],[fecha]])</f>
        <v>2016</v>
      </c>
      <c r="I500">
        <f>VLOOKUP(TablaVentas[[#This Row],[CodigoBarras]],TablaProductos[#All],3,FALSE)</f>
        <v>1002</v>
      </c>
    </row>
    <row r="501" spans="1:9" x14ac:dyDescent="0.25">
      <c r="A501" s="68">
        <v>42452</v>
      </c>
      <c r="B501">
        <v>75100033946</v>
      </c>
      <c r="C501">
        <v>29</v>
      </c>
      <c r="D501" s="2">
        <v>39.508311000525424</v>
      </c>
      <c r="E501" s="3">
        <f>TablaVentas[[#This Row],[Precio]]*TablaVentas[[#This Row],[Cantidad]]</f>
        <v>1145.7410190152373</v>
      </c>
      <c r="F501">
        <f>IF(TablaVentas[[#This Row],[Cantidad]]&gt;=20,1,2)</f>
        <v>1</v>
      </c>
      <c r="G501" s="67" t="str">
        <f>VLOOKUP(MONTH(TablaVentas[[#This Row],[fecha]]),TablaMeses[#All],2,FALSE)</f>
        <v>MARZO</v>
      </c>
      <c r="H501">
        <f>YEAR(TablaVentas[[#This Row],[fecha]])</f>
        <v>2016</v>
      </c>
      <c r="I501">
        <f>VLOOKUP(TablaVentas[[#This Row],[CodigoBarras]],TablaProductos[#All],3,FALSE)</f>
        <v>1004</v>
      </c>
    </row>
    <row r="502" spans="1:9" x14ac:dyDescent="0.25">
      <c r="A502" s="68">
        <v>42452</v>
      </c>
      <c r="B502">
        <v>75100033946</v>
      </c>
      <c r="C502">
        <v>35</v>
      </c>
      <c r="D502" s="2">
        <v>39.508311000525424</v>
      </c>
      <c r="E502" s="3">
        <f>TablaVentas[[#This Row],[Precio]]*TablaVentas[[#This Row],[Cantidad]]</f>
        <v>1382.7908850183899</v>
      </c>
      <c r="F502">
        <f>IF(TablaVentas[[#This Row],[Cantidad]]&gt;=20,1,2)</f>
        <v>1</v>
      </c>
      <c r="G502" s="67" t="str">
        <f>VLOOKUP(MONTH(TablaVentas[[#This Row],[fecha]]),TablaMeses[#All],2,FALSE)</f>
        <v>MARZO</v>
      </c>
      <c r="H502">
        <f>YEAR(TablaVentas[[#This Row],[fecha]])</f>
        <v>2016</v>
      </c>
      <c r="I502">
        <f>VLOOKUP(TablaVentas[[#This Row],[CodigoBarras]],TablaProductos[#All],3,FALSE)</f>
        <v>1004</v>
      </c>
    </row>
    <row r="503" spans="1:9" x14ac:dyDescent="0.25">
      <c r="A503" s="68">
        <v>42452</v>
      </c>
      <c r="B503">
        <v>75100033946</v>
      </c>
      <c r="C503">
        <v>24</v>
      </c>
      <c r="D503" s="2">
        <v>39.508311000525424</v>
      </c>
      <c r="E503" s="3">
        <f>TablaVentas[[#This Row],[Precio]]*TablaVentas[[#This Row],[Cantidad]]</f>
        <v>948.19946401261018</v>
      </c>
      <c r="F503">
        <f>IF(TablaVentas[[#This Row],[Cantidad]]&gt;=20,1,2)</f>
        <v>1</v>
      </c>
      <c r="G503" s="67" t="str">
        <f>VLOOKUP(MONTH(TablaVentas[[#This Row],[fecha]]),TablaMeses[#All],2,FALSE)</f>
        <v>MARZO</v>
      </c>
      <c r="H503">
        <f>YEAR(TablaVentas[[#This Row],[fecha]])</f>
        <v>2016</v>
      </c>
      <c r="I503">
        <f>VLOOKUP(TablaVentas[[#This Row],[CodigoBarras]],TablaProductos[#All],3,FALSE)</f>
        <v>1004</v>
      </c>
    </row>
    <row r="504" spans="1:9" x14ac:dyDescent="0.25">
      <c r="A504" s="68">
        <v>42453</v>
      </c>
      <c r="B504">
        <v>75100033948</v>
      </c>
      <c r="C504">
        <v>50</v>
      </c>
      <c r="D504" s="2">
        <v>24.462827423892683</v>
      </c>
      <c r="E504" s="3">
        <f>TablaVentas[[#This Row],[Precio]]*TablaVentas[[#This Row],[Cantidad]]</f>
        <v>1223.1413711946341</v>
      </c>
      <c r="F504">
        <f>IF(TablaVentas[[#This Row],[Cantidad]]&gt;=20,1,2)</f>
        <v>1</v>
      </c>
      <c r="G504" s="67" t="str">
        <f>VLOOKUP(MONTH(TablaVentas[[#This Row],[fecha]]),TablaMeses[#All],2,FALSE)</f>
        <v>MARZO</v>
      </c>
      <c r="H504">
        <f>YEAR(TablaVentas[[#This Row],[fecha]])</f>
        <v>2016</v>
      </c>
      <c r="I504">
        <f>VLOOKUP(TablaVentas[[#This Row],[CodigoBarras]],TablaProductos[#All],3,FALSE)</f>
        <v>1006</v>
      </c>
    </row>
    <row r="505" spans="1:9" x14ac:dyDescent="0.25">
      <c r="A505" s="68">
        <v>42453</v>
      </c>
      <c r="B505">
        <v>75100033948</v>
      </c>
      <c r="C505">
        <v>11</v>
      </c>
      <c r="D505" s="2">
        <v>24.462827423892683</v>
      </c>
      <c r="E505" s="3">
        <f>TablaVentas[[#This Row],[Precio]]*TablaVentas[[#This Row],[Cantidad]]</f>
        <v>269.09110166281954</v>
      </c>
      <c r="F505">
        <f>IF(TablaVentas[[#This Row],[Cantidad]]&gt;=20,1,2)</f>
        <v>2</v>
      </c>
      <c r="G505" s="67" t="str">
        <f>VLOOKUP(MONTH(TablaVentas[[#This Row],[fecha]]),TablaMeses[#All],2,FALSE)</f>
        <v>MARZO</v>
      </c>
      <c r="H505">
        <f>YEAR(TablaVentas[[#This Row],[fecha]])</f>
        <v>2016</v>
      </c>
      <c r="I505">
        <f>VLOOKUP(TablaVentas[[#This Row],[CodigoBarras]],TablaProductos[#All],3,FALSE)</f>
        <v>1006</v>
      </c>
    </row>
    <row r="506" spans="1:9" x14ac:dyDescent="0.25">
      <c r="A506" s="68">
        <v>42453</v>
      </c>
      <c r="B506">
        <v>75100033949</v>
      </c>
      <c r="C506">
        <v>20</v>
      </c>
      <c r="D506" s="2">
        <v>32.894032474980676</v>
      </c>
      <c r="E506" s="3">
        <f>TablaVentas[[#This Row],[Precio]]*TablaVentas[[#This Row],[Cantidad]]</f>
        <v>657.88064949961358</v>
      </c>
      <c r="F506">
        <f>IF(TablaVentas[[#This Row],[Cantidad]]&gt;=20,1,2)</f>
        <v>1</v>
      </c>
      <c r="G506" s="67" t="str">
        <f>VLOOKUP(MONTH(TablaVentas[[#This Row],[fecha]]),TablaMeses[#All],2,FALSE)</f>
        <v>MARZO</v>
      </c>
      <c r="H506">
        <f>YEAR(TablaVentas[[#This Row],[fecha]])</f>
        <v>2016</v>
      </c>
      <c r="I506">
        <f>VLOOKUP(TablaVentas[[#This Row],[CodigoBarras]],TablaProductos[#All],3,FALSE)</f>
        <v>1004</v>
      </c>
    </row>
    <row r="507" spans="1:9" x14ac:dyDescent="0.25">
      <c r="A507" s="68">
        <v>42453</v>
      </c>
      <c r="B507">
        <v>75100033950</v>
      </c>
      <c r="C507">
        <v>5</v>
      </c>
      <c r="D507" s="2">
        <v>25.215585619363644</v>
      </c>
      <c r="E507" s="3">
        <f>TablaVentas[[#This Row],[Precio]]*TablaVentas[[#This Row],[Cantidad]]</f>
        <v>126.07792809681823</v>
      </c>
      <c r="F507">
        <f>IF(TablaVentas[[#This Row],[Cantidad]]&gt;=20,1,2)</f>
        <v>2</v>
      </c>
      <c r="G507" s="67" t="str">
        <f>VLOOKUP(MONTH(TablaVentas[[#This Row],[fecha]]),TablaMeses[#All],2,FALSE)</f>
        <v>MARZO</v>
      </c>
      <c r="H507">
        <f>YEAR(TablaVentas[[#This Row],[fecha]])</f>
        <v>2016</v>
      </c>
      <c r="I507">
        <f>VLOOKUP(TablaVentas[[#This Row],[CodigoBarras]],TablaProductos[#All],3,FALSE)</f>
        <v>1005</v>
      </c>
    </row>
    <row r="508" spans="1:9" x14ac:dyDescent="0.25">
      <c r="A508" s="68">
        <v>42454</v>
      </c>
      <c r="B508">
        <v>75100033941</v>
      </c>
      <c r="C508">
        <v>29</v>
      </c>
      <c r="D508" s="2">
        <v>34.329026514440201</v>
      </c>
      <c r="E508" s="3">
        <f>TablaVentas[[#This Row],[Precio]]*TablaVentas[[#This Row],[Cantidad]]</f>
        <v>995.5417689187658</v>
      </c>
      <c r="F508">
        <f>IF(TablaVentas[[#This Row],[Cantidad]]&gt;=20,1,2)</f>
        <v>1</v>
      </c>
      <c r="G508" s="67" t="str">
        <f>VLOOKUP(MONTH(TablaVentas[[#This Row],[fecha]]),TablaMeses[#All],2,FALSE)</f>
        <v>MARZO</v>
      </c>
      <c r="H508">
        <f>YEAR(TablaVentas[[#This Row],[fecha]])</f>
        <v>2016</v>
      </c>
      <c r="I508">
        <f>VLOOKUP(TablaVentas[[#This Row],[CodigoBarras]],TablaProductos[#All],3,FALSE)</f>
        <v>1002</v>
      </c>
    </row>
    <row r="509" spans="1:9" x14ac:dyDescent="0.25">
      <c r="A509" s="68">
        <v>42454</v>
      </c>
      <c r="B509">
        <v>75100033945</v>
      </c>
      <c r="C509">
        <v>48</v>
      </c>
      <c r="D509" s="2">
        <v>32.473968381130078</v>
      </c>
      <c r="E509" s="3">
        <f>TablaVentas[[#This Row],[Precio]]*TablaVentas[[#This Row],[Cantidad]]</f>
        <v>1558.7504822942437</v>
      </c>
      <c r="F509">
        <f>IF(TablaVentas[[#This Row],[Cantidad]]&gt;=20,1,2)</f>
        <v>1</v>
      </c>
      <c r="G509" s="67" t="str">
        <f>VLOOKUP(MONTH(TablaVentas[[#This Row],[fecha]]),TablaMeses[#All],2,FALSE)</f>
        <v>MARZO</v>
      </c>
      <c r="H509">
        <f>YEAR(TablaVentas[[#This Row],[fecha]])</f>
        <v>2016</v>
      </c>
      <c r="I509">
        <f>VLOOKUP(TablaVentas[[#This Row],[CodigoBarras]],TablaProductos[#All],3,FALSE)</f>
        <v>1003</v>
      </c>
    </row>
    <row r="510" spans="1:9" x14ac:dyDescent="0.25">
      <c r="A510" s="68">
        <v>42454</v>
      </c>
      <c r="B510">
        <v>75100033946</v>
      </c>
      <c r="C510">
        <v>49</v>
      </c>
      <c r="D510" s="2">
        <v>39.508311000525424</v>
      </c>
      <c r="E510" s="3">
        <f>TablaVentas[[#This Row],[Precio]]*TablaVentas[[#This Row],[Cantidad]]</f>
        <v>1935.9072390257459</v>
      </c>
      <c r="F510">
        <f>IF(TablaVentas[[#This Row],[Cantidad]]&gt;=20,1,2)</f>
        <v>1</v>
      </c>
      <c r="G510" s="67" t="str">
        <f>VLOOKUP(MONTH(TablaVentas[[#This Row],[fecha]]),TablaMeses[#All],2,FALSE)</f>
        <v>MARZO</v>
      </c>
      <c r="H510">
        <f>YEAR(TablaVentas[[#This Row],[fecha]])</f>
        <v>2016</v>
      </c>
      <c r="I510">
        <f>VLOOKUP(TablaVentas[[#This Row],[CodigoBarras]],TablaProductos[#All],3,FALSE)</f>
        <v>1004</v>
      </c>
    </row>
    <row r="511" spans="1:9" x14ac:dyDescent="0.25">
      <c r="A511" s="68">
        <v>42454</v>
      </c>
      <c r="B511">
        <v>75100033946</v>
      </c>
      <c r="C511">
        <v>24</v>
      </c>
      <c r="D511" s="2">
        <v>39.508311000525424</v>
      </c>
      <c r="E511" s="3">
        <f>TablaVentas[[#This Row],[Precio]]*TablaVentas[[#This Row],[Cantidad]]</f>
        <v>948.19946401261018</v>
      </c>
      <c r="F511">
        <f>IF(TablaVentas[[#This Row],[Cantidad]]&gt;=20,1,2)</f>
        <v>1</v>
      </c>
      <c r="G511" s="67" t="str">
        <f>VLOOKUP(MONTH(TablaVentas[[#This Row],[fecha]]),TablaMeses[#All],2,FALSE)</f>
        <v>MARZO</v>
      </c>
      <c r="H511">
        <f>YEAR(TablaVentas[[#This Row],[fecha]])</f>
        <v>2016</v>
      </c>
      <c r="I511">
        <f>VLOOKUP(TablaVentas[[#This Row],[CodigoBarras]],TablaProductos[#All],3,FALSE)</f>
        <v>1004</v>
      </c>
    </row>
    <row r="512" spans="1:9" x14ac:dyDescent="0.25">
      <c r="A512" s="68">
        <v>42454</v>
      </c>
      <c r="B512">
        <v>75100033949</v>
      </c>
      <c r="C512">
        <v>48</v>
      </c>
      <c r="D512" s="2">
        <v>32.894032474980676</v>
      </c>
      <c r="E512" s="3">
        <f>TablaVentas[[#This Row],[Precio]]*TablaVentas[[#This Row],[Cantidad]]</f>
        <v>1578.9135587990725</v>
      </c>
      <c r="F512">
        <f>IF(TablaVentas[[#This Row],[Cantidad]]&gt;=20,1,2)</f>
        <v>1</v>
      </c>
      <c r="G512" s="67" t="str">
        <f>VLOOKUP(MONTH(TablaVentas[[#This Row],[fecha]]),TablaMeses[#All],2,FALSE)</f>
        <v>MARZO</v>
      </c>
      <c r="H512">
        <f>YEAR(TablaVentas[[#This Row],[fecha]])</f>
        <v>2016</v>
      </c>
      <c r="I512">
        <f>VLOOKUP(TablaVentas[[#This Row],[CodigoBarras]],TablaProductos[#All],3,FALSE)</f>
        <v>1004</v>
      </c>
    </row>
    <row r="513" spans="1:9" x14ac:dyDescent="0.25">
      <c r="A513" s="68">
        <v>42455</v>
      </c>
      <c r="B513">
        <v>75100033940</v>
      </c>
      <c r="C513">
        <v>33</v>
      </c>
      <c r="D513" s="2">
        <v>36.618449397693041</v>
      </c>
      <c r="E513" s="3">
        <f>TablaVentas[[#This Row],[Precio]]*TablaVentas[[#This Row],[Cantidad]]</f>
        <v>1208.4088301238703</v>
      </c>
      <c r="F513">
        <f>IF(TablaVentas[[#This Row],[Cantidad]]&gt;=20,1,2)</f>
        <v>1</v>
      </c>
      <c r="G513" s="67" t="str">
        <f>VLOOKUP(MONTH(TablaVentas[[#This Row],[fecha]]),TablaMeses[#All],2,FALSE)</f>
        <v>MARZO</v>
      </c>
      <c r="H513">
        <f>YEAR(TablaVentas[[#This Row],[fecha]])</f>
        <v>2016</v>
      </c>
      <c r="I513">
        <f>VLOOKUP(TablaVentas[[#This Row],[CodigoBarras]],TablaProductos[#All],3,FALSE)</f>
        <v>1001</v>
      </c>
    </row>
    <row r="514" spans="1:9" x14ac:dyDescent="0.25">
      <c r="A514" s="68">
        <v>42455</v>
      </c>
      <c r="B514">
        <v>75100033940</v>
      </c>
      <c r="C514">
        <v>33</v>
      </c>
      <c r="D514" s="2">
        <v>36.618449397693041</v>
      </c>
      <c r="E514" s="3">
        <f>TablaVentas[[#This Row],[Precio]]*TablaVentas[[#This Row],[Cantidad]]</f>
        <v>1208.4088301238703</v>
      </c>
      <c r="F514">
        <f>IF(TablaVentas[[#This Row],[Cantidad]]&gt;=20,1,2)</f>
        <v>1</v>
      </c>
      <c r="G514" s="67" t="str">
        <f>VLOOKUP(MONTH(TablaVentas[[#This Row],[fecha]]),TablaMeses[#All],2,FALSE)</f>
        <v>MARZO</v>
      </c>
      <c r="H514">
        <f>YEAR(TablaVentas[[#This Row],[fecha]])</f>
        <v>2016</v>
      </c>
      <c r="I514">
        <f>VLOOKUP(TablaVentas[[#This Row],[CodigoBarras]],TablaProductos[#All],3,FALSE)</f>
        <v>1001</v>
      </c>
    </row>
    <row r="515" spans="1:9" x14ac:dyDescent="0.25">
      <c r="A515" s="68">
        <v>42455</v>
      </c>
      <c r="B515">
        <v>75100033941</v>
      </c>
      <c r="C515">
        <v>35</v>
      </c>
      <c r="D515" s="2">
        <v>34.329026514440201</v>
      </c>
      <c r="E515" s="3">
        <f>TablaVentas[[#This Row],[Precio]]*TablaVentas[[#This Row],[Cantidad]]</f>
        <v>1201.515928005407</v>
      </c>
      <c r="F515">
        <f>IF(TablaVentas[[#This Row],[Cantidad]]&gt;=20,1,2)</f>
        <v>1</v>
      </c>
      <c r="G515" s="67" t="str">
        <f>VLOOKUP(MONTH(TablaVentas[[#This Row],[fecha]]),TablaMeses[#All],2,FALSE)</f>
        <v>MARZO</v>
      </c>
      <c r="H515">
        <f>YEAR(TablaVentas[[#This Row],[fecha]])</f>
        <v>2016</v>
      </c>
      <c r="I515">
        <f>VLOOKUP(TablaVentas[[#This Row],[CodigoBarras]],TablaProductos[#All],3,FALSE)</f>
        <v>1002</v>
      </c>
    </row>
    <row r="516" spans="1:9" x14ac:dyDescent="0.25">
      <c r="A516" s="68">
        <v>42455</v>
      </c>
      <c r="B516">
        <v>75100033941</v>
      </c>
      <c r="C516">
        <v>23</v>
      </c>
      <c r="D516" s="2">
        <v>34.329026514440201</v>
      </c>
      <c r="E516" s="3">
        <f>TablaVentas[[#This Row],[Precio]]*TablaVentas[[#This Row],[Cantidad]]</f>
        <v>789.56760983212462</v>
      </c>
      <c r="F516">
        <f>IF(TablaVentas[[#This Row],[Cantidad]]&gt;=20,1,2)</f>
        <v>1</v>
      </c>
      <c r="G516" s="67" t="str">
        <f>VLOOKUP(MONTH(TablaVentas[[#This Row],[fecha]]),TablaMeses[#All],2,FALSE)</f>
        <v>MARZO</v>
      </c>
      <c r="H516">
        <f>YEAR(TablaVentas[[#This Row],[fecha]])</f>
        <v>2016</v>
      </c>
      <c r="I516">
        <f>VLOOKUP(TablaVentas[[#This Row],[CodigoBarras]],TablaProductos[#All],3,FALSE)</f>
        <v>1002</v>
      </c>
    </row>
    <row r="517" spans="1:9" x14ac:dyDescent="0.25">
      <c r="A517" s="68">
        <v>42455</v>
      </c>
      <c r="B517">
        <v>75100033944</v>
      </c>
      <c r="C517">
        <v>34</v>
      </c>
      <c r="D517" s="2">
        <v>26.678238770962935</v>
      </c>
      <c r="E517" s="3">
        <f>TablaVentas[[#This Row],[Precio]]*TablaVentas[[#This Row],[Cantidad]]</f>
        <v>907.06011821273978</v>
      </c>
      <c r="F517">
        <f>IF(TablaVentas[[#This Row],[Cantidad]]&gt;=20,1,2)</f>
        <v>1</v>
      </c>
      <c r="G517" s="67" t="str">
        <f>VLOOKUP(MONTH(TablaVentas[[#This Row],[fecha]]),TablaMeses[#All],2,FALSE)</f>
        <v>MARZO</v>
      </c>
      <c r="H517">
        <f>YEAR(TablaVentas[[#This Row],[fecha]])</f>
        <v>2016</v>
      </c>
      <c r="I517">
        <f>VLOOKUP(TablaVentas[[#This Row],[CodigoBarras]],TablaProductos[#All],3,FALSE)</f>
        <v>1002</v>
      </c>
    </row>
    <row r="518" spans="1:9" x14ac:dyDescent="0.25">
      <c r="A518" s="68">
        <v>42455</v>
      </c>
      <c r="B518">
        <v>75100033944</v>
      </c>
      <c r="C518">
        <v>3</v>
      </c>
      <c r="D518" s="2">
        <v>26.678238770962935</v>
      </c>
      <c r="E518" s="3">
        <f>TablaVentas[[#This Row],[Precio]]*TablaVentas[[#This Row],[Cantidad]]</f>
        <v>80.034716312888804</v>
      </c>
      <c r="F518">
        <f>IF(TablaVentas[[#This Row],[Cantidad]]&gt;=20,1,2)</f>
        <v>2</v>
      </c>
      <c r="G518" s="67" t="str">
        <f>VLOOKUP(MONTH(TablaVentas[[#This Row],[fecha]]),TablaMeses[#All],2,FALSE)</f>
        <v>MARZO</v>
      </c>
      <c r="H518">
        <f>YEAR(TablaVentas[[#This Row],[fecha]])</f>
        <v>2016</v>
      </c>
      <c r="I518">
        <f>VLOOKUP(TablaVentas[[#This Row],[CodigoBarras]],TablaProductos[#All],3,FALSE)</f>
        <v>1002</v>
      </c>
    </row>
    <row r="519" spans="1:9" x14ac:dyDescent="0.25">
      <c r="A519" s="68">
        <v>42455</v>
      </c>
      <c r="B519">
        <v>75100033944</v>
      </c>
      <c r="C519">
        <v>40</v>
      </c>
      <c r="D519" s="2">
        <v>26.678238770962935</v>
      </c>
      <c r="E519" s="3">
        <f>TablaVentas[[#This Row],[Precio]]*TablaVentas[[#This Row],[Cantidad]]</f>
        <v>1067.1295508385174</v>
      </c>
      <c r="F519">
        <f>IF(TablaVentas[[#This Row],[Cantidad]]&gt;=20,1,2)</f>
        <v>1</v>
      </c>
      <c r="G519" s="67" t="str">
        <f>VLOOKUP(MONTH(TablaVentas[[#This Row],[fecha]]),TablaMeses[#All],2,FALSE)</f>
        <v>MARZO</v>
      </c>
      <c r="H519">
        <f>YEAR(TablaVentas[[#This Row],[fecha]])</f>
        <v>2016</v>
      </c>
      <c r="I519">
        <f>VLOOKUP(TablaVentas[[#This Row],[CodigoBarras]],TablaProductos[#All],3,FALSE)</f>
        <v>1002</v>
      </c>
    </row>
    <row r="520" spans="1:9" x14ac:dyDescent="0.25">
      <c r="A520" s="68">
        <v>42455</v>
      </c>
      <c r="B520">
        <v>75100033945</v>
      </c>
      <c r="C520">
        <v>32</v>
      </c>
      <c r="D520" s="2">
        <v>32.473968381130078</v>
      </c>
      <c r="E520" s="3">
        <f>TablaVentas[[#This Row],[Precio]]*TablaVentas[[#This Row],[Cantidad]]</f>
        <v>1039.1669881961625</v>
      </c>
      <c r="F520">
        <f>IF(TablaVentas[[#This Row],[Cantidad]]&gt;=20,1,2)</f>
        <v>1</v>
      </c>
      <c r="G520" s="67" t="str">
        <f>VLOOKUP(MONTH(TablaVentas[[#This Row],[fecha]]),TablaMeses[#All],2,FALSE)</f>
        <v>MARZO</v>
      </c>
      <c r="H520">
        <f>YEAR(TablaVentas[[#This Row],[fecha]])</f>
        <v>2016</v>
      </c>
      <c r="I520">
        <f>VLOOKUP(TablaVentas[[#This Row],[CodigoBarras]],TablaProductos[#All],3,FALSE)</f>
        <v>1003</v>
      </c>
    </row>
    <row r="521" spans="1:9" x14ac:dyDescent="0.25">
      <c r="A521" s="68">
        <v>42455</v>
      </c>
      <c r="B521">
        <v>75100033945</v>
      </c>
      <c r="C521">
        <v>9</v>
      </c>
      <c r="D521" s="2">
        <v>32.473968381130078</v>
      </c>
      <c r="E521" s="3">
        <f>TablaVentas[[#This Row],[Precio]]*TablaVentas[[#This Row],[Cantidad]]</f>
        <v>292.2657154301707</v>
      </c>
      <c r="F521">
        <f>IF(TablaVentas[[#This Row],[Cantidad]]&gt;=20,1,2)</f>
        <v>2</v>
      </c>
      <c r="G521" s="67" t="str">
        <f>VLOOKUP(MONTH(TablaVentas[[#This Row],[fecha]]),TablaMeses[#All],2,FALSE)</f>
        <v>MARZO</v>
      </c>
      <c r="H521">
        <f>YEAR(TablaVentas[[#This Row],[fecha]])</f>
        <v>2016</v>
      </c>
      <c r="I521">
        <f>VLOOKUP(TablaVentas[[#This Row],[CodigoBarras]],TablaProductos[#All],3,FALSE)</f>
        <v>1003</v>
      </c>
    </row>
    <row r="522" spans="1:9" x14ac:dyDescent="0.25">
      <c r="A522" s="68">
        <v>42455</v>
      </c>
      <c r="B522">
        <v>75100033948</v>
      </c>
      <c r="C522">
        <v>30</v>
      </c>
      <c r="D522" s="2">
        <v>24.462827423892683</v>
      </c>
      <c r="E522" s="3">
        <f>TablaVentas[[#This Row],[Precio]]*TablaVentas[[#This Row],[Cantidad]]</f>
        <v>733.88482271678049</v>
      </c>
      <c r="F522">
        <f>IF(TablaVentas[[#This Row],[Cantidad]]&gt;=20,1,2)</f>
        <v>1</v>
      </c>
      <c r="G522" s="67" t="str">
        <f>VLOOKUP(MONTH(TablaVentas[[#This Row],[fecha]]),TablaMeses[#All],2,FALSE)</f>
        <v>MARZO</v>
      </c>
      <c r="H522">
        <f>YEAR(TablaVentas[[#This Row],[fecha]])</f>
        <v>2016</v>
      </c>
      <c r="I522">
        <f>VLOOKUP(TablaVentas[[#This Row],[CodigoBarras]],TablaProductos[#All],3,FALSE)</f>
        <v>1006</v>
      </c>
    </row>
    <row r="523" spans="1:9" x14ac:dyDescent="0.25">
      <c r="A523" s="68">
        <v>42455</v>
      </c>
      <c r="B523">
        <v>75100033949</v>
      </c>
      <c r="C523">
        <v>39</v>
      </c>
      <c r="D523" s="2">
        <v>32.894032474980676</v>
      </c>
      <c r="E523" s="3">
        <f>TablaVentas[[#This Row],[Precio]]*TablaVentas[[#This Row],[Cantidad]]</f>
        <v>1282.8672665242464</v>
      </c>
      <c r="F523">
        <f>IF(TablaVentas[[#This Row],[Cantidad]]&gt;=20,1,2)</f>
        <v>1</v>
      </c>
      <c r="G523" s="67" t="str">
        <f>VLOOKUP(MONTH(TablaVentas[[#This Row],[fecha]]),TablaMeses[#All],2,FALSE)</f>
        <v>MARZO</v>
      </c>
      <c r="H523">
        <f>YEAR(TablaVentas[[#This Row],[fecha]])</f>
        <v>2016</v>
      </c>
      <c r="I523">
        <f>VLOOKUP(TablaVentas[[#This Row],[CodigoBarras]],TablaProductos[#All],3,FALSE)</f>
        <v>1004</v>
      </c>
    </row>
    <row r="524" spans="1:9" x14ac:dyDescent="0.25">
      <c r="A524" s="68">
        <v>42455</v>
      </c>
      <c r="B524">
        <v>75100033949</v>
      </c>
      <c r="C524">
        <v>28</v>
      </c>
      <c r="D524" s="2">
        <v>32.894032474980676</v>
      </c>
      <c r="E524" s="3">
        <f>TablaVentas[[#This Row],[Precio]]*TablaVentas[[#This Row],[Cantidad]]</f>
        <v>921.03290929945888</v>
      </c>
      <c r="F524">
        <f>IF(TablaVentas[[#This Row],[Cantidad]]&gt;=20,1,2)</f>
        <v>1</v>
      </c>
      <c r="G524" s="67" t="str">
        <f>VLOOKUP(MONTH(TablaVentas[[#This Row],[fecha]]),TablaMeses[#All],2,FALSE)</f>
        <v>MARZO</v>
      </c>
      <c r="H524">
        <f>YEAR(TablaVentas[[#This Row],[fecha]])</f>
        <v>2016</v>
      </c>
      <c r="I524">
        <f>VLOOKUP(TablaVentas[[#This Row],[CodigoBarras]],TablaProductos[#All],3,FALSE)</f>
        <v>1004</v>
      </c>
    </row>
    <row r="525" spans="1:9" x14ac:dyDescent="0.25">
      <c r="A525" s="68">
        <v>42455</v>
      </c>
      <c r="B525">
        <v>75100033950</v>
      </c>
      <c r="C525">
        <v>26</v>
      </c>
      <c r="D525" s="2">
        <v>25.215585619363644</v>
      </c>
      <c r="E525" s="3">
        <f>TablaVentas[[#This Row],[Precio]]*TablaVentas[[#This Row],[Cantidad]]</f>
        <v>655.6052261034547</v>
      </c>
      <c r="F525">
        <f>IF(TablaVentas[[#This Row],[Cantidad]]&gt;=20,1,2)</f>
        <v>1</v>
      </c>
      <c r="G525" s="67" t="str">
        <f>VLOOKUP(MONTH(TablaVentas[[#This Row],[fecha]]),TablaMeses[#All],2,FALSE)</f>
        <v>MARZO</v>
      </c>
      <c r="H525">
        <f>YEAR(TablaVentas[[#This Row],[fecha]])</f>
        <v>2016</v>
      </c>
      <c r="I525">
        <f>VLOOKUP(TablaVentas[[#This Row],[CodigoBarras]],TablaProductos[#All],3,FALSE)</f>
        <v>1005</v>
      </c>
    </row>
    <row r="526" spans="1:9" x14ac:dyDescent="0.25">
      <c r="A526" s="68">
        <v>42456</v>
      </c>
      <c r="B526">
        <v>75100033941</v>
      </c>
      <c r="C526">
        <v>9</v>
      </c>
      <c r="D526" s="2">
        <v>34.329026514440201</v>
      </c>
      <c r="E526" s="3">
        <f>TablaVentas[[#This Row],[Precio]]*TablaVentas[[#This Row],[Cantidad]]</f>
        <v>308.96123862996183</v>
      </c>
      <c r="F526">
        <f>IF(TablaVentas[[#This Row],[Cantidad]]&gt;=20,1,2)</f>
        <v>2</v>
      </c>
      <c r="G526" s="67" t="str">
        <f>VLOOKUP(MONTH(TablaVentas[[#This Row],[fecha]]),TablaMeses[#All],2,FALSE)</f>
        <v>MARZO</v>
      </c>
      <c r="H526">
        <f>YEAR(TablaVentas[[#This Row],[fecha]])</f>
        <v>2016</v>
      </c>
      <c r="I526">
        <f>VLOOKUP(TablaVentas[[#This Row],[CodigoBarras]],TablaProductos[#All],3,FALSE)</f>
        <v>1002</v>
      </c>
    </row>
    <row r="527" spans="1:9" x14ac:dyDescent="0.25">
      <c r="A527" s="68">
        <v>42456</v>
      </c>
      <c r="B527">
        <v>75100033944</v>
      </c>
      <c r="C527">
        <v>7</v>
      </c>
      <c r="D527" s="2">
        <v>26.678238770962935</v>
      </c>
      <c r="E527" s="3">
        <f>TablaVentas[[#This Row],[Precio]]*TablaVentas[[#This Row],[Cantidad]]</f>
        <v>186.74767139674054</v>
      </c>
      <c r="F527">
        <f>IF(TablaVentas[[#This Row],[Cantidad]]&gt;=20,1,2)</f>
        <v>2</v>
      </c>
      <c r="G527" s="67" t="str">
        <f>VLOOKUP(MONTH(TablaVentas[[#This Row],[fecha]]),TablaMeses[#All],2,FALSE)</f>
        <v>MARZO</v>
      </c>
      <c r="H527">
        <f>YEAR(TablaVentas[[#This Row],[fecha]])</f>
        <v>2016</v>
      </c>
      <c r="I527">
        <f>VLOOKUP(TablaVentas[[#This Row],[CodigoBarras]],TablaProductos[#All],3,FALSE)</f>
        <v>1002</v>
      </c>
    </row>
    <row r="528" spans="1:9" x14ac:dyDescent="0.25">
      <c r="A528" s="68">
        <v>42456</v>
      </c>
      <c r="B528">
        <v>75100033948</v>
      </c>
      <c r="C528">
        <v>24</v>
      </c>
      <c r="D528" s="2">
        <v>24.462827423892683</v>
      </c>
      <c r="E528" s="3">
        <f>TablaVentas[[#This Row],[Precio]]*TablaVentas[[#This Row],[Cantidad]]</f>
        <v>587.10785817342435</v>
      </c>
      <c r="F528">
        <f>IF(TablaVentas[[#This Row],[Cantidad]]&gt;=20,1,2)</f>
        <v>1</v>
      </c>
      <c r="G528" s="67" t="str">
        <f>VLOOKUP(MONTH(TablaVentas[[#This Row],[fecha]]),TablaMeses[#All],2,FALSE)</f>
        <v>MARZO</v>
      </c>
      <c r="H528">
        <f>YEAR(TablaVentas[[#This Row],[fecha]])</f>
        <v>2016</v>
      </c>
      <c r="I528">
        <f>VLOOKUP(TablaVentas[[#This Row],[CodigoBarras]],TablaProductos[#All],3,FALSE)</f>
        <v>1006</v>
      </c>
    </row>
    <row r="529" spans="1:9" x14ac:dyDescent="0.25">
      <c r="A529" s="68">
        <v>42456</v>
      </c>
      <c r="B529">
        <v>75100033949</v>
      </c>
      <c r="C529">
        <v>9</v>
      </c>
      <c r="D529" s="2">
        <v>32.894032474980676</v>
      </c>
      <c r="E529" s="3">
        <f>TablaVentas[[#This Row],[Precio]]*TablaVentas[[#This Row],[Cantidad]]</f>
        <v>296.0462922748261</v>
      </c>
      <c r="F529">
        <f>IF(TablaVentas[[#This Row],[Cantidad]]&gt;=20,1,2)</f>
        <v>2</v>
      </c>
      <c r="G529" s="67" t="str">
        <f>VLOOKUP(MONTH(TablaVentas[[#This Row],[fecha]]),TablaMeses[#All],2,FALSE)</f>
        <v>MARZO</v>
      </c>
      <c r="H529">
        <f>YEAR(TablaVentas[[#This Row],[fecha]])</f>
        <v>2016</v>
      </c>
      <c r="I529">
        <f>VLOOKUP(TablaVentas[[#This Row],[CodigoBarras]],TablaProductos[#All],3,FALSE)</f>
        <v>1004</v>
      </c>
    </row>
    <row r="530" spans="1:9" x14ac:dyDescent="0.25">
      <c r="A530" s="68">
        <v>42456</v>
      </c>
      <c r="B530">
        <v>75100033949</v>
      </c>
      <c r="C530">
        <v>10</v>
      </c>
      <c r="D530" s="2">
        <v>32.894032474980676</v>
      </c>
      <c r="E530" s="3">
        <f>TablaVentas[[#This Row],[Precio]]*TablaVentas[[#This Row],[Cantidad]]</f>
        <v>328.94032474980679</v>
      </c>
      <c r="F530">
        <f>IF(TablaVentas[[#This Row],[Cantidad]]&gt;=20,1,2)</f>
        <v>2</v>
      </c>
      <c r="G530" s="67" t="str">
        <f>VLOOKUP(MONTH(TablaVentas[[#This Row],[fecha]]),TablaMeses[#All],2,FALSE)</f>
        <v>MARZO</v>
      </c>
      <c r="H530">
        <f>YEAR(TablaVentas[[#This Row],[fecha]])</f>
        <v>2016</v>
      </c>
      <c r="I530">
        <f>VLOOKUP(TablaVentas[[#This Row],[CodigoBarras]],TablaProductos[#All],3,FALSE)</f>
        <v>1004</v>
      </c>
    </row>
    <row r="531" spans="1:9" x14ac:dyDescent="0.25">
      <c r="A531" s="68">
        <v>42456</v>
      </c>
      <c r="B531">
        <v>75100033950</v>
      </c>
      <c r="C531">
        <v>2</v>
      </c>
      <c r="D531" s="2">
        <v>25.215585619363644</v>
      </c>
      <c r="E531" s="3">
        <f>TablaVentas[[#This Row],[Precio]]*TablaVentas[[#This Row],[Cantidad]]</f>
        <v>50.431171238727288</v>
      </c>
      <c r="F531">
        <f>IF(TablaVentas[[#This Row],[Cantidad]]&gt;=20,1,2)</f>
        <v>2</v>
      </c>
      <c r="G531" s="67" t="str">
        <f>VLOOKUP(MONTH(TablaVentas[[#This Row],[fecha]]),TablaMeses[#All],2,FALSE)</f>
        <v>MARZO</v>
      </c>
      <c r="H531">
        <f>YEAR(TablaVentas[[#This Row],[fecha]])</f>
        <v>2016</v>
      </c>
      <c r="I531">
        <f>VLOOKUP(TablaVentas[[#This Row],[CodigoBarras]],TablaProductos[#All],3,FALSE)</f>
        <v>1005</v>
      </c>
    </row>
    <row r="532" spans="1:9" x14ac:dyDescent="0.25">
      <c r="A532" s="68">
        <v>42457</v>
      </c>
      <c r="B532">
        <v>75100033942</v>
      </c>
      <c r="C532">
        <v>29</v>
      </c>
      <c r="D532" s="2">
        <v>39.570543626877033</v>
      </c>
      <c r="E532" s="3">
        <f>TablaVentas[[#This Row],[Precio]]*TablaVentas[[#This Row],[Cantidad]]</f>
        <v>1147.5457651794341</v>
      </c>
      <c r="F532">
        <f>IF(TablaVentas[[#This Row],[Cantidad]]&gt;=20,1,2)</f>
        <v>1</v>
      </c>
      <c r="G532" s="67" t="str">
        <f>VLOOKUP(MONTH(TablaVentas[[#This Row],[fecha]]),TablaMeses[#All],2,FALSE)</f>
        <v>MARZO</v>
      </c>
      <c r="H532">
        <f>YEAR(TablaVentas[[#This Row],[fecha]])</f>
        <v>2016</v>
      </c>
      <c r="I532">
        <f>VLOOKUP(TablaVentas[[#This Row],[CodigoBarras]],TablaProductos[#All],3,FALSE)</f>
        <v>1003</v>
      </c>
    </row>
    <row r="533" spans="1:9" x14ac:dyDescent="0.25">
      <c r="A533" s="68">
        <v>42457</v>
      </c>
      <c r="B533">
        <v>75100033942</v>
      </c>
      <c r="C533">
        <v>48</v>
      </c>
      <c r="D533" s="2">
        <v>39.570543626877033</v>
      </c>
      <c r="E533" s="3">
        <f>TablaVentas[[#This Row],[Precio]]*TablaVentas[[#This Row],[Cantidad]]</f>
        <v>1899.3860940900977</v>
      </c>
      <c r="F533">
        <f>IF(TablaVentas[[#This Row],[Cantidad]]&gt;=20,1,2)</f>
        <v>1</v>
      </c>
      <c r="G533" s="67" t="str">
        <f>VLOOKUP(MONTH(TablaVentas[[#This Row],[fecha]]),TablaMeses[#All],2,FALSE)</f>
        <v>MARZO</v>
      </c>
      <c r="H533">
        <f>YEAR(TablaVentas[[#This Row],[fecha]])</f>
        <v>2016</v>
      </c>
      <c r="I533">
        <f>VLOOKUP(TablaVentas[[#This Row],[CodigoBarras]],TablaProductos[#All],3,FALSE)</f>
        <v>1003</v>
      </c>
    </row>
    <row r="534" spans="1:9" x14ac:dyDescent="0.25">
      <c r="A534" s="68">
        <v>42457</v>
      </c>
      <c r="B534">
        <v>75100033944</v>
      </c>
      <c r="C534">
        <v>13</v>
      </c>
      <c r="D534" s="2">
        <v>26.678238770962935</v>
      </c>
      <c r="E534" s="3">
        <f>TablaVentas[[#This Row],[Precio]]*TablaVentas[[#This Row],[Cantidad]]</f>
        <v>346.81710402251815</v>
      </c>
      <c r="F534">
        <f>IF(TablaVentas[[#This Row],[Cantidad]]&gt;=20,1,2)</f>
        <v>2</v>
      </c>
      <c r="G534" s="67" t="str">
        <f>VLOOKUP(MONTH(TablaVentas[[#This Row],[fecha]]),TablaMeses[#All],2,FALSE)</f>
        <v>MARZO</v>
      </c>
      <c r="H534">
        <f>YEAR(TablaVentas[[#This Row],[fecha]])</f>
        <v>2016</v>
      </c>
      <c r="I534">
        <f>VLOOKUP(TablaVentas[[#This Row],[CodigoBarras]],TablaProductos[#All],3,FALSE)</f>
        <v>1002</v>
      </c>
    </row>
    <row r="535" spans="1:9" x14ac:dyDescent="0.25">
      <c r="A535" s="68">
        <v>42457</v>
      </c>
      <c r="B535">
        <v>75100033945</v>
      </c>
      <c r="C535">
        <v>3</v>
      </c>
      <c r="D535" s="2">
        <v>32.473968381130078</v>
      </c>
      <c r="E535" s="3">
        <f>TablaVentas[[#This Row],[Precio]]*TablaVentas[[#This Row],[Cantidad]]</f>
        <v>97.421905143390234</v>
      </c>
      <c r="F535">
        <f>IF(TablaVentas[[#This Row],[Cantidad]]&gt;=20,1,2)</f>
        <v>2</v>
      </c>
      <c r="G535" s="67" t="str">
        <f>VLOOKUP(MONTH(TablaVentas[[#This Row],[fecha]]),TablaMeses[#All],2,FALSE)</f>
        <v>MARZO</v>
      </c>
      <c r="H535">
        <f>YEAR(TablaVentas[[#This Row],[fecha]])</f>
        <v>2016</v>
      </c>
      <c r="I535">
        <f>VLOOKUP(TablaVentas[[#This Row],[CodigoBarras]],TablaProductos[#All],3,FALSE)</f>
        <v>1003</v>
      </c>
    </row>
    <row r="536" spans="1:9" x14ac:dyDescent="0.25">
      <c r="A536" s="68">
        <v>42457</v>
      </c>
      <c r="B536">
        <v>75100033947</v>
      </c>
      <c r="C536">
        <v>8</v>
      </c>
      <c r="D536" s="2">
        <v>33.370394916639121</v>
      </c>
      <c r="E536" s="3">
        <f>TablaVentas[[#This Row],[Precio]]*TablaVentas[[#This Row],[Cantidad]]</f>
        <v>266.96315933311297</v>
      </c>
      <c r="F536">
        <f>IF(TablaVentas[[#This Row],[Cantidad]]&gt;=20,1,2)</f>
        <v>2</v>
      </c>
      <c r="G536" s="67" t="str">
        <f>VLOOKUP(MONTH(TablaVentas[[#This Row],[fecha]]),TablaMeses[#All],2,FALSE)</f>
        <v>MARZO</v>
      </c>
      <c r="H536">
        <f>YEAR(TablaVentas[[#This Row],[fecha]])</f>
        <v>2016</v>
      </c>
      <c r="I536">
        <f>VLOOKUP(TablaVentas[[#This Row],[CodigoBarras]],TablaProductos[#All],3,FALSE)</f>
        <v>1005</v>
      </c>
    </row>
    <row r="537" spans="1:9" x14ac:dyDescent="0.25">
      <c r="A537" s="68">
        <v>42457</v>
      </c>
      <c r="B537">
        <v>75100033947</v>
      </c>
      <c r="C537">
        <v>18</v>
      </c>
      <c r="D537" s="2">
        <v>33.370394916639121</v>
      </c>
      <c r="E537" s="3">
        <f>TablaVentas[[#This Row],[Precio]]*TablaVentas[[#This Row],[Cantidad]]</f>
        <v>600.66710849950414</v>
      </c>
      <c r="F537">
        <f>IF(TablaVentas[[#This Row],[Cantidad]]&gt;=20,1,2)</f>
        <v>2</v>
      </c>
      <c r="G537" s="67" t="str">
        <f>VLOOKUP(MONTH(TablaVentas[[#This Row],[fecha]]),TablaMeses[#All],2,FALSE)</f>
        <v>MARZO</v>
      </c>
      <c r="H537">
        <f>YEAR(TablaVentas[[#This Row],[fecha]])</f>
        <v>2016</v>
      </c>
      <c r="I537">
        <f>VLOOKUP(TablaVentas[[#This Row],[CodigoBarras]],TablaProductos[#All],3,FALSE)</f>
        <v>1005</v>
      </c>
    </row>
    <row r="538" spans="1:9" x14ac:dyDescent="0.25">
      <c r="A538" s="68">
        <v>42457</v>
      </c>
      <c r="B538">
        <v>75100033949</v>
      </c>
      <c r="C538">
        <v>42</v>
      </c>
      <c r="D538" s="2">
        <v>32.894032474980676</v>
      </c>
      <c r="E538" s="3">
        <f>TablaVentas[[#This Row],[Precio]]*TablaVentas[[#This Row],[Cantidad]]</f>
        <v>1381.5493639491883</v>
      </c>
      <c r="F538">
        <f>IF(TablaVentas[[#This Row],[Cantidad]]&gt;=20,1,2)</f>
        <v>1</v>
      </c>
      <c r="G538" s="67" t="str">
        <f>VLOOKUP(MONTH(TablaVentas[[#This Row],[fecha]]),TablaMeses[#All],2,FALSE)</f>
        <v>MARZO</v>
      </c>
      <c r="H538">
        <f>YEAR(TablaVentas[[#This Row],[fecha]])</f>
        <v>2016</v>
      </c>
      <c r="I538">
        <f>VLOOKUP(TablaVentas[[#This Row],[CodigoBarras]],TablaProductos[#All],3,FALSE)</f>
        <v>1004</v>
      </c>
    </row>
    <row r="539" spans="1:9" x14ac:dyDescent="0.25">
      <c r="A539" s="68">
        <v>42457</v>
      </c>
      <c r="B539">
        <v>75100033950</v>
      </c>
      <c r="C539">
        <v>35</v>
      </c>
      <c r="D539" s="2">
        <v>25.215585619363644</v>
      </c>
      <c r="E539" s="3">
        <f>TablaVentas[[#This Row],[Precio]]*TablaVentas[[#This Row],[Cantidad]]</f>
        <v>882.54549667772756</v>
      </c>
      <c r="F539">
        <f>IF(TablaVentas[[#This Row],[Cantidad]]&gt;=20,1,2)</f>
        <v>1</v>
      </c>
      <c r="G539" s="67" t="str">
        <f>VLOOKUP(MONTH(TablaVentas[[#This Row],[fecha]]),TablaMeses[#All],2,FALSE)</f>
        <v>MARZO</v>
      </c>
      <c r="H539">
        <f>YEAR(TablaVentas[[#This Row],[fecha]])</f>
        <v>2016</v>
      </c>
      <c r="I539">
        <f>VLOOKUP(TablaVentas[[#This Row],[CodigoBarras]],TablaProductos[#All],3,FALSE)</f>
        <v>1005</v>
      </c>
    </row>
    <row r="540" spans="1:9" x14ac:dyDescent="0.25">
      <c r="A540" s="68">
        <v>42458</v>
      </c>
      <c r="B540">
        <v>75100033941</v>
      </c>
      <c r="C540">
        <v>49</v>
      </c>
      <c r="D540" s="2">
        <v>34.329026514440201</v>
      </c>
      <c r="E540" s="3">
        <f>TablaVentas[[#This Row],[Precio]]*TablaVentas[[#This Row],[Cantidad]]</f>
        <v>1682.1222992075698</v>
      </c>
      <c r="F540">
        <f>IF(TablaVentas[[#This Row],[Cantidad]]&gt;=20,1,2)</f>
        <v>1</v>
      </c>
      <c r="G540" s="67" t="str">
        <f>VLOOKUP(MONTH(TablaVentas[[#This Row],[fecha]]),TablaMeses[#All],2,FALSE)</f>
        <v>MARZO</v>
      </c>
      <c r="H540">
        <f>YEAR(TablaVentas[[#This Row],[fecha]])</f>
        <v>2016</v>
      </c>
      <c r="I540">
        <f>VLOOKUP(TablaVentas[[#This Row],[CodigoBarras]],TablaProductos[#All],3,FALSE)</f>
        <v>1002</v>
      </c>
    </row>
    <row r="541" spans="1:9" x14ac:dyDescent="0.25">
      <c r="A541" s="68">
        <v>42458</v>
      </c>
      <c r="B541">
        <v>75100033944</v>
      </c>
      <c r="C541">
        <v>2</v>
      </c>
      <c r="D541" s="2">
        <v>26.678238770962935</v>
      </c>
      <c r="E541" s="3">
        <f>TablaVentas[[#This Row],[Precio]]*TablaVentas[[#This Row],[Cantidad]]</f>
        <v>53.356477541925869</v>
      </c>
      <c r="F541">
        <f>IF(TablaVentas[[#This Row],[Cantidad]]&gt;=20,1,2)</f>
        <v>2</v>
      </c>
      <c r="G541" s="67" t="str">
        <f>VLOOKUP(MONTH(TablaVentas[[#This Row],[fecha]]),TablaMeses[#All],2,FALSE)</f>
        <v>MARZO</v>
      </c>
      <c r="H541">
        <f>YEAR(TablaVentas[[#This Row],[fecha]])</f>
        <v>2016</v>
      </c>
      <c r="I541">
        <f>VLOOKUP(TablaVentas[[#This Row],[CodigoBarras]],TablaProductos[#All],3,FALSE)</f>
        <v>1002</v>
      </c>
    </row>
    <row r="542" spans="1:9" x14ac:dyDescent="0.25">
      <c r="A542" s="68">
        <v>42458</v>
      </c>
      <c r="B542">
        <v>75100033944</v>
      </c>
      <c r="C542">
        <v>10</v>
      </c>
      <c r="D542" s="2">
        <v>26.678238770962935</v>
      </c>
      <c r="E542" s="3">
        <f>TablaVentas[[#This Row],[Precio]]*TablaVentas[[#This Row],[Cantidad]]</f>
        <v>266.78238770962935</v>
      </c>
      <c r="F542">
        <f>IF(TablaVentas[[#This Row],[Cantidad]]&gt;=20,1,2)</f>
        <v>2</v>
      </c>
      <c r="G542" s="67" t="str">
        <f>VLOOKUP(MONTH(TablaVentas[[#This Row],[fecha]]),TablaMeses[#All],2,FALSE)</f>
        <v>MARZO</v>
      </c>
      <c r="H542">
        <f>YEAR(TablaVentas[[#This Row],[fecha]])</f>
        <v>2016</v>
      </c>
      <c r="I542">
        <f>VLOOKUP(TablaVentas[[#This Row],[CodigoBarras]],TablaProductos[#All],3,FALSE)</f>
        <v>1002</v>
      </c>
    </row>
    <row r="543" spans="1:9" x14ac:dyDescent="0.25">
      <c r="A543" s="68">
        <v>42458</v>
      </c>
      <c r="B543">
        <v>75100033948</v>
      </c>
      <c r="C543">
        <v>7</v>
      </c>
      <c r="D543" s="2">
        <v>24.462827423892683</v>
      </c>
      <c r="E543" s="3">
        <f>TablaVentas[[#This Row],[Precio]]*TablaVentas[[#This Row],[Cantidad]]</f>
        <v>171.23979196724878</v>
      </c>
      <c r="F543">
        <f>IF(TablaVentas[[#This Row],[Cantidad]]&gt;=20,1,2)</f>
        <v>2</v>
      </c>
      <c r="G543" s="67" t="str">
        <f>VLOOKUP(MONTH(TablaVentas[[#This Row],[fecha]]),TablaMeses[#All],2,FALSE)</f>
        <v>MARZO</v>
      </c>
      <c r="H543">
        <f>YEAR(TablaVentas[[#This Row],[fecha]])</f>
        <v>2016</v>
      </c>
      <c r="I543">
        <f>VLOOKUP(TablaVentas[[#This Row],[CodigoBarras]],TablaProductos[#All],3,FALSE)</f>
        <v>1006</v>
      </c>
    </row>
    <row r="544" spans="1:9" x14ac:dyDescent="0.25">
      <c r="A544" s="68">
        <v>42459</v>
      </c>
      <c r="B544">
        <v>75100033940</v>
      </c>
      <c r="C544">
        <v>25</v>
      </c>
      <c r="D544" s="2">
        <v>36.618449397693041</v>
      </c>
      <c r="E544" s="3">
        <f>TablaVentas[[#This Row],[Precio]]*TablaVentas[[#This Row],[Cantidad]]</f>
        <v>915.46123494232597</v>
      </c>
      <c r="F544">
        <f>IF(TablaVentas[[#This Row],[Cantidad]]&gt;=20,1,2)</f>
        <v>1</v>
      </c>
      <c r="G544" s="67" t="str">
        <f>VLOOKUP(MONTH(TablaVentas[[#This Row],[fecha]]),TablaMeses[#All],2,FALSE)</f>
        <v>MARZO</v>
      </c>
      <c r="H544">
        <f>YEAR(TablaVentas[[#This Row],[fecha]])</f>
        <v>2016</v>
      </c>
      <c r="I544">
        <f>VLOOKUP(TablaVentas[[#This Row],[CodigoBarras]],TablaProductos[#All],3,FALSE)</f>
        <v>1001</v>
      </c>
    </row>
    <row r="545" spans="1:9" x14ac:dyDescent="0.25">
      <c r="A545" s="68">
        <v>42459</v>
      </c>
      <c r="B545">
        <v>75100033940</v>
      </c>
      <c r="C545">
        <v>46</v>
      </c>
      <c r="D545" s="2">
        <v>36.618449397693041</v>
      </c>
      <c r="E545" s="3">
        <f>TablaVentas[[#This Row],[Precio]]*TablaVentas[[#This Row],[Cantidad]]</f>
        <v>1684.44867229388</v>
      </c>
      <c r="F545">
        <f>IF(TablaVentas[[#This Row],[Cantidad]]&gt;=20,1,2)</f>
        <v>1</v>
      </c>
      <c r="G545" s="67" t="str">
        <f>VLOOKUP(MONTH(TablaVentas[[#This Row],[fecha]]),TablaMeses[#All],2,FALSE)</f>
        <v>MARZO</v>
      </c>
      <c r="H545">
        <f>YEAR(TablaVentas[[#This Row],[fecha]])</f>
        <v>2016</v>
      </c>
      <c r="I545">
        <f>VLOOKUP(TablaVentas[[#This Row],[CodigoBarras]],TablaProductos[#All],3,FALSE)</f>
        <v>1001</v>
      </c>
    </row>
    <row r="546" spans="1:9" x14ac:dyDescent="0.25">
      <c r="A546" s="68">
        <v>42459</v>
      </c>
      <c r="B546">
        <v>75100033942</v>
      </c>
      <c r="C546">
        <v>2</v>
      </c>
      <c r="D546" s="2">
        <v>39.570543626877033</v>
      </c>
      <c r="E546" s="3">
        <f>TablaVentas[[#This Row],[Precio]]*TablaVentas[[#This Row],[Cantidad]]</f>
        <v>79.141087253754066</v>
      </c>
      <c r="F546">
        <f>IF(TablaVentas[[#This Row],[Cantidad]]&gt;=20,1,2)</f>
        <v>2</v>
      </c>
      <c r="G546" s="67" t="str">
        <f>VLOOKUP(MONTH(TablaVentas[[#This Row],[fecha]]),TablaMeses[#All],2,FALSE)</f>
        <v>MARZO</v>
      </c>
      <c r="H546">
        <f>YEAR(TablaVentas[[#This Row],[fecha]])</f>
        <v>2016</v>
      </c>
      <c r="I546">
        <f>VLOOKUP(TablaVentas[[#This Row],[CodigoBarras]],TablaProductos[#All],3,FALSE)</f>
        <v>1003</v>
      </c>
    </row>
    <row r="547" spans="1:9" x14ac:dyDescent="0.25">
      <c r="A547" s="68">
        <v>42459</v>
      </c>
      <c r="B547">
        <v>75100033943</v>
      </c>
      <c r="C547">
        <v>8</v>
      </c>
      <c r="D547" s="2">
        <v>38.791923856233225</v>
      </c>
      <c r="E547" s="3">
        <f>TablaVentas[[#This Row],[Precio]]*TablaVentas[[#This Row],[Cantidad]]</f>
        <v>310.3353908498658</v>
      </c>
      <c r="F547">
        <f>IF(TablaVentas[[#This Row],[Cantidad]]&gt;=20,1,2)</f>
        <v>2</v>
      </c>
      <c r="G547" s="67" t="str">
        <f>VLOOKUP(MONTH(TablaVentas[[#This Row],[fecha]]),TablaMeses[#All],2,FALSE)</f>
        <v>MARZO</v>
      </c>
      <c r="H547">
        <f>YEAR(TablaVentas[[#This Row],[fecha]])</f>
        <v>2016</v>
      </c>
      <c r="I547">
        <f>VLOOKUP(TablaVentas[[#This Row],[CodigoBarras]],TablaProductos[#All],3,FALSE)</f>
        <v>1001</v>
      </c>
    </row>
    <row r="548" spans="1:9" x14ac:dyDescent="0.25">
      <c r="A548" s="68">
        <v>42459</v>
      </c>
      <c r="B548">
        <v>75100033944</v>
      </c>
      <c r="C548">
        <v>24</v>
      </c>
      <c r="D548" s="2">
        <v>26.678238770962935</v>
      </c>
      <c r="E548" s="3">
        <f>TablaVentas[[#This Row],[Precio]]*TablaVentas[[#This Row],[Cantidad]]</f>
        <v>640.27773050311043</v>
      </c>
      <c r="F548">
        <f>IF(TablaVentas[[#This Row],[Cantidad]]&gt;=20,1,2)</f>
        <v>1</v>
      </c>
      <c r="G548" s="67" t="str">
        <f>VLOOKUP(MONTH(TablaVentas[[#This Row],[fecha]]),TablaMeses[#All],2,FALSE)</f>
        <v>MARZO</v>
      </c>
      <c r="H548">
        <f>YEAR(TablaVentas[[#This Row],[fecha]])</f>
        <v>2016</v>
      </c>
      <c r="I548">
        <f>VLOOKUP(TablaVentas[[#This Row],[CodigoBarras]],TablaProductos[#All],3,FALSE)</f>
        <v>1002</v>
      </c>
    </row>
    <row r="549" spans="1:9" x14ac:dyDescent="0.25">
      <c r="A549" s="68">
        <v>42459</v>
      </c>
      <c r="B549">
        <v>75100033945</v>
      </c>
      <c r="C549">
        <v>28</v>
      </c>
      <c r="D549" s="2">
        <v>32.473968381130078</v>
      </c>
      <c r="E549" s="3">
        <f>TablaVentas[[#This Row],[Precio]]*TablaVentas[[#This Row],[Cantidad]]</f>
        <v>909.27111467164218</v>
      </c>
      <c r="F549">
        <f>IF(TablaVentas[[#This Row],[Cantidad]]&gt;=20,1,2)</f>
        <v>1</v>
      </c>
      <c r="G549" s="67" t="str">
        <f>VLOOKUP(MONTH(TablaVentas[[#This Row],[fecha]]),TablaMeses[#All],2,FALSE)</f>
        <v>MARZO</v>
      </c>
      <c r="H549">
        <f>YEAR(TablaVentas[[#This Row],[fecha]])</f>
        <v>2016</v>
      </c>
      <c r="I549">
        <f>VLOOKUP(TablaVentas[[#This Row],[CodigoBarras]],TablaProductos[#All],3,FALSE)</f>
        <v>1003</v>
      </c>
    </row>
    <row r="550" spans="1:9" x14ac:dyDescent="0.25">
      <c r="A550" s="68">
        <v>42459</v>
      </c>
      <c r="B550">
        <v>75100033945</v>
      </c>
      <c r="C550">
        <v>4</v>
      </c>
      <c r="D550" s="2">
        <v>32.473968381130078</v>
      </c>
      <c r="E550" s="3">
        <f>TablaVentas[[#This Row],[Precio]]*TablaVentas[[#This Row],[Cantidad]]</f>
        <v>129.89587352452031</v>
      </c>
      <c r="F550">
        <f>IF(TablaVentas[[#This Row],[Cantidad]]&gt;=20,1,2)</f>
        <v>2</v>
      </c>
      <c r="G550" s="67" t="str">
        <f>VLOOKUP(MONTH(TablaVentas[[#This Row],[fecha]]),TablaMeses[#All],2,FALSE)</f>
        <v>MARZO</v>
      </c>
      <c r="H550">
        <f>YEAR(TablaVentas[[#This Row],[fecha]])</f>
        <v>2016</v>
      </c>
      <c r="I550">
        <f>VLOOKUP(TablaVentas[[#This Row],[CodigoBarras]],TablaProductos[#All],3,FALSE)</f>
        <v>1003</v>
      </c>
    </row>
    <row r="551" spans="1:9" x14ac:dyDescent="0.25">
      <c r="A551" s="68">
        <v>42459</v>
      </c>
      <c r="B551">
        <v>75100033946</v>
      </c>
      <c r="C551">
        <v>41</v>
      </c>
      <c r="D551" s="2">
        <v>39.508311000525424</v>
      </c>
      <c r="E551" s="3">
        <f>TablaVentas[[#This Row],[Precio]]*TablaVentas[[#This Row],[Cantidad]]</f>
        <v>1619.8407510215425</v>
      </c>
      <c r="F551">
        <f>IF(TablaVentas[[#This Row],[Cantidad]]&gt;=20,1,2)</f>
        <v>1</v>
      </c>
      <c r="G551" s="67" t="str">
        <f>VLOOKUP(MONTH(TablaVentas[[#This Row],[fecha]]),TablaMeses[#All],2,FALSE)</f>
        <v>MARZO</v>
      </c>
      <c r="H551">
        <f>YEAR(TablaVentas[[#This Row],[fecha]])</f>
        <v>2016</v>
      </c>
      <c r="I551">
        <f>VLOOKUP(TablaVentas[[#This Row],[CodigoBarras]],TablaProductos[#All],3,FALSE)</f>
        <v>1004</v>
      </c>
    </row>
    <row r="552" spans="1:9" x14ac:dyDescent="0.25">
      <c r="A552" s="68">
        <v>42459</v>
      </c>
      <c r="B552">
        <v>75100033947</v>
      </c>
      <c r="C552">
        <v>7</v>
      </c>
      <c r="D552" s="2">
        <v>33.370394916639121</v>
      </c>
      <c r="E552" s="3">
        <f>TablaVentas[[#This Row],[Precio]]*TablaVentas[[#This Row],[Cantidad]]</f>
        <v>233.59276441647384</v>
      </c>
      <c r="F552">
        <f>IF(TablaVentas[[#This Row],[Cantidad]]&gt;=20,1,2)</f>
        <v>2</v>
      </c>
      <c r="G552" s="67" t="str">
        <f>VLOOKUP(MONTH(TablaVentas[[#This Row],[fecha]]),TablaMeses[#All],2,FALSE)</f>
        <v>MARZO</v>
      </c>
      <c r="H552">
        <f>YEAR(TablaVentas[[#This Row],[fecha]])</f>
        <v>2016</v>
      </c>
      <c r="I552">
        <f>VLOOKUP(TablaVentas[[#This Row],[CodigoBarras]],TablaProductos[#All],3,FALSE)</f>
        <v>1005</v>
      </c>
    </row>
    <row r="553" spans="1:9" x14ac:dyDescent="0.25">
      <c r="A553" s="68">
        <v>42461</v>
      </c>
      <c r="B553">
        <v>75100033941</v>
      </c>
      <c r="C553">
        <v>11</v>
      </c>
      <c r="D553" s="2">
        <v>34.329026514440201</v>
      </c>
      <c r="E553" s="3">
        <f>TablaVentas[[#This Row],[Precio]]*TablaVentas[[#This Row],[Cantidad]]</f>
        <v>377.6192916588422</v>
      </c>
      <c r="F553">
        <f>IF(TablaVentas[[#This Row],[Cantidad]]&gt;=20,1,2)</f>
        <v>2</v>
      </c>
      <c r="G553" s="67" t="str">
        <f>VLOOKUP(MONTH(TablaVentas[[#This Row],[fecha]]),TablaMeses[#All],2,FALSE)</f>
        <v>ABRIL</v>
      </c>
      <c r="H553">
        <f>YEAR(TablaVentas[[#This Row],[fecha]])</f>
        <v>2016</v>
      </c>
      <c r="I553">
        <f>VLOOKUP(TablaVentas[[#This Row],[CodigoBarras]],TablaProductos[#All],3,FALSE)</f>
        <v>1002</v>
      </c>
    </row>
    <row r="554" spans="1:9" x14ac:dyDescent="0.25">
      <c r="A554" s="68">
        <v>42461</v>
      </c>
      <c r="B554">
        <v>75100033943</v>
      </c>
      <c r="C554">
        <v>38</v>
      </c>
      <c r="D554" s="2">
        <v>38.791923856233225</v>
      </c>
      <c r="E554" s="3">
        <f>TablaVentas[[#This Row],[Precio]]*TablaVentas[[#This Row],[Cantidad]]</f>
        <v>1474.0931065368625</v>
      </c>
      <c r="F554">
        <f>IF(TablaVentas[[#This Row],[Cantidad]]&gt;=20,1,2)</f>
        <v>1</v>
      </c>
      <c r="G554" s="67" t="str">
        <f>VLOOKUP(MONTH(TablaVentas[[#This Row],[fecha]]),TablaMeses[#All],2,FALSE)</f>
        <v>ABRIL</v>
      </c>
      <c r="H554">
        <f>YEAR(TablaVentas[[#This Row],[fecha]])</f>
        <v>2016</v>
      </c>
      <c r="I554">
        <f>VLOOKUP(TablaVentas[[#This Row],[CodigoBarras]],TablaProductos[#All],3,FALSE)</f>
        <v>1001</v>
      </c>
    </row>
    <row r="555" spans="1:9" x14ac:dyDescent="0.25">
      <c r="A555" s="68">
        <v>42461</v>
      </c>
      <c r="B555">
        <v>75100033948</v>
      </c>
      <c r="C555">
        <v>44</v>
      </c>
      <c r="D555" s="2">
        <v>24.462827423892683</v>
      </c>
      <c r="E555" s="3">
        <f>TablaVentas[[#This Row],[Precio]]*TablaVentas[[#This Row],[Cantidad]]</f>
        <v>1076.3644066512782</v>
      </c>
      <c r="F555">
        <f>IF(TablaVentas[[#This Row],[Cantidad]]&gt;=20,1,2)</f>
        <v>1</v>
      </c>
      <c r="G555" s="67" t="str">
        <f>VLOOKUP(MONTH(TablaVentas[[#This Row],[fecha]]),TablaMeses[#All],2,FALSE)</f>
        <v>ABRIL</v>
      </c>
      <c r="H555">
        <f>YEAR(TablaVentas[[#This Row],[fecha]])</f>
        <v>2016</v>
      </c>
      <c r="I555">
        <f>VLOOKUP(TablaVentas[[#This Row],[CodigoBarras]],TablaProductos[#All],3,FALSE)</f>
        <v>1006</v>
      </c>
    </row>
    <row r="556" spans="1:9" x14ac:dyDescent="0.25">
      <c r="A556" s="68">
        <v>42462</v>
      </c>
      <c r="B556">
        <v>75100033941</v>
      </c>
      <c r="C556">
        <v>30</v>
      </c>
      <c r="D556" s="2">
        <v>34.329026514440201</v>
      </c>
      <c r="E556" s="3">
        <f>TablaVentas[[#This Row],[Precio]]*TablaVentas[[#This Row],[Cantidad]]</f>
        <v>1029.870795433206</v>
      </c>
      <c r="F556">
        <f>IF(TablaVentas[[#This Row],[Cantidad]]&gt;=20,1,2)</f>
        <v>1</v>
      </c>
      <c r="G556" s="67" t="str">
        <f>VLOOKUP(MONTH(TablaVentas[[#This Row],[fecha]]),TablaMeses[#All],2,FALSE)</f>
        <v>ABRIL</v>
      </c>
      <c r="H556">
        <f>YEAR(TablaVentas[[#This Row],[fecha]])</f>
        <v>2016</v>
      </c>
      <c r="I556">
        <f>VLOOKUP(TablaVentas[[#This Row],[CodigoBarras]],TablaProductos[#All],3,FALSE)</f>
        <v>1002</v>
      </c>
    </row>
    <row r="557" spans="1:9" x14ac:dyDescent="0.25">
      <c r="A557" s="68">
        <v>42462</v>
      </c>
      <c r="B557">
        <v>75100033942</v>
      </c>
      <c r="C557">
        <v>32</v>
      </c>
      <c r="D557" s="2">
        <v>39.570543626877033</v>
      </c>
      <c r="E557" s="3">
        <f>TablaVentas[[#This Row],[Precio]]*TablaVentas[[#This Row],[Cantidad]]</f>
        <v>1266.257396060065</v>
      </c>
      <c r="F557">
        <f>IF(TablaVentas[[#This Row],[Cantidad]]&gt;=20,1,2)</f>
        <v>1</v>
      </c>
      <c r="G557" s="67" t="str">
        <f>VLOOKUP(MONTH(TablaVentas[[#This Row],[fecha]]),TablaMeses[#All],2,FALSE)</f>
        <v>ABRIL</v>
      </c>
      <c r="H557">
        <f>YEAR(TablaVentas[[#This Row],[fecha]])</f>
        <v>2016</v>
      </c>
      <c r="I557">
        <f>VLOOKUP(TablaVentas[[#This Row],[CodigoBarras]],TablaProductos[#All],3,FALSE)</f>
        <v>1003</v>
      </c>
    </row>
    <row r="558" spans="1:9" x14ac:dyDescent="0.25">
      <c r="A558" s="68">
        <v>42462</v>
      </c>
      <c r="B558">
        <v>75100033943</v>
      </c>
      <c r="C558">
        <v>3</v>
      </c>
      <c r="D558" s="2">
        <v>38.791923856233225</v>
      </c>
      <c r="E558" s="3">
        <f>TablaVentas[[#This Row],[Precio]]*TablaVentas[[#This Row],[Cantidad]]</f>
        <v>116.37577156869968</v>
      </c>
      <c r="F558">
        <f>IF(TablaVentas[[#This Row],[Cantidad]]&gt;=20,1,2)</f>
        <v>2</v>
      </c>
      <c r="G558" s="67" t="str">
        <f>VLOOKUP(MONTH(TablaVentas[[#This Row],[fecha]]),TablaMeses[#All],2,FALSE)</f>
        <v>ABRIL</v>
      </c>
      <c r="H558">
        <f>YEAR(TablaVentas[[#This Row],[fecha]])</f>
        <v>2016</v>
      </c>
      <c r="I558">
        <f>VLOOKUP(TablaVentas[[#This Row],[CodigoBarras]],TablaProductos[#All],3,FALSE)</f>
        <v>1001</v>
      </c>
    </row>
    <row r="559" spans="1:9" x14ac:dyDescent="0.25">
      <c r="A559" s="68">
        <v>42462</v>
      </c>
      <c r="B559">
        <v>75100033946</v>
      </c>
      <c r="C559">
        <v>50</v>
      </c>
      <c r="D559" s="2">
        <v>39.508311000525424</v>
      </c>
      <c r="E559" s="3">
        <f>TablaVentas[[#This Row],[Precio]]*TablaVentas[[#This Row],[Cantidad]]</f>
        <v>1975.4155500262711</v>
      </c>
      <c r="F559">
        <f>IF(TablaVentas[[#This Row],[Cantidad]]&gt;=20,1,2)</f>
        <v>1</v>
      </c>
      <c r="G559" s="67" t="str">
        <f>VLOOKUP(MONTH(TablaVentas[[#This Row],[fecha]]),TablaMeses[#All],2,FALSE)</f>
        <v>ABRIL</v>
      </c>
      <c r="H559">
        <f>YEAR(TablaVentas[[#This Row],[fecha]])</f>
        <v>2016</v>
      </c>
      <c r="I559">
        <f>VLOOKUP(TablaVentas[[#This Row],[CodigoBarras]],TablaProductos[#All],3,FALSE)</f>
        <v>1004</v>
      </c>
    </row>
    <row r="560" spans="1:9" x14ac:dyDescent="0.25">
      <c r="A560" s="68">
        <v>42463</v>
      </c>
      <c r="B560">
        <v>75100033941</v>
      </c>
      <c r="C560">
        <v>45</v>
      </c>
      <c r="D560" s="2">
        <v>34.329026514440201</v>
      </c>
      <c r="E560" s="3">
        <f>TablaVentas[[#This Row],[Precio]]*TablaVentas[[#This Row],[Cantidad]]</f>
        <v>1544.8061931498091</v>
      </c>
      <c r="F560">
        <f>IF(TablaVentas[[#This Row],[Cantidad]]&gt;=20,1,2)</f>
        <v>1</v>
      </c>
      <c r="G560" s="67" t="str">
        <f>VLOOKUP(MONTH(TablaVentas[[#This Row],[fecha]]),TablaMeses[#All],2,FALSE)</f>
        <v>ABRIL</v>
      </c>
      <c r="H560">
        <f>YEAR(TablaVentas[[#This Row],[fecha]])</f>
        <v>2016</v>
      </c>
      <c r="I560">
        <f>VLOOKUP(TablaVentas[[#This Row],[CodigoBarras]],TablaProductos[#All],3,FALSE)</f>
        <v>1002</v>
      </c>
    </row>
    <row r="561" spans="1:9" x14ac:dyDescent="0.25">
      <c r="A561" s="68">
        <v>42463</v>
      </c>
      <c r="B561">
        <v>75100033941</v>
      </c>
      <c r="C561">
        <v>40</v>
      </c>
      <c r="D561" s="2">
        <v>34.329026514440201</v>
      </c>
      <c r="E561" s="3">
        <f>TablaVentas[[#This Row],[Precio]]*TablaVentas[[#This Row],[Cantidad]]</f>
        <v>1373.1610605776082</v>
      </c>
      <c r="F561">
        <f>IF(TablaVentas[[#This Row],[Cantidad]]&gt;=20,1,2)</f>
        <v>1</v>
      </c>
      <c r="G561" s="67" t="str">
        <f>VLOOKUP(MONTH(TablaVentas[[#This Row],[fecha]]),TablaMeses[#All],2,FALSE)</f>
        <v>ABRIL</v>
      </c>
      <c r="H561">
        <f>YEAR(TablaVentas[[#This Row],[fecha]])</f>
        <v>2016</v>
      </c>
      <c r="I561">
        <f>VLOOKUP(TablaVentas[[#This Row],[CodigoBarras]],TablaProductos[#All],3,FALSE)</f>
        <v>1002</v>
      </c>
    </row>
    <row r="562" spans="1:9" x14ac:dyDescent="0.25">
      <c r="A562" s="68">
        <v>42463</v>
      </c>
      <c r="B562">
        <v>75100033942</v>
      </c>
      <c r="C562">
        <v>40</v>
      </c>
      <c r="D562" s="2">
        <v>39.570543626877033</v>
      </c>
      <c r="E562" s="3">
        <f>TablaVentas[[#This Row],[Precio]]*TablaVentas[[#This Row],[Cantidad]]</f>
        <v>1582.8217450750813</v>
      </c>
      <c r="F562">
        <f>IF(TablaVentas[[#This Row],[Cantidad]]&gt;=20,1,2)</f>
        <v>1</v>
      </c>
      <c r="G562" s="67" t="str">
        <f>VLOOKUP(MONTH(TablaVentas[[#This Row],[fecha]]),TablaMeses[#All],2,FALSE)</f>
        <v>ABRIL</v>
      </c>
      <c r="H562">
        <f>YEAR(TablaVentas[[#This Row],[fecha]])</f>
        <v>2016</v>
      </c>
      <c r="I562">
        <f>VLOOKUP(TablaVentas[[#This Row],[CodigoBarras]],TablaProductos[#All],3,FALSE)</f>
        <v>1003</v>
      </c>
    </row>
    <row r="563" spans="1:9" x14ac:dyDescent="0.25">
      <c r="A563" s="68">
        <v>42463</v>
      </c>
      <c r="B563">
        <v>75100033942</v>
      </c>
      <c r="C563">
        <v>50</v>
      </c>
      <c r="D563" s="2">
        <v>39.570543626877033</v>
      </c>
      <c r="E563" s="3">
        <f>TablaVentas[[#This Row],[Precio]]*TablaVentas[[#This Row],[Cantidad]]</f>
        <v>1978.5271813438517</v>
      </c>
      <c r="F563">
        <f>IF(TablaVentas[[#This Row],[Cantidad]]&gt;=20,1,2)</f>
        <v>1</v>
      </c>
      <c r="G563" s="67" t="str">
        <f>VLOOKUP(MONTH(TablaVentas[[#This Row],[fecha]]),TablaMeses[#All],2,FALSE)</f>
        <v>ABRIL</v>
      </c>
      <c r="H563">
        <f>YEAR(TablaVentas[[#This Row],[fecha]])</f>
        <v>2016</v>
      </c>
      <c r="I563">
        <f>VLOOKUP(TablaVentas[[#This Row],[CodigoBarras]],TablaProductos[#All],3,FALSE)</f>
        <v>1003</v>
      </c>
    </row>
    <row r="564" spans="1:9" x14ac:dyDescent="0.25">
      <c r="A564" s="68">
        <v>42463</v>
      </c>
      <c r="B564">
        <v>75100033943</v>
      </c>
      <c r="C564">
        <v>31</v>
      </c>
      <c r="D564" s="2">
        <v>38.791923856233225</v>
      </c>
      <c r="E564" s="3">
        <f>TablaVentas[[#This Row],[Precio]]*TablaVentas[[#This Row],[Cantidad]]</f>
        <v>1202.5496395432299</v>
      </c>
      <c r="F564">
        <f>IF(TablaVentas[[#This Row],[Cantidad]]&gt;=20,1,2)</f>
        <v>1</v>
      </c>
      <c r="G564" s="67" t="str">
        <f>VLOOKUP(MONTH(TablaVentas[[#This Row],[fecha]]),TablaMeses[#All],2,FALSE)</f>
        <v>ABRIL</v>
      </c>
      <c r="H564">
        <f>YEAR(TablaVentas[[#This Row],[fecha]])</f>
        <v>2016</v>
      </c>
      <c r="I564">
        <f>VLOOKUP(TablaVentas[[#This Row],[CodigoBarras]],TablaProductos[#All],3,FALSE)</f>
        <v>1001</v>
      </c>
    </row>
    <row r="565" spans="1:9" x14ac:dyDescent="0.25">
      <c r="A565" s="68">
        <v>42463</v>
      </c>
      <c r="B565">
        <v>75100033947</v>
      </c>
      <c r="C565">
        <v>6</v>
      </c>
      <c r="D565" s="2">
        <v>33.370394916639121</v>
      </c>
      <c r="E565" s="3">
        <f>TablaVentas[[#This Row],[Precio]]*TablaVentas[[#This Row],[Cantidad]]</f>
        <v>200.22236949983471</v>
      </c>
      <c r="F565">
        <f>IF(TablaVentas[[#This Row],[Cantidad]]&gt;=20,1,2)</f>
        <v>2</v>
      </c>
      <c r="G565" s="67" t="str">
        <f>VLOOKUP(MONTH(TablaVentas[[#This Row],[fecha]]),TablaMeses[#All],2,FALSE)</f>
        <v>ABRIL</v>
      </c>
      <c r="H565">
        <f>YEAR(TablaVentas[[#This Row],[fecha]])</f>
        <v>2016</v>
      </c>
      <c r="I565">
        <f>VLOOKUP(TablaVentas[[#This Row],[CodigoBarras]],TablaProductos[#All],3,FALSE)</f>
        <v>1005</v>
      </c>
    </row>
    <row r="566" spans="1:9" x14ac:dyDescent="0.25">
      <c r="A566" s="68">
        <v>42463</v>
      </c>
      <c r="B566">
        <v>75100033947</v>
      </c>
      <c r="C566">
        <v>13</v>
      </c>
      <c r="D566" s="2">
        <v>33.370394916639121</v>
      </c>
      <c r="E566" s="3">
        <f>TablaVentas[[#This Row],[Precio]]*TablaVentas[[#This Row],[Cantidad]]</f>
        <v>433.81513391630858</v>
      </c>
      <c r="F566">
        <f>IF(TablaVentas[[#This Row],[Cantidad]]&gt;=20,1,2)</f>
        <v>2</v>
      </c>
      <c r="G566" s="67" t="str">
        <f>VLOOKUP(MONTH(TablaVentas[[#This Row],[fecha]]),TablaMeses[#All],2,FALSE)</f>
        <v>ABRIL</v>
      </c>
      <c r="H566">
        <f>YEAR(TablaVentas[[#This Row],[fecha]])</f>
        <v>2016</v>
      </c>
      <c r="I566">
        <f>VLOOKUP(TablaVentas[[#This Row],[CodigoBarras]],TablaProductos[#All],3,FALSE)</f>
        <v>1005</v>
      </c>
    </row>
    <row r="567" spans="1:9" x14ac:dyDescent="0.25">
      <c r="A567" s="68">
        <v>42463</v>
      </c>
      <c r="B567">
        <v>75100033949</v>
      </c>
      <c r="C567">
        <v>38</v>
      </c>
      <c r="D567" s="2">
        <v>32.894032474980676</v>
      </c>
      <c r="E567" s="3">
        <f>TablaVentas[[#This Row],[Precio]]*TablaVentas[[#This Row],[Cantidad]]</f>
        <v>1249.9732340492658</v>
      </c>
      <c r="F567">
        <f>IF(TablaVentas[[#This Row],[Cantidad]]&gt;=20,1,2)</f>
        <v>1</v>
      </c>
      <c r="G567" s="67" t="str">
        <f>VLOOKUP(MONTH(TablaVentas[[#This Row],[fecha]]),TablaMeses[#All],2,FALSE)</f>
        <v>ABRIL</v>
      </c>
      <c r="H567">
        <f>YEAR(TablaVentas[[#This Row],[fecha]])</f>
        <v>2016</v>
      </c>
      <c r="I567">
        <f>VLOOKUP(TablaVentas[[#This Row],[CodigoBarras]],TablaProductos[#All],3,FALSE)</f>
        <v>1004</v>
      </c>
    </row>
    <row r="568" spans="1:9" x14ac:dyDescent="0.25">
      <c r="A568" s="68">
        <v>42463</v>
      </c>
      <c r="B568">
        <v>75100033949</v>
      </c>
      <c r="C568">
        <v>18</v>
      </c>
      <c r="D568" s="2">
        <v>32.894032474980676</v>
      </c>
      <c r="E568" s="3">
        <f>TablaVentas[[#This Row],[Precio]]*TablaVentas[[#This Row],[Cantidad]]</f>
        <v>592.0925845496522</v>
      </c>
      <c r="F568">
        <f>IF(TablaVentas[[#This Row],[Cantidad]]&gt;=20,1,2)</f>
        <v>2</v>
      </c>
      <c r="G568" s="67" t="str">
        <f>VLOOKUP(MONTH(TablaVentas[[#This Row],[fecha]]),TablaMeses[#All],2,FALSE)</f>
        <v>ABRIL</v>
      </c>
      <c r="H568">
        <f>YEAR(TablaVentas[[#This Row],[fecha]])</f>
        <v>2016</v>
      </c>
      <c r="I568">
        <f>VLOOKUP(TablaVentas[[#This Row],[CodigoBarras]],TablaProductos[#All],3,FALSE)</f>
        <v>1004</v>
      </c>
    </row>
    <row r="569" spans="1:9" x14ac:dyDescent="0.25">
      <c r="A569" s="68">
        <v>42464</v>
      </c>
      <c r="B569">
        <v>75100033940</v>
      </c>
      <c r="C569">
        <v>22</v>
      </c>
      <c r="D569" s="2">
        <v>36.618449397693041</v>
      </c>
      <c r="E569" s="3">
        <f>TablaVentas[[#This Row],[Precio]]*TablaVentas[[#This Row],[Cantidad]]</f>
        <v>805.60588674924691</v>
      </c>
      <c r="F569">
        <f>IF(TablaVentas[[#This Row],[Cantidad]]&gt;=20,1,2)</f>
        <v>1</v>
      </c>
      <c r="G569" s="67" t="str">
        <f>VLOOKUP(MONTH(TablaVentas[[#This Row],[fecha]]),TablaMeses[#All],2,FALSE)</f>
        <v>ABRIL</v>
      </c>
      <c r="H569">
        <f>YEAR(TablaVentas[[#This Row],[fecha]])</f>
        <v>2016</v>
      </c>
      <c r="I569">
        <f>VLOOKUP(TablaVentas[[#This Row],[CodigoBarras]],TablaProductos[#All],3,FALSE)</f>
        <v>1001</v>
      </c>
    </row>
    <row r="570" spans="1:9" x14ac:dyDescent="0.25">
      <c r="A570" s="68">
        <v>42464</v>
      </c>
      <c r="B570">
        <v>75100033941</v>
      </c>
      <c r="C570">
        <v>35</v>
      </c>
      <c r="D570" s="2">
        <v>34.329026514440201</v>
      </c>
      <c r="E570" s="3">
        <f>TablaVentas[[#This Row],[Precio]]*TablaVentas[[#This Row],[Cantidad]]</f>
        <v>1201.515928005407</v>
      </c>
      <c r="F570">
        <f>IF(TablaVentas[[#This Row],[Cantidad]]&gt;=20,1,2)</f>
        <v>1</v>
      </c>
      <c r="G570" s="67" t="str">
        <f>VLOOKUP(MONTH(TablaVentas[[#This Row],[fecha]]),TablaMeses[#All],2,FALSE)</f>
        <v>ABRIL</v>
      </c>
      <c r="H570">
        <f>YEAR(TablaVentas[[#This Row],[fecha]])</f>
        <v>2016</v>
      </c>
      <c r="I570">
        <f>VLOOKUP(TablaVentas[[#This Row],[CodigoBarras]],TablaProductos[#All],3,FALSE)</f>
        <v>1002</v>
      </c>
    </row>
    <row r="571" spans="1:9" x14ac:dyDescent="0.25">
      <c r="A571" s="68">
        <v>42464</v>
      </c>
      <c r="B571">
        <v>75100033941</v>
      </c>
      <c r="C571">
        <v>13</v>
      </c>
      <c r="D571" s="2">
        <v>34.329026514440201</v>
      </c>
      <c r="E571" s="3">
        <f>TablaVentas[[#This Row],[Precio]]*TablaVentas[[#This Row],[Cantidad]]</f>
        <v>446.27734468772263</v>
      </c>
      <c r="F571">
        <f>IF(TablaVentas[[#This Row],[Cantidad]]&gt;=20,1,2)</f>
        <v>2</v>
      </c>
      <c r="G571" s="67" t="str">
        <f>VLOOKUP(MONTH(TablaVentas[[#This Row],[fecha]]),TablaMeses[#All],2,FALSE)</f>
        <v>ABRIL</v>
      </c>
      <c r="H571">
        <f>YEAR(TablaVentas[[#This Row],[fecha]])</f>
        <v>2016</v>
      </c>
      <c r="I571">
        <f>VLOOKUP(TablaVentas[[#This Row],[CodigoBarras]],TablaProductos[#All],3,FALSE)</f>
        <v>1002</v>
      </c>
    </row>
    <row r="572" spans="1:9" x14ac:dyDescent="0.25">
      <c r="A572" s="68">
        <v>42464</v>
      </c>
      <c r="B572">
        <v>75100033944</v>
      </c>
      <c r="C572">
        <v>48</v>
      </c>
      <c r="D572" s="2">
        <v>26.678238770962935</v>
      </c>
      <c r="E572" s="3">
        <f>TablaVentas[[#This Row],[Precio]]*TablaVentas[[#This Row],[Cantidad]]</f>
        <v>1280.5554610062209</v>
      </c>
      <c r="F572">
        <f>IF(TablaVentas[[#This Row],[Cantidad]]&gt;=20,1,2)</f>
        <v>1</v>
      </c>
      <c r="G572" s="67" t="str">
        <f>VLOOKUP(MONTH(TablaVentas[[#This Row],[fecha]]),TablaMeses[#All],2,FALSE)</f>
        <v>ABRIL</v>
      </c>
      <c r="H572">
        <f>YEAR(TablaVentas[[#This Row],[fecha]])</f>
        <v>2016</v>
      </c>
      <c r="I572">
        <f>VLOOKUP(TablaVentas[[#This Row],[CodigoBarras]],TablaProductos[#All],3,FALSE)</f>
        <v>1002</v>
      </c>
    </row>
    <row r="573" spans="1:9" x14ac:dyDescent="0.25">
      <c r="A573" s="68">
        <v>42464</v>
      </c>
      <c r="B573">
        <v>75100033948</v>
      </c>
      <c r="C573">
        <v>2</v>
      </c>
      <c r="D573" s="2">
        <v>24.462827423892683</v>
      </c>
      <c r="E573" s="3">
        <f>TablaVentas[[#This Row],[Precio]]*TablaVentas[[#This Row],[Cantidad]]</f>
        <v>48.925654847785367</v>
      </c>
      <c r="F573">
        <f>IF(TablaVentas[[#This Row],[Cantidad]]&gt;=20,1,2)</f>
        <v>2</v>
      </c>
      <c r="G573" s="67" t="str">
        <f>VLOOKUP(MONTH(TablaVentas[[#This Row],[fecha]]),TablaMeses[#All],2,FALSE)</f>
        <v>ABRIL</v>
      </c>
      <c r="H573">
        <f>YEAR(TablaVentas[[#This Row],[fecha]])</f>
        <v>2016</v>
      </c>
      <c r="I573">
        <f>VLOOKUP(TablaVentas[[#This Row],[CodigoBarras]],TablaProductos[#All],3,FALSE)</f>
        <v>1006</v>
      </c>
    </row>
    <row r="574" spans="1:9" x14ac:dyDescent="0.25">
      <c r="A574" s="68">
        <v>42465</v>
      </c>
      <c r="B574">
        <v>75100033943</v>
      </c>
      <c r="C574">
        <v>18</v>
      </c>
      <c r="D574" s="2">
        <v>38.791923856233225</v>
      </c>
      <c r="E574" s="3">
        <f>TablaVentas[[#This Row],[Precio]]*TablaVentas[[#This Row],[Cantidad]]</f>
        <v>698.25462941219803</v>
      </c>
      <c r="F574">
        <f>IF(TablaVentas[[#This Row],[Cantidad]]&gt;=20,1,2)</f>
        <v>2</v>
      </c>
      <c r="G574" s="67" t="str">
        <f>VLOOKUP(MONTH(TablaVentas[[#This Row],[fecha]]),TablaMeses[#All],2,FALSE)</f>
        <v>ABRIL</v>
      </c>
      <c r="H574">
        <f>YEAR(TablaVentas[[#This Row],[fecha]])</f>
        <v>2016</v>
      </c>
      <c r="I574">
        <f>VLOOKUP(TablaVentas[[#This Row],[CodigoBarras]],TablaProductos[#All],3,FALSE)</f>
        <v>1001</v>
      </c>
    </row>
    <row r="575" spans="1:9" x14ac:dyDescent="0.25">
      <c r="A575" s="68">
        <v>42465</v>
      </c>
      <c r="B575">
        <v>75100033943</v>
      </c>
      <c r="C575">
        <v>41</v>
      </c>
      <c r="D575" s="2">
        <v>38.791923856233225</v>
      </c>
      <c r="E575" s="3">
        <f>TablaVentas[[#This Row],[Precio]]*TablaVentas[[#This Row],[Cantidad]]</f>
        <v>1590.4688781055622</v>
      </c>
      <c r="F575">
        <f>IF(TablaVentas[[#This Row],[Cantidad]]&gt;=20,1,2)</f>
        <v>1</v>
      </c>
      <c r="G575" s="67" t="str">
        <f>VLOOKUP(MONTH(TablaVentas[[#This Row],[fecha]]),TablaMeses[#All],2,FALSE)</f>
        <v>ABRIL</v>
      </c>
      <c r="H575">
        <f>YEAR(TablaVentas[[#This Row],[fecha]])</f>
        <v>2016</v>
      </c>
      <c r="I575">
        <f>VLOOKUP(TablaVentas[[#This Row],[CodigoBarras]],TablaProductos[#All],3,FALSE)</f>
        <v>1001</v>
      </c>
    </row>
    <row r="576" spans="1:9" x14ac:dyDescent="0.25">
      <c r="A576" s="68">
        <v>42465</v>
      </c>
      <c r="B576">
        <v>75100033945</v>
      </c>
      <c r="C576">
        <v>10</v>
      </c>
      <c r="D576" s="2">
        <v>32.473968381130078</v>
      </c>
      <c r="E576" s="3">
        <f>TablaVentas[[#This Row],[Precio]]*TablaVentas[[#This Row],[Cantidad]]</f>
        <v>324.73968381130078</v>
      </c>
      <c r="F576">
        <f>IF(TablaVentas[[#This Row],[Cantidad]]&gt;=20,1,2)</f>
        <v>2</v>
      </c>
      <c r="G576" s="67" t="str">
        <f>VLOOKUP(MONTH(TablaVentas[[#This Row],[fecha]]),TablaMeses[#All],2,FALSE)</f>
        <v>ABRIL</v>
      </c>
      <c r="H576">
        <f>YEAR(TablaVentas[[#This Row],[fecha]])</f>
        <v>2016</v>
      </c>
      <c r="I576">
        <f>VLOOKUP(TablaVentas[[#This Row],[CodigoBarras]],TablaProductos[#All],3,FALSE)</f>
        <v>1003</v>
      </c>
    </row>
    <row r="577" spans="1:9" x14ac:dyDescent="0.25">
      <c r="A577" s="68">
        <v>42465</v>
      </c>
      <c r="B577">
        <v>75100033945</v>
      </c>
      <c r="C577">
        <v>27</v>
      </c>
      <c r="D577" s="2">
        <v>32.473968381130078</v>
      </c>
      <c r="E577" s="3">
        <f>TablaVentas[[#This Row],[Precio]]*TablaVentas[[#This Row],[Cantidad]]</f>
        <v>876.79714629051205</v>
      </c>
      <c r="F577">
        <f>IF(TablaVentas[[#This Row],[Cantidad]]&gt;=20,1,2)</f>
        <v>1</v>
      </c>
      <c r="G577" s="67" t="str">
        <f>VLOOKUP(MONTH(TablaVentas[[#This Row],[fecha]]),TablaMeses[#All],2,FALSE)</f>
        <v>ABRIL</v>
      </c>
      <c r="H577">
        <f>YEAR(TablaVentas[[#This Row],[fecha]])</f>
        <v>2016</v>
      </c>
      <c r="I577">
        <f>VLOOKUP(TablaVentas[[#This Row],[CodigoBarras]],TablaProductos[#All],3,FALSE)</f>
        <v>1003</v>
      </c>
    </row>
    <row r="578" spans="1:9" x14ac:dyDescent="0.25">
      <c r="A578" s="68">
        <v>42465</v>
      </c>
      <c r="B578">
        <v>75100033947</v>
      </c>
      <c r="C578">
        <v>39</v>
      </c>
      <c r="D578" s="2">
        <v>33.370394916639121</v>
      </c>
      <c r="E578" s="3">
        <f>TablaVentas[[#This Row],[Precio]]*TablaVentas[[#This Row],[Cantidad]]</f>
        <v>1301.4454017489256</v>
      </c>
      <c r="F578">
        <f>IF(TablaVentas[[#This Row],[Cantidad]]&gt;=20,1,2)</f>
        <v>1</v>
      </c>
      <c r="G578" s="67" t="str">
        <f>VLOOKUP(MONTH(TablaVentas[[#This Row],[fecha]]),TablaMeses[#All],2,FALSE)</f>
        <v>ABRIL</v>
      </c>
      <c r="H578">
        <f>YEAR(TablaVentas[[#This Row],[fecha]])</f>
        <v>2016</v>
      </c>
      <c r="I578">
        <f>VLOOKUP(TablaVentas[[#This Row],[CodigoBarras]],TablaProductos[#All],3,FALSE)</f>
        <v>1005</v>
      </c>
    </row>
    <row r="579" spans="1:9" x14ac:dyDescent="0.25">
      <c r="A579" s="68">
        <v>42465</v>
      </c>
      <c r="B579">
        <v>75100033947</v>
      </c>
      <c r="C579">
        <v>17</v>
      </c>
      <c r="D579" s="2">
        <v>33.370394916639121</v>
      </c>
      <c r="E579" s="3">
        <f>TablaVentas[[#This Row],[Precio]]*TablaVentas[[#This Row],[Cantidad]]</f>
        <v>567.2967135828651</v>
      </c>
      <c r="F579">
        <f>IF(TablaVentas[[#This Row],[Cantidad]]&gt;=20,1,2)</f>
        <v>2</v>
      </c>
      <c r="G579" s="67" t="str">
        <f>VLOOKUP(MONTH(TablaVentas[[#This Row],[fecha]]),TablaMeses[#All],2,FALSE)</f>
        <v>ABRIL</v>
      </c>
      <c r="H579">
        <f>YEAR(TablaVentas[[#This Row],[fecha]])</f>
        <v>2016</v>
      </c>
      <c r="I579">
        <f>VLOOKUP(TablaVentas[[#This Row],[CodigoBarras]],TablaProductos[#All],3,FALSE)</f>
        <v>1005</v>
      </c>
    </row>
    <row r="580" spans="1:9" x14ac:dyDescent="0.25">
      <c r="A580" s="68">
        <v>42465</v>
      </c>
      <c r="B580">
        <v>75100033948</v>
      </c>
      <c r="C580">
        <v>44</v>
      </c>
      <c r="D580" s="2">
        <v>24.462827423892683</v>
      </c>
      <c r="E580" s="3">
        <f>TablaVentas[[#This Row],[Precio]]*TablaVentas[[#This Row],[Cantidad]]</f>
        <v>1076.3644066512782</v>
      </c>
      <c r="F580">
        <f>IF(TablaVentas[[#This Row],[Cantidad]]&gt;=20,1,2)</f>
        <v>1</v>
      </c>
      <c r="G580" s="67" t="str">
        <f>VLOOKUP(MONTH(TablaVentas[[#This Row],[fecha]]),TablaMeses[#All],2,FALSE)</f>
        <v>ABRIL</v>
      </c>
      <c r="H580">
        <f>YEAR(TablaVentas[[#This Row],[fecha]])</f>
        <v>2016</v>
      </c>
      <c r="I580">
        <f>VLOOKUP(TablaVentas[[#This Row],[CodigoBarras]],TablaProductos[#All],3,FALSE)</f>
        <v>1006</v>
      </c>
    </row>
    <row r="581" spans="1:9" x14ac:dyDescent="0.25">
      <c r="A581" s="68">
        <v>42465</v>
      </c>
      <c r="B581">
        <v>75100033949</v>
      </c>
      <c r="C581">
        <v>1</v>
      </c>
      <c r="D581" s="2">
        <v>32.894032474980676</v>
      </c>
      <c r="E581" s="3">
        <f>TablaVentas[[#This Row],[Precio]]*TablaVentas[[#This Row],[Cantidad]]</f>
        <v>32.894032474980676</v>
      </c>
      <c r="F581">
        <f>IF(TablaVentas[[#This Row],[Cantidad]]&gt;=20,1,2)</f>
        <v>2</v>
      </c>
      <c r="G581" s="67" t="str">
        <f>VLOOKUP(MONTH(TablaVentas[[#This Row],[fecha]]),TablaMeses[#All],2,FALSE)</f>
        <v>ABRIL</v>
      </c>
      <c r="H581">
        <f>YEAR(TablaVentas[[#This Row],[fecha]])</f>
        <v>2016</v>
      </c>
      <c r="I581">
        <f>VLOOKUP(TablaVentas[[#This Row],[CodigoBarras]],TablaProductos[#All],3,FALSE)</f>
        <v>1004</v>
      </c>
    </row>
    <row r="582" spans="1:9" x14ac:dyDescent="0.25">
      <c r="A582" s="68">
        <v>42466</v>
      </c>
      <c r="B582">
        <v>75100033941</v>
      </c>
      <c r="C582">
        <v>43</v>
      </c>
      <c r="D582" s="2">
        <v>34.329026514440201</v>
      </c>
      <c r="E582" s="3">
        <f>TablaVentas[[#This Row],[Precio]]*TablaVentas[[#This Row],[Cantidad]]</f>
        <v>1476.1481401209287</v>
      </c>
      <c r="F582">
        <f>IF(TablaVentas[[#This Row],[Cantidad]]&gt;=20,1,2)</f>
        <v>1</v>
      </c>
      <c r="G582" s="67" t="str">
        <f>VLOOKUP(MONTH(TablaVentas[[#This Row],[fecha]]),TablaMeses[#All],2,FALSE)</f>
        <v>ABRIL</v>
      </c>
      <c r="H582">
        <f>YEAR(TablaVentas[[#This Row],[fecha]])</f>
        <v>2016</v>
      </c>
      <c r="I582">
        <f>VLOOKUP(TablaVentas[[#This Row],[CodigoBarras]],TablaProductos[#All],3,FALSE)</f>
        <v>1002</v>
      </c>
    </row>
    <row r="583" spans="1:9" x14ac:dyDescent="0.25">
      <c r="A583" s="68">
        <v>42466</v>
      </c>
      <c r="B583">
        <v>75100033941</v>
      </c>
      <c r="C583">
        <v>1</v>
      </c>
      <c r="D583" s="2">
        <v>34.329026514440201</v>
      </c>
      <c r="E583" s="3">
        <f>TablaVentas[[#This Row],[Precio]]*TablaVentas[[#This Row],[Cantidad]]</f>
        <v>34.329026514440201</v>
      </c>
      <c r="F583">
        <f>IF(TablaVentas[[#This Row],[Cantidad]]&gt;=20,1,2)</f>
        <v>2</v>
      </c>
      <c r="G583" s="67" t="str">
        <f>VLOOKUP(MONTH(TablaVentas[[#This Row],[fecha]]),TablaMeses[#All],2,FALSE)</f>
        <v>ABRIL</v>
      </c>
      <c r="H583">
        <f>YEAR(TablaVentas[[#This Row],[fecha]])</f>
        <v>2016</v>
      </c>
      <c r="I583">
        <f>VLOOKUP(TablaVentas[[#This Row],[CodigoBarras]],TablaProductos[#All],3,FALSE)</f>
        <v>1002</v>
      </c>
    </row>
    <row r="584" spans="1:9" x14ac:dyDescent="0.25">
      <c r="A584" s="68">
        <v>42466</v>
      </c>
      <c r="B584">
        <v>75100033942</v>
      </c>
      <c r="C584">
        <v>27</v>
      </c>
      <c r="D584" s="2">
        <v>39.570543626877033</v>
      </c>
      <c r="E584" s="3">
        <f>TablaVentas[[#This Row],[Precio]]*TablaVentas[[#This Row],[Cantidad]]</f>
        <v>1068.4046779256798</v>
      </c>
      <c r="F584">
        <f>IF(TablaVentas[[#This Row],[Cantidad]]&gt;=20,1,2)</f>
        <v>1</v>
      </c>
      <c r="G584" s="67" t="str">
        <f>VLOOKUP(MONTH(TablaVentas[[#This Row],[fecha]]),TablaMeses[#All],2,FALSE)</f>
        <v>ABRIL</v>
      </c>
      <c r="H584">
        <f>YEAR(TablaVentas[[#This Row],[fecha]])</f>
        <v>2016</v>
      </c>
      <c r="I584">
        <f>VLOOKUP(TablaVentas[[#This Row],[CodigoBarras]],TablaProductos[#All],3,FALSE)</f>
        <v>1003</v>
      </c>
    </row>
    <row r="585" spans="1:9" x14ac:dyDescent="0.25">
      <c r="A585" s="68">
        <v>42466</v>
      </c>
      <c r="B585">
        <v>75100033945</v>
      </c>
      <c r="C585">
        <v>1</v>
      </c>
      <c r="D585" s="2">
        <v>32.473968381130078</v>
      </c>
      <c r="E585" s="3">
        <f>TablaVentas[[#This Row],[Precio]]*TablaVentas[[#This Row],[Cantidad]]</f>
        <v>32.473968381130078</v>
      </c>
      <c r="F585">
        <f>IF(TablaVentas[[#This Row],[Cantidad]]&gt;=20,1,2)</f>
        <v>2</v>
      </c>
      <c r="G585" s="67" t="str">
        <f>VLOOKUP(MONTH(TablaVentas[[#This Row],[fecha]]),TablaMeses[#All],2,FALSE)</f>
        <v>ABRIL</v>
      </c>
      <c r="H585">
        <f>YEAR(TablaVentas[[#This Row],[fecha]])</f>
        <v>2016</v>
      </c>
      <c r="I585">
        <f>VLOOKUP(TablaVentas[[#This Row],[CodigoBarras]],TablaProductos[#All],3,FALSE)</f>
        <v>1003</v>
      </c>
    </row>
    <row r="586" spans="1:9" x14ac:dyDescent="0.25">
      <c r="A586" s="68">
        <v>42466</v>
      </c>
      <c r="B586">
        <v>75100033946</v>
      </c>
      <c r="C586">
        <v>23</v>
      </c>
      <c r="D586" s="2">
        <v>39.508311000525424</v>
      </c>
      <c r="E586" s="3">
        <f>TablaVentas[[#This Row],[Precio]]*TablaVentas[[#This Row],[Cantidad]]</f>
        <v>908.69115301208478</v>
      </c>
      <c r="F586">
        <f>IF(TablaVentas[[#This Row],[Cantidad]]&gt;=20,1,2)</f>
        <v>1</v>
      </c>
      <c r="G586" s="67" t="str">
        <f>VLOOKUP(MONTH(TablaVentas[[#This Row],[fecha]]),TablaMeses[#All],2,FALSE)</f>
        <v>ABRIL</v>
      </c>
      <c r="H586">
        <f>YEAR(TablaVentas[[#This Row],[fecha]])</f>
        <v>2016</v>
      </c>
      <c r="I586">
        <f>VLOOKUP(TablaVentas[[#This Row],[CodigoBarras]],TablaProductos[#All],3,FALSE)</f>
        <v>1004</v>
      </c>
    </row>
    <row r="587" spans="1:9" x14ac:dyDescent="0.25">
      <c r="A587" s="68">
        <v>42466</v>
      </c>
      <c r="B587">
        <v>75100033948</v>
      </c>
      <c r="C587">
        <v>10</v>
      </c>
      <c r="D587" s="2">
        <v>24.462827423892683</v>
      </c>
      <c r="E587" s="3">
        <f>TablaVentas[[#This Row],[Precio]]*TablaVentas[[#This Row],[Cantidad]]</f>
        <v>244.62827423892685</v>
      </c>
      <c r="F587">
        <f>IF(TablaVentas[[#This Row],[Cantidad]]&gt;=20,1,2)</f>
        <v>2</v>
      </c>
      <c r="G587" s="67" t="str">
        <f>VLOOKUP(MONTH(TablaVentas[[#This Row],[fecha]]),TablaMeses[#All],2,FALSE)</f>
        <v>ABRIL</v>
      </c>
      <c r="H587">
        <f>YEAR(TablaVentas[[#This Row],[fecha]])</f>
        <v>2016</v>
      </c>
      <c r="I587">
        <f>VLOOKUP(TablaVentas[[#This Row],[CodigoBarras]],TablaProductos[#All],3,FALSE)</f>
        <v>1006</v>
      </c>
    </row>
    <row r="588" spans="1:9" x14ac:dyDescent="0.25">
      <c r="A588" s="68">
        <v>42467</v>
      </c>
      <c r="B588">
        <v>75100033941</v>
      </c>
      <c r="C588">
        <v>22</v>
      </c>
      <c r="D588" s="2">
        <v>34.329026514440201</v>
      </c>
      <c r="E588" s="3">
        <f>TablaVentas[[#This Row],[Precio]]*TablaVentas[[#This Row],[Cantidad]]</f>
        <v>755.2385833176844</v>
      </c>
      <c r="F588">
        <f>IF(TablaVentas[[#This Row],[Cantidad]]&gt;=20,1,2)</f>
        <v>1</v>
      </c>
      <c r="G588" s="67" t="str">
        <f>VLOOKUP(MONTH(TablaVentas[[#This Row],[fecha]]),TablaMeses[#All],2,FALSE)</f>
        <v>ABRIL</v>
      </c>
      <c r="H588">
        <f>YEAR(TablaVentas[[#This Row],[fecha]])</f>
        <v>2016</v>
      </c>
      <c r="I588">
        <f>VLOOKUP(TablaVentas[[#This Row],[CodigoBarras]],TablaProductos[#All],3,FALSE)</f>
        <v>1002</v>
      </c>
    </row>
    <row r="589" spans="1:9" x14ac:dyDescent="0.25">
      <c r="A589" s="68">
        <v>42467</v>
      </c>
      <c r="B589">
        <v>75100033944</v>
      </c>
      <c r="C589">
        <v>37</v>
      </c>
      <c r="D589" s="2">
        <v>26.678238770962935</v>
      </c>
      <c r="E589" s="3">
        <f>TablaVentas[[#This Row],[Precio]]*TablaVentas[[#This Row],[Cantidad]]</f>
        <v>987.09483452562858</v>
      </c>
      <c r="F589">
        <f>IF(TablaVentas[[#This Row],[Cantidad]]&gt;=20,1,2)</f>
        <v>1</v>
      </c>
      <c r="G589" s="67" t="str">
        <f>VLOOKUP(MONTH(TablaVentas[[#This Row],[fecha]]),TablaMeses[#All],2,FALSE)</f>
        <v>ABRIL</v>
      </c>
      <c r="H589">
        <f>YEAR(TablaVentas[[#This Row],[fecha]])</f>
        <v>2016</v>
      </c>
      <c r="I589">
        <f>VLOOKUP(TablaVentas[[#This Row],[CodigoBarras]],TablaProductos[#All],3,FALSE)</f>
        <v>1002</v>
      </c>
    </row>
    <row r="590" spans="1:9" x14ac:dyDescent="0.25">
      <c r="A590" s="68">
        <v>42467</v>
      </c>
      <c r="B590">
        <v>75100033944</v>
      </c>
      <c r="C590">
        <v>35</v>
      </c>
      <c r="D590" s="2">
        <v>26.678238770962935</v>
      </c>
      <c r="E590" s="3">
        <f>TablaVentas[[#This Row],[Precio]]*TablaVentas[[#This Row],[Cantidad]]</f>
        <v>933.73835698370272</v>
      </c>
      <c r="F590">
        <f>IF(TablaVentas[[#This Row],[Cantidad]]&gt;=20,1,2)</f>
        <v>1</v>
      </c>
      <c r="G590" s="67" t="str">
        <f>VLOOKUP(MONTH(TablaVentas[[#This Row],[fecha]]),TablaMeses[#All],2,FALSE)</f>
        <v>ABRIL</v>
      </c>
      <c r="H590">
        <f>YEAR(TablaVentas[[#This Row],[fecha]])</f>
        <v>2016</v>
      </c>
      <c r="I590">
        <f>VLOOKUP(TablaVentas[[#This Row],[CodigoBarras]],TablaProductos[#All],3,FALSE)</f>
        <v>1002</v>
      </c>
    </row>
    <row r="591" spans="1:9" x14ac:dyDescent="0.25">
      <c r="A591" s="68">
        <v>42467</v>
      </c>
      <c r="B591">
        <v>75100033944</v>
      </c>
      <c r="C591">
        <v>41</v>
      </c>
      <c r="D591" s="2">
        <v>26.678238770962935</v>
      </c>
      <c r="E591" s="3">
        <f>TablaVentas[[#This Row],[Precio]]*TablaVentas[[#This Row],[Cantidad]]</f>
        <v>1093.8077896094803</v>
      </c>
      <c r="F591">
        <f>IF(TablaVentas[[#This Row],[Cantidad]]&gt;=20,1,2)</f>
        <v>1</v>
      </c>
      <c r="G591" s="67" t="str">
        <f>VLOOKUP(MONTH(TablaVentas[[#This Row],[fecha]]),TablaMeses[#All],2,FALSE)</f>
        <v>ABRIL</v>
      </c>
      <c r="H591">
        <f>YEAR(TablaVentas[[#This Row],[fecha]])</f>
        <v>2016</v>
      </c>
      <c r="I591">
        <f>VLOOKUP(TablaVentas[[#This Row],[CodigoBarras]],TablaProductos[#All],3,FALSE)</f>
        <v>1002</v>
      </c>
    </row>
    <row r="592" spans="1:9" x14ac:dyDescent="0.25">
      <c r="A592" s="68">
        <v>42467</v>
      </c>
      <c r="B592">
        <v>75100033945</v>
      </c>
      <c r="C592">
        <v>43</v>
      </c>
      <c r="D592" s="2">
        <v>32.473968381130078</v>
      </c>
      <c r="E592" s="3">
        <f>TablaVentas[[#This Row],[Precio]]*TablaVentas[[#This Row],[Cantidad]]</f>
        <v>1396.3806403885933</v>
      </c>
      <c r="F592">
        <f>IF(TablaVentas[[#This Row],[Cantidad]]&gt;=20,1,2)</f>
        <v>1</v>
      </c>
      <c r="G592" s="67" t="str">
        <f>VLOOKUP(MONTH(TablaVentas[[#This Row],[fecha]]),TablaMeses[#All],2,FALSE)</f>
        <v>ABRIL</v>
      </c>
      <c r="H592">
        <f>YEAR(TablaVentas[[#This Row],[fecha]])</f>
        <v>2016</v>
      </c>
      <c r="I592">
        <f>VLOOKUP(TablaVentas[[#This Row],[CodigoBarras]],TablaProductos[#All],3,FALSE)</f>
        <v>1003</v>
      </c>
    </row>
    <row r="593" spans="1:9" x14ac:dyDescent="0.25">
      <c r="A593" s="68">
        <v>42467</v>
      </c>
      <c r="B593">
        <v>75100033946</v>
      </c>
      <c r="C593">
        <v>24</v>
      </c>
      <c r="D593" s="2">
        <v>39.508311000525424</v>
      </c>
      <c r="E593" s="3">
        <f>TablaVentas[[#This Row],[Precio]]*TablaVentas[[#This Row],[Cantidad]]</f>
        <v>948.19946401261018</v>
      </c>
      <c r="F593">
        <f>IF(TablaVentas[[#This Row],[Cantidad]]&gt;=20,1,2)</f>
        <v>1</v>
      </c>
      <c r="G593" s="67" t="str">
        <f>VLOOKUP(MONTH(TablaVentas[[#This Row],[fecha]]),TablaMeses[#All],2,FALSE)</f>
        <v>ABRIL</v>
      </c>
      <c r="H593">
        <f>YEAR(TablaVentas[[#This Row],[fecha]])</f>
        <v>2016</v>
      </c>
      <c r="I593">
        <f>VLOOKUP(TablaVentas[[#This Row],[CodigoBarras]],TablaProductos[#All],3,FALSE)</f>
        <v>1004</v>
      </c>
    </row>
    <row r="594" spans="1:9" x14ac:dyDescent="0.25">
      <c r="A594" s="68">
        <v>42467</v>
      </c>
      <c r="B594">
        <v>75100033947</v>
      </c>
      <c r="C594">
        <v>24</v>
      </c>
      <c r="D594" s="2">
        <v>33.370394916639121</v>
      </c>
      <c r="E594" s="3">
        <f>TablaVentas[[#This Row],[Precio]]*TablaVentas[[#This Row],[Cantidad]]</f>
        <v>800.88947799933885</v>
      </c>
      <c r="F594">
        <f>IF(TablaVentas[[#This Row],[Cantidad]]&gt;=20,1,2)</f>
        <v>1</v>
      </c>
      <c r="G594" s="67" t="str">
        <f>VLOOKUP(MONTH(TablaVentas[[#This Row],[fecha]]),TablaMeses[#All],2,FALSE)</f>
        <v>ABRIL</v>
      </c>
      <c r="H594">
        <f>YEAR(TablaVentas[[#This Row],[fecha]])</f>
        <v>2016</v>
      </c>
      <c r="I594">
        <f>VLOOKUP(TablaVentas[[#This Row],[CodigoBarras]],TablaProductos[#All],3,FALSE)</f>
        <v>1005</v>
      </c>
    </row>
    <row r="595" spans="1:9" x14ac:dyDescent="0.25">
      <c r="A595" s="68">
        <v>42467</v>
      </c>
      <c r="B595">
        <v>75100033947</v>
      </c>
      <c r="C595">
        <v>32</v>
      </c>
      <c r="D595" s="2">
        <v>33.370394916639121</v>
      </c>
      <c r="E595" s="3">
        <f>TablaVentas[[#This Row],[Precio]]*TablaVentas[[#This Row],[Cantidad]]</f>
        <v>1067.8526373324519</v>
      </c>
      <c r="F595">
        <f>IF(TablaVentas[[#This Row],[Cantidad]]&gt;=20,1,2)</f>
        <v>1</v>
      </c>
      <c r="G595" s="67" t="str">
        <f>VLOOKUP(MONTH(TablaVentas[[#This Row],[fecha]]),TablaMeses[#All],2,FALSE)</f>
        <v>ABRIL</v>
      </c>
      <c r="H595">
        <f>YEAR(TablaVentas[[#This Row],[fecha]])</f>
        <v>2016</v>
      </c>
      <c r="I595">
        <f>VLOOKUP(TablaVentas[[#This Row],[CodigoBarras]],TablaProductos[#All],3,FALSE)</f>
        <v>1005</v>
      </c>
    </row>
    <row r="596" spans="1:9" x14ac:dyDescent="0.25">
      <c r="A596" s="68">
        <v>42467</v>
      </c>
      <c r="B596">
        <v>75100033948</v>
      </c>
      <c r="C596">
        <v>1</v>
      </c>
      <c r="D596" s="2">
        <v>24.462827423892683</v>
      </c>
      <c r="E596" s="3">
        <f>TablaVentas[[#This Row],[Precio]]*TablaVentas[[#This Row],[Cantidad]]</f>
        <v>24.462827423892683</v>
      </c>
      <c r="F596">
        <f>IF(TablaVentas[[#This Row],[Cantidad]]&gt;=20,1,2)</f>
        <v>2</v>
      </c>
      <c r="G596" s="67" t="str">
        <f>VLOOKUP(MONTH(TablaVentas[[#This Row],[fecha]]),TablaMeses[#All],2,FALSE)</f>
        <v>ABRIL</v>
      </c>
      <c r="H596">
        <f>YEAR(TablaVentas[[#This Row],[fecha]])</f>
        <v>2016</v>
      </c>
      <c r="I596">
        <f>VLOOKUP(TablaVentas[[#This Row],[CodigoBarras]],TablaProductos[#All],3,FALSE)</f>
        <v>1006</v>
      </c>
    </row>
    <row r="597" spans="1:9" x14ac:dyDescent="0.25">
      <c r="A597" s="68">
        <v>42467</v>
      </c>
      <c r="B597">
        <v>75100033948</v>
      </c>
      <c r="C597">
        <v>26</v>
      </c>
      <c r="D597" s="2">
        <v>24.462827423892683</v>
      </c>
      <c r="E597" s="3">
        <f>TablaVentas[[#This Row],[Precio]]*TablaVentas[[#This Row],[Cantidad]]</f>
        <v>636.03351302120973</v>
      </c>
      <c r="F597">
        <f>IF(TablaVentas[[#This Row],[Cantidad]]&gt;=20,1,2)</f>
        <v>1</v>
      </c>
      <c r="G597" s="67" t="str">
        <f>VLOOKUP(MONTH(TablaVentas[[#This Row],[fecha]]),TablaMeses[#All],2,FALSE)</f>
        <v>ABRIL</v>
      </c>
      <c r="H597">
        <f>YEAR(TablaVentas[[#This Row],[fecha]])</f>
        <v>2016</v>
      </c>
      <c r="I597">
        <f>VLOOKUP(TablaVentas[[#This Row],[CodigoBarras]],TablaProductos[#All],3,FALSE)</f>
        <v>1006</v>
      </c>
    </row>
    <row r="598" spans="1:9" x14ac:dyDescent="0.25">
      <c r="A598" s="68">
        <v>42467</v>
      </c>
      <c r="B598">
        <v>75100033949</v>
      </c>
      <c r="C598">
        <v>30</v>
      </c>
      <c r="D598" s="2">
        <v>32.894032474980676</v>
      </c>
      <c r="E598" s="3">
        <f>TablaVentas[[#This Row],[Precio]]*TablaVentas[[#This Row],[Cantidad]]</f>
        <v>986.82097424942026</v>
      </c>
      <c r="F598">
        <f>IF(TablaVentas[[#This Row],[Cantidad]]&gt;=20,1,2)</f>
        <v>1</v>
      </c>
      <c r="G598" s="67" t="str">
        <f>VLOOKUP(MONTH(TablaVentas[[#This Row],[fecha]]),TablaMeses[#All],2,FALSE)</f>
        <v>ABRIL</v>
      </c>
      <c r="H598">
        <f>YEAR(TablaVentas[[#This Row],[fecha]])</f>
        <v>2016</v>
      </c>
      <c r="I598">
        <f>VLOOKUP(TablaVentas[[#This Row],[CodigoBarras]],TablaProductos[#All],3,FALSE)</f>
        <v>1004</v>
      </c>
    </row>
    <row r="599" spans="1:9" x14ac:dyDescent="0.25">
      <c r="A599" s="68">
        <v>42467</v>
      </c>
      <c r="B599">
        <v>75100033950</v>
      </c>
      <c r="C599">
        <v>4</v>
      </c>
      <c r="D599" s="2">
        <v>25.215585619363644</v>
      </c>
      <c r="E599" s="3">
        <f>TablaVentas[[#This Row],[Precio]]*TablaVentas[[#This Row],[Cantidad]]</f>
        <v>100.86234247745458</v>
      </c>
      <c r="F599">
        <f>IF(TablaVentas[[#This Row],[Cantidad]]&gt;=20,1,2)</f>
        <v>2</v>
      </c>
      <c r="G599" s="67" t="str">
        <f>VLOOKUP(MONTH(TablaVentas[[#This Row],[fecha]]),TablaMeses[#All],2,FALSE)</f>
        <v>ABRIL</v>
      </c>
      <c r="H599">
        <f>YEAR(TablaVentas[[#This Row],[fecha]])</f>
        <v>2016</v>
      </c>
      <c r="I599">
        <f>VLOOKUP(TablaVentas[[#This Row],[CodigoBarras]],TablaProductos[#All],3,FALSE)</f>
        <v>1005</v>
      </c>
    </row>
    <row r="600" spans="1:9" x14ac:dyDescent="0.25">
      <c r="A600" s="68">
        <v>42468</v>
      </c>
      <c r="B600">
        <v>75100033940</v>
      </c>
      <c r="C600">
        <v>31</v>
      </c>
      <c r="D600" s="2">
        <v>36.618449397693041</v>
      </c>
      <c r="E600" s="3">
        <f>TablaVentas[[#This Row],[Precio]]*TablaVentas[[#This Row],[Cantidad]]</f>
        <v>1135.1719313284843</v>
      </c>
      <c r="F600">
        <f>IF(TablaVentas[[#This Row],[Cantidad]]&gt;=20,1,2)</f>
        <v>1</v>
      </c>
      <c r="G600" s="67" t="str">
        <f>VLOOKUP(MONTH(TablaVentas[[#This Row],[fecha]]),TablaMeses[#All],2,FALSE)</f>
        <v>ABRIL</v>
      </c>
      <c r="H600">
        <f>YEAR(TablaVentas[[#This Row],[fecha]])</f>
        <v>2016</v>
      </c>
      <c r="I600">
        <f>VLOOKUP(TablaVentas[[#This Row],[CodigoBarras]],TablaProductos[#All],3,FALSE)</f>
        <v>1001</v>
      </c>
    </row>
    <row r="601" spans="1:9" x14ac:dyDescent="0.25">
      <c r="A601" s="68">
        <v>42468</v>
      </c>
      <c r="B601">
        <v>75100033940</v>
      </c>
      <c r="C601">
        <v>35</v>
      </c>
      <c r="D601" s="2">
        <v>36.618449397693041</v>
      </c>
      <c r="E601" s="3">
        <f>TablaVentas[[#This Row],[Precio]]*TablaVentas[[#This Row],[Cantidad]]</f>
        <v>1281.6457289192565</v>
      </c>
      <c r="F601">
        <f>IF(TablaVentas[[#This Row],[Cantidad]]&gt;=20,1,2)</f>
        <v>1</v>
      </c>
      <c r="G601" s="67" t="str">
        <f>VLOOKUP(MONTH(TablaVentas[[#This Row],[fecha]]),TablaMeses[#All],2,FALSE)</f>
        <v>ABRIL</v>
      </c>
      <c r="H601">
        <f>YEAR(TablaVentas[[#This Row],[fecha]])</f>
        <v>2016</v>
      </c>
      <c r="I601">
        <f>VLOOKUP(TablaVentas[[#This Row],[CodigoBarras]],TablaProductos[#All],3,FALSE)</f>
        <v>1001</v>
      </c>
    </row>
    <row r="602" spans="1:9" x14ac:dyDescent="0.25">
      <c r="A602" s="68">
        <v>42468</v>
      </c>
      <c r="B602">
        <v>75100033941</v>
      </c>
      <c r="C602">
        <v>32</v>
      </c>
      <c r="D602" s="2">
        <v>34.329026514440201</v>
      </c>
      <c r="E602" s="3">
        <f>TablaVentas[[#This Row],[Precio]]*TablaVentas[[#This Row],[Cantidad]]</f>
        <v>1098.5288484620864</v>
      </c>
      <c r="F602">
        <f>IF(TablaVentas[[#This Row],[Cantidad]]&gt;=20,1,2)</f>
        <v>1</v>
      </c>
      <c r="G602" s="67" t="str">
        <f>VLOOKUP(MONTH(TablaVentas[[#This Row],[fecha]]),TablaMeses[#All],2,FALSE)</f>
        <v>ABRIL</v>
      </c>
      <c r="H602">
        <f>YEAR(TablaVentas[[#This Row],[fecha]])</f>
        <v>2016</v>
      </c>
      <c r="I602">
        <f>VLOOKUP(TablaVentas[[#This Row],[CodigoBarras]],TablaProductos[#All],3,FALSE)</f>
        <v>1002</v>
      </c>
    </row>
    <row r="603" spans="1:9" x14ac:dyDescent="0.25">
      <c r="A603" s="68">
        <v>42468</v>
      </c>
      <c r="B603">
        <v>75100033943</v>
      </c>
      <c r="C603">
        <v>12</v>
      </c>
      <c r="D603" s="2">
        <v>38.791923856233225</v>
      </c>
      <c r="E603" s="3">
        <f>TablaVentas[[#This Row],[Precio]]*TablaVentas[[#This Row],[Cantidad]]</f>
        <v>465.5030862747987</v>
      </c>
      <c r="F603">
        <f>IF(TablaVentas[[#This Row],[Cantidad]]&gt;=20,1,2)</f>
        <v>2</v>
      </c>
      <c r="G603" s="67" t="str">
        <f>VLOOKUP(MONTH(TablaVentas[[#This Row],[fecha]]),TablaMeses[#All],2,FALSE)</f>
        <v>ABRIL</v>
      </c>
      <c r="H603">
        <f>YEAR(TablaVentas[[#This Row],[fecha]])</f>
        <v>2016</v>
      </c>
      <c r="I603">
        <f>VLOOKUP(TablaVentas[[#This Row],[CodigoBarras]],TablaProductos[#All],3,FALSE)</f>
        <v>1001</v>
      </c>
    </row>
    <row r="604" spans="1:9" x14ac:dyDescent="0.25">
      <c r="A604" s="68">
        <v>42468</v>
      </c>
      <c r="B604">
        <v>75100033946</v>
      </c>
      <c r="C604">
        <v>8</v>
      </c>
      <c r="D604" s="2">
        <v>39.508311000525424</v>
      </c>
      <c r="E604" s="3">
        <f>TablaVentas[[#This Row],[Precio]]*TablaVentas[[#This Row],[Cantidad]]</f>
        <v>316.06648800420339</v>
      </c>
      <c r="F604">
        <f>IF(TablaVentas[[#This Row],[Cantidad]]&gt;=20,1,2)</f>
        <v>2</v>
      </c>
      <c r="G604" s="67" t="str">
        <f>VLOOKUP(MONTH(TablaVentas[[#This Row],[fecha]]),TablaMeses[#All],2,FALSE)</f>
        <v>ABRIL</v>
      </c>
      <c r="H604">
        <f>YEAR(TablaVentas[[#This Row],[fecha]])</f>
        <v>2016</v>
      </c>
      <c r="I604">
        <f>VLOOKUP(TablaVentas[[#This Row],[CodigoBarras]],TablaProductos[#All],3,FALSE)</f>
        <v>1004</v>
      </c>
    </row>
    <row r="605" spans="1:9" x14ac:dyDescent="0.25">
      <c r="A605" s="68">
        <v>42469</v>
      </c>
      <c r="B605">
        <v>75100033943</v>
      </c>
      <c r="C605">
        <v>7</v>
      </c>
      <c r="D605" s="2">
        <v>38.791923856233225</v>
      </c>
      <c r="E605" s="3">
        <f>TablaVentas[[#This Row],[Precio]]*TablaVentas[[#This Row],[Cantidad]]</f>
        <v>271.54346699363259</v>
      </c>
      <c r="F605">
        <f>IF(TablaVentas[[#This Row],[Cantidad]]&gt;=20,1,2)</f>
        <v>2</v>
      </c>
      <c r="G605" s="67" t="str">
        <f>VLOOKUP(MONTH(TablaVentas[[#This Row],[fecha]]),TablaMeses[#All],2,FALSE)</f>
        <v>ABRIL</v>
      </c>
      <c r="H605">
        <f>YEAR(TablaVentas[[#This Row],[fecha]])</f>
        <v>2016</v>
      </c>
      <c r="I605">
        <f>VLOOKUP(TablaVentas[[#This Row],[CodigoBarras]],TablaProductos[#All],3,FALSE)</f>
        <v>1001</v>
      </c>
    </row>
    <row r="606" spans="1:9" x14ac:dyDescent="0.25">
      <c r="A606" s="68">
        <v>42469</v>
      </c>
      <c r="B606">
        <v>75100033943</v>
      </c>
      <c r="C606">
        <v>27</v>
      </c>
      <c r="D606" s="2">
        <v>38.791923856233225</v>
      </c>
      <c r="E606" s="3">
        <f>TablaVentas[[#This Row],[Precio]]*TablaVentas[[#This Row],[Cantidad]]</f>
        <v>1047.381944118297</v>
      </c>
      <c r="F606">
        <f>IF(TablaVentas[[#This Row],[Cantidad]]&gt;=20,1,2)</f>
        <v>1</v>
      </c>
      <c r="G606" s="67" t="str">
        <f>VLOOKUP(MONTH(TablaVentas[[#This Row],[fecha]]),TablaMeses[#All],2,FALSE)</f>
        <v>ABRIL</v>
      </c>
      <c r="H606">
        <f>YEAR(TablaVentas[[#This Row],[fecha]])</f>
        <v>2016</v>
      </c>
      <c r="I606">
        <f>VLOOKUP(TablaVentas[[#This Row],[CodigoBarras]],TablaProductos[#All],3,FALSE)</f>
        <v>1001</v>
      </c>
    </row>
    <row r="607" spans="1:9" x14ac:dyDescent="0.25">
      <c r="A607" s="68">
        <v>42469</v>
      </c>
      <c r="B607">
        <v>75100033945</v>
      </c>
      <c r="C607">
        <v>34</v>
      </c>
      <c r="D607" s="2">
        <v>32.473968381130078</v>
      </c>
      <c r="E607" s="3">
        <f>TablaVentas[[#This Row],[Precio]]*TablaVentas[[#This Row],[Cantidad]]</f>
        <v>1104.1149249584228</v>
      </c>
      <c r="F607">
        <f>IF(TablaVentas[[#This Row],[Cantidad]]&gt;=20,1,2)</f>
        <v>1</v>
      </c>
      <c r="G607" s="67" t="str">
        <f>VLOOKUP(MONTH(TablaVentas[[#This Row],[fecha]]),TablaMeses[#All],2,FALSE)</f>
        <v>ABRIL</v>
      </c>
      <c r="H607">
        <f>YEAR(TablaVentas[[#This Row],[fecha]])</f>
        <v>2016</v>
      </c>
      <c r="I607">
        <f>VLOOKUP(TablaVentas[[#This Row],[CodigoBarras]],TablaProductos[#All],3,FALSE)</f>
        <v>1003</v>
      </c>
    </row>
    <row r="608" spans="1:9" x14ac:dyDescent="0.25">
      <c r="A608" s="68">
        <v>42469</v>
      </c>
      <c r="B608">
        <v>75100033949</v>
      </c>
      <c r="C608">
        <v>6</v>
      </c>
      <c r="D608" s="2">
        <v>32.894032474980676</v>
      </c>
      <c r="E608" s="3">
        <f>TablaVentas[[#This Row],[Precio]]*TablaVentas[[#This Row],[Cantidad]]</f>
        <v>197.36419484988406</v>
      </c>
      <c r="F608">
        <f>IF(TablaVentas[[#This Row],[Cantidad]]&gt;=20,1,2)</f>
        <v>2</v>
      </c>
      <c r="G608" s="67" t="str">
        <f>VLOOKUP(MONTH(TablaVentas[[#This Row],[fecha]]),TablaMeses[#All],2,FALSE)</f>
        <v>ABRIL</v>
      </c>
      <c r="H608">
        <f>YEAR(TablaVentas[[#This Row],[fecha]])</f>
        <v>2016</v>
      </c>
      <c r="I608">
        <f>VLOOKUP(TablaVentas[[#This Row],[CodigoBarras]],TablaProductos[#All],3,FALSE)</f>
        <v>1004</v>
      </c>
    </row>
    <row r="609" spans="1:9" x14ac:dyDescent="0.25">
      <c r="A609" s="68">
        <v>42469</v>
      </c>
      <c r="B609">
        <v>75100033950</v>
      </c>
      <c r="C609">
        <v>26</v>
      </c>
      <c r="D609" s="2">
        <v>25.215585619363644</v>
      </c>
      <c r="E609" s="3">
        <f>TablaVentas[[#This Row],[Precio]]*TablaVentas[[#This Row],[Cantidad]]</f>
        <v>655.6052261034547</v>
      </c>
      <c r="F609">
        <f>IF(TablaVentas[[#This Row],[Cantidad]]&gt;=20,1,2)</f>
        <v>1</v>
      </c>
      <c r="G609" s="67" t="str">
        <f>VLOOKUP(MONTH(TablaVentas[[#This Row],[fecha]]),TablaMeses[#All],2,FALSE)</f>
        <v>ABRIL</v>
      </c>
      <c r="H609">
        <f>YEAR(TablaVentas[[#This Row],[fecha]])</f>
        <v>2016</v>
      </c>
      <c r="I609">
        <f>VLOOKUP(TablaVentas[[#This Row],[CodigoBarras]],TablaProductos[#All],3,FALSE)</f>
        <v>1005</v>
      </c>
    </row>
    <row r="610" spans="1:9" x14ac:dyDescent="0.25">
      <c r="A610" s="68">
        <v>42470</v>
      </c>
      <c r="B610">
        <v>75100033942</v>
      </c>
      <c r="C610">
        <v>33</v>
      </c>
      <c r="D610" s="2">
        <v>39.570543626877033</v>
      </c>
      <c r="E610" s="3">
        <f>TablaVentas[[#This Row],[Precio]]*TablaVentas[[#This Row],[Cantidad]]</f>
        <v>1305.827939686942</v>
      </c>
      <c r="F610">
        <f>IF(TablaVentas[[#This Row],[Cantidad]]&gt;=20,1,2)</f>
        <v>1</v>
      </c>
      <c r="G610" s="67" t="str">
        <f>VLOOKUP(MONTH(TablaVentas[[#This Row],[fecha]]),TablaMeses[#All],2,FALSE)</f>
        <v>ABRIL</v>
      </c>
      <c r="H610">
        <f>YEAR(TablaVentas[[#This Row],[fecha]])</f>
        <v>2016</v>
      </c>
      <c r="I610">
        <f>VLOOKUP(TablaVentas[[#This Row],[CodigoBarras]],TablaProductos[#All],3,FALSE)</f>
        <v>1003</v>
      </c>
    </row>
    <row r="611" spans="1:9" x14ac:dyDescent="0.25">
      <c r="A611" s="68">
        <v>42470</v>
      </c>
      <c r="B611">
        <v>75100033945</v>
      </c>
      <c r="C611">
        <v>5</v>
      </c>
      <c r="D611" s="2">
        <v>32.473968381130078</v>
      </c>
      <c r="E611" s="3">
        <f>TablaVentas[[#This Row],[Precio]]*TablaVentas[[#This Row],[Cantidad]]</f>
        <v>162.36984190565039</v>
      </c>
      <c r="F611">
        <f>IF(TablaVentas[[#This Row],[Cantidad]]&gt;=20,1,2)</f>
        <v>2</v>
      </c>
      <c r="G611" s="67" t="str">
        <f>VLOOKUP(MONTH(TablaVentas[[#This Row],[fecha]]),TablaMeses[#All],2,FALSE)</f>
        <v>ABRIL</v>
      </c>
      <c r="H611">
        <f>YEAR(TablaVentas[[#This Row],[fecha]])</f>
        <v>2016</v>
      </c>
      <c r="I611">
        <f>VLOOKUP(TablaVentas[[#This Row],[CodigoBarras]],TablaProductos[#All],3,FALSE)</f>
        <v>1003</v>
      </c>
    </row>
    <row r="612" spans="1:9" x14ac:dyDescent="0.25">
      <c r="A612" s="68">
        <v>42470</v>
      </c>
      <c r="B612">
        <v>75100033948</v>
      </c>
      <c r="C612">
        <v>24</v>
      </c>
      <c r="D612" s="2">
        <v>24.462827423892683</v>
      </c>
      <c r="E612" s="3">
        <f>TablaVentas[[#This Row],[Precio]]*TablaVentas[[#This Row],[Cantidad]]</f>
        <v>587.10785817342435</v>
      </c>
      <c r="F612">
        <f>IF(TablaVentas[[#This Row],[Cantidad]]&gt;=20,1,2)</f>
        <v>1</v>
      </c>
      <c r="G612" s="67" t="str">
        <f>VLOOKUP(MONTH(TablaVentas[[#This Row],[fecha]]),TablaMeses[#All],2,FALSE)</f>
        <v>ABRIL</v>
      </c>
      <c r="H612">
        <f>YEAR(TablaVentas[[#This Row],[fecha]])</f>
        <v>2016</v>
      </c>
      <c r="I612">
        <f>VLOOKUP(TablaVentas[[#This Row],[CodigoBarras]],TablaProductos[#All],3,FALSE)</f>
        <v>1006</v>
      </c>
    </row>
    <row r="613" spans="1:9" x14ac:dyDescent="0.25">
      <c r="A613" s="68">
        <v>42470</v>
      </c>
      <c r="B613">
        <v>75100033949</v>
      </c>
      <c r="C613">
        <v>47</v>
      </c>
      <c r="D613" s="2">
        <v>32.894032474980676</v>
      </c>
      <c r="E613" s="3">
        <f>TablaVentas[[#This Row],[Precio]]*TablaVentas[[#This Row],[Cantidad]]</f>
        <v>1546.0195263240919</v>
      </c>
      <c r="F613">
        <f>IF(TablaVentas[[#This Row],[Cantidad]]&gt;=20,1,2)</f>
        <v>1</v>
      </c>
      <c r="G613" s="67" t="str">
        <f>VLOOKUP(MONTH(TablaVentas[[#This Row],[fecha]]),TablaMeses[#All],2,FALSE)</f>
        <v>ABRIL</v>
      </c>
      <c r="H613">
        <f>YEAR(TablaVentas[[#This Row],[fecha]])</f>
        <v>2016</v>
      </c>
      <c r="I613">
        <f>VLOOKUP(TablaVentas[[#This Row],[CodigoBarras]],TablaProductos[#All],3,FALSE)</f>
        <v>1004</v>
      </c>
    </row>
    <row r="614" spans="1:9" x14ac:dyDescent="0.25">
      <c r="A614" s="68">
        <v>42471</v>
      </c>
      <c r="B614">
        <v>75100033940</v>
      </c>
      <c r="C614">
        <v>35</v>
      </c>
      <c r="D614" s="2">
        <v>36.618449397693041</v>
      </c>
      <c r="E614" s="3">
        <f>TablaVentas[[#This Row],[Precio]]*TablaVentas[[#This Row],[Cantidad]]</f>
        <v>1281.6457289192565</v>
      </c>
      <c r="F614">
        <f>IF(TablaVentas[[#This Row],[Cantidad]]&gt;=20,1,2)</f>
        <v>1</v>
      </c>
      <c r="G614" s="67" t="str">
        <f>VLOOKUP(MONTH(TablaVentas[[#This Row],[fecha]]),TablaMeses[#All],2,FALSE)</f>
        <v>ABRIL</v>
      </c>
      <c r="H614">
        <f>YEAR(TablaVentas[[#This Row],[fecha]])</f>
        <v>2016</v>
      </c>
      <c r="I614">
        <f>VLOOKUP(TablaVentas[[#This Row],[CodigoBarras]],TablaProductos[#All],3,FALSE)</f>
        <v>1001</v>
      </c>
    </row>
    <row r="615" spans="1:9" x14ac:dyDescent="0.25">
      <c r="A615" s="68">
        <v>42471</v>
      </c>
      <c r="B615">
        <v>75100033940</v>
      </c>
      <c r="C615">
        <v>23</v>
      </c>
      <c r="D615" s="2">
        <v>36.618449397693041</v>
      </c>
      <c r="E615" s="3">
        <f>TablaVentas[[#This Row],[Precio]]*TablaVentas[[#This Row],[Cantidad]]</f>
        <v>842.22433614694</v>
      </c>
      <c r="F615">
        <f>IF(TablaVentas[[#This Row],[Cantidad]]&gt;=20,1,2)</f>
        <v>1</v>
      </c>
      <c r="G615" s="67" t="str">
        <f>VLOOKUP(MONTH(TablaVentas[[#This Row],[fecha]]),TablaMeses[#All],2,FALSE)</f>
        <v>ABRIL</v>
      </c>
      <c r="H615">
        <f>YEAR(TablaVentas[[#This Row],[fecha]])</f>
        <v>2016</v>
      </c>
      <c r="I615">
        <f>VLOOKUP(TablaVentas[[#This Row],[CodigoBarras]],TablaProductos[#All],3,FALSE)</f>
        <v>1001</v>
      </c>
    </row>
    <row r="616" spans="1:9" x14ac:dyDescent="0.25">
      <c r="A616" s="68">
        <v>42471</v>
      </c>
      <c r="B616">
        <v>75100033943</v>
      </c>
      <c r="C616">
        <v>36</v>
      </c>
      <c r="D616" s="2">
        <v>38.791923856233225</v>
      </c>
      <c r="E616" s="3">
        <f>TablaVentas[[#This Row],[Precio]]*TablaVentas[[#This Row],[Cantidad]]</f>
        <v>1396.5092588243961</v>
      </c>
      <c r="F616">
        <f>IF(TablaVentas[[#This Row],[Cantidad]]&gt;=20,1,2)</f>
        <v>1</v>
      </c>
      <c r="G616" s="67" t="str">
        <f>VLOOKUP(MONTH(TablaVentas[[#This Row],[fecha]]),TablaMeses[#All],2,FALSE)</f>
        <v>ABRIL</v>
      </c>
      <c r="H616">
        <f>YEAR(TablaVentas[[#This Row],[fecha]])</f>
        <v>2016</v>
      </c>
      <c r="I616">
        <f>VLOOKUP(TablaVentas[[#This Row],[CodigoBarras]],TablaProductos[#All],3,FALSE)</f>
        <v>1001</v>
      </c>
    </row>
    <row r="617" spans="1:9" x14ac:dyDescent="0.25">
      <c r="A617" s="68">
        <v>42471</v>
      </c>
      <c r="B617">
        <v>75100033943</v>
      </c>
      <c r="C617">
        <v>9</v>
      </c>
      <c r="D617" s="2">
        <v>38.791923856233225</v>
      </c>
      <c r="E617" s="3">
        <f>TablaVentas[[#This Row],[Precio]]*TablaVentas[[#This Row],[Cantidad]]</f>
        <v>349.12731470609901</v>
      </c>
      <c r="F617">
        <f>IF(TablaVentas[[#This Row],[Cantidad]]&gt;=20,1,2)</f>
        <v>2</v>
      </c>
      <c r="G617" s="67" t="str">
        <f>VLOOKUP(MONTH(TablaVentas[[#This Row],[fecha]]),TablaMeses[#All],2,FALSE)</f>
        <v>ABRIL</v>
      </c>
      <c r="H617">
        <f>YEAR(TablaVentas[[#This Row],[fecha]])</f>
        <v>2016</v>
      </c>
      <c r="I617">
        <f>VLOOKUP(TablaVentas[[#This Row],[CodigoBarras]],TablaProductos[#All],3,FALSE)</f>
        <v>1001</v>
      </c>
    </row>
    <row r="618" spans="1:9" x14ac:dyDescent="0.25">
      <c r="A618" s="68">
        <v>42471</v>
      </c>
      <c r="B618">
        <v>75100033945</v>
      </c>
      <c r="C618">
        <v>49</v>
      </c>
      <c r="D618" s="2">
        <v>32.473968381130078</v>
      </c>
      <c r="E618" s="3">
        <f>TablaVentas[[#This Row],[Precio]]*TablaVentas[[#This Row],[Cantidad]]</f>
        <v>1591.2244506753739</v>
      </c>
      <c r="F618">
        <f>IF(TablaVentas[[#This Row],[Cantidad]]&gt;=20,1,2)</f>
        <v>1</v>
      </c>
      <c r="G618" s="67" t="str">
        <f>VLOOKUP(MONTH(TablaVentas[[#This Row],[fecha]]),TablaMeses[#All],2,FALSE)</f>
        <v>ABRIL</v>
      </c>
      <c r="H618">
        <f>YEAR(TablaVentas[[#This Row],[fecha]])</f>
        <v>2016</v>
      </c>
      <c r="I618">
        <f>VLOOKUP(TablaVentas[[#This Row],[CodigoBarras]],TablaProductos[#All],3,FALSE)</f>
        <v>1003</v>
      </c>
    </row>
    <row r="619" spans="1:9" x14ac:dyDescent="0.25">
      <c r="A619" s="68">
        <v>42471</v>
      </c>
      <c r="B619">
        <v>75100033945</v>
      </c>
      <c r="C619">
        <v>44</v>
      </c>
      <c r="D619" s="2">
        <v>32.473968381130078</v>
      </c>
      <c r="E619" s="3">
        <f>TablaVentas[[#This Row],[Precio]]*TablaVentas[[#This Row],[Cantidad]]</f>
        <v>1428.8546087697234</v>
      </c>
      <c r="F619">
        <f>IF(TablaVentas[[#This Row],[Cantidad]]&gt;=20,1,2)</f>
        <v>1</v>
      </c>
      <c r="G619" s="67" t="str">
        <f>VLOOKUP(MONTH(TablaVentas[[#This Row],[fecha]]),TablaMeses[#All],2,FALSE)</f>
        <v>ABRIL</v>
      </c>
      <c r="H619">
        <f>YEAR(TablaVentas[[#This Row],[fecha]])</f>
        <v>2016</v>
      </c>
      <c r="I619">
        <f>VLOOKUP(TablaVentas[[#This Row],[CodigoBarras]],TablaProductos[#All],3,FALSE)</f>
        <v>1003</v>
      </c>
    </row>
    <row r="620" spans="1:9" x14ac:dyDescent="0.25">
      <c r="A620" s="68">
        <v>42471</v>
      </c>
      <c r="B620">
        <v>75100033946</v>
      </c>
      <c r="C620">
        <v>21</v>
      </c>
      <c r="D620" s="2">
        <v>39.508311000525424</v>
      </c>
      <c r="E620" s="3">
        <f>TablaVentas[[#This Row],[Precio]]*TablaVentas[[#This Row],[Cantidad]]</f>
        <v>829.67453101103388</v>
      </c>
      <c r="F620">
        <f>IF(TablaVentas[[#This Row],[Cantidad]]&gt;=20,1,2)</f>
        <v>1</v>
      </c>
      <c r="G620" s="67" t="str">
        <f>VLOOKUP(MONTH(TablaVentas[[#This Row],[fecha]]),TablaMeses[#All],2,FALSE)</f>
        <v>ABRIL</v>
      </c>
      <c r="H620">
        <f>YEAR(TablaVentas[[#This Row],[fecha]])</f>
        <v>2016</v>
      </c>
      <c r="I620">
        <f>VLOOKUP(TablaVentas[[#This Row],[CodigoBarras]],TablaProductos[#All],3,FALSE)</f>
        <v>1004</v>
      </c>
    </row>
    <row r="621" spans="1:9" x14ac:dyDescent="0.25">
      <c r="A621" s="68">
        <v>42471</v>
      </c>
      <c r="B621">
        <v>75100033947</v>
      </c>
      <c r="C621">
        <v>49</v>
      </c>
      <c r="D621" s="2">
        <v>33.370394916639121</v>
      </c>
      <c r="E621" s="3">
        <f>TablaVentas[[#This Row],[Precio]]*TablaVentas[[#This Row],[Cantidad]]</f>
        <v>1635.149350915317</v>
      </c>
      <c r="F621">
        <f>IF(TablaVentas[[#This Row],[Cantidad]]&gt;=20,1,2)</f>
        <v>1</v>
      </c>
      <c r="G621" s="67" t="str">
        <f>VLOOKUP(MONTH(TablaVentas[[#This Row],[fecha]]),TablaMeses[#All],2,FALSE)</f>
        <v>ABRIL</v>
      </c>
      <c r="H621">
        <f>YEAR(TablaVentas[[#This Row],[fecha]])</f>
        <v>2016</v>
      </c>
      <c r="I621">
        <f>VLOOKUP(TablaVentas[[#This Row],[CodigoBarras]],TablaProductos[#All],3,FALSE)</f>
        <v>1005</v>
      </c>
    </row>
    <row r="622" spans="1:9" x14ac:dyDescent="0.25">
      <c r="A622" s="68">
        <v>42471</v>
      </c>
      <c r="B622">
        <v>75100033949</v>
      </c>
      <c r="C622">
        <v>45</v>
      </c>
      <c r="D622" s="2">
        <v>32.894032474980676</v>
      </c>
      <c r="E622" s="3">
        <f>TablaVentas[[#This Row],[Precio]]*TablaVentas[[#This Row],[Cantidad]]</f>
        <v>1480.2314613741305</v>
      </c>
      <c r="F622">
        <f>IF(TablaVentas[[#This Row],[Cantidad]]&gt;=20,1,2)</f>
        <v>1</v>
      </c>
      <c r="G622" s="67" t="str">
        <f>VLOOKUP(MONTH(TablaVentas[[#This Row],[fecha]]),TablaMeses[#All],2,FALSE)</f>
        <v>ABRIL</v>
      </c>
      <c r="H622">
        <f>YEAR(TablaVentas[[#This Row],[fecha]])</f>
        <v>2016</v>
      </c>
      <c r="I622">
        <f>VLOOKUP(TablaVentas[[#This Row],[CodigoBarras]],TablaProductos[#All],3,FALSE)</f>
        <v>1004</v>
      </c>
    </row>
    <row r="623" spans="1:9" x14ac:dyDescent="0.25">
      <c r="A623" s="68">
        <v>42472</v>
      </c>
      <c r="B623">
        <v>75100033943</v>
      </c>
      <c r="C623">
        <v>3</v>
      </c>
      <c r="D623" s="2">
        <v>38.791923856233225</v>
      </c>
      <c r="E623" s="3">
        <f>TablaVentas[[#This Row],[Precio]]*TablaVentas[[#This Row],[Cantidad]]</f>
        <v>116.37577156869968</v>
      </c>
      <c r="F623">
        <f>IF(TablaVentas[[#This Row],[Cantidad]]&gt;=20,1,2)</f>
        <v>2</v>
      </c>
      <c r="G623" s="67" t="str">
        <f>VLOOKUP(MONTH(TablaVentas[[#This Row],[fecha]]),TablaMeses[#All],2,FALSE)</f>
        <v>ABRIL</v>
      </c>
      <c r="H623">
        <f>YEAR(TablaVentas[[#This Row],[fecha]])</f>
        <v>2016</v>
      </c>
      <c r="I623">
        <f>VLOOKUP(TablaVentas[[#This Row],[CodigoBarras]],TablaProductos[#All],3,FALSE)</f>
        <v>1001</v>
      </c>
    </row>
    <row r="624" spans="1:9" x14ac:dyDescent="0.25">
      <c r="A624" s="68">
        <v>42472</v>
      </c>
      <c r="B624">
        <v>75100033947</v>
      </c>
      <c r="C624">
        <v>49</v>
      </c>
      <c r="D624" s="2">
        <v>33.370394916639121</v>
      </c>
      <c r="E624" s="3">
        <f>TablaVentas[[#This Row],[Precio]]*TablaVentas[[#This Row],[Cantidad]]</f>
        <v>1635.149350915317</v>
      </c>
      <c r="F624">
        <f>IF(TablaVentas[[#This Row],[Cantidad]]&gt;=20,1,2)</f>
        <v>1</v>
      </c>
      <c r="G624" s="67" t="str">
        <f>VLOOKUP(MONTH(TablaVentas[[#This Row],[fecha]]),TablaMeses[#All],2,FALSE)</f>
        <v>ABRIL</v>
      </c>
      <c r="H624">
        <f>YEAR(TablaVentas[[#This Row],[fecha]])</f>
        <v>2016</v>
      </c>
      <c r="I624">
        <f>VLOOKUP(TablaVentas[[#This Row],[CodigoBarras]],TablaProductos[#All],3,FALSE)</f>
        <v>1005</v>
      </c>
    </row>
    <row r="625" spans="1:9" x14ac:dyDescent="0.25">
      <c r="A625" s="68">
        <v>42472</v>
      </c>
      <c r="B625">
        <v>75100033947</v>
      </c>
      <c r="C625">
        <v>43</v>
      </c>
      <c r="D625" s="2">
        <v>33.370394916639121</v>
      </c>
      <c r="E625" s="3">
        <f>TablaVentas[[#This Row],[Precio]]*TablaVentas[[#This Row],[Cantidad]]</f>
        <v>1434.9269814154823</v>
      </c>
      <c r="F625">
        <f>IF(TablaVentas[[#This Row],[Cantidad]]&gt;=20,1,2)</f>
        <v>1</v>
      </c>
      <c r="G625" s="67" t="str">
        <f>VLOOKUP(MONTH(TablaVentas[[#This Row],[fecha]]),TablaMeses[#All],2,FALSE)</f>
        <v>ABRIL</v>
      </c>
      <c r="H625">
        <f>YEAR(TablaVentas[[#This Row],[fecha]])</f>
        <v>2016</v>
      </c>
      <c r="I625">
        <f>VLOOKUP(TablaVentas[[#This Row],[CodigoBarras]],TablaProductos[#All],3,FALSE)</f>
        <v>1005</v>
      </c>
    </row>
    <row r="626" spans="1:9" x14ac:dyDescent="0.25">
      <c r="A626" s="68">
        <v>42472</v>
      </c>
      <c r="B626">
        <v>75100033950</v>
      </c>
      <c r="C626">
        <v>13</v>
      </c>
      <c r="D626" s="2">
        <v>25.215585619363644</v>
      </c>
      <c r="E626" s="3">
        <f>TablaVentas[[#This Row],[Precio]]*TablaVentas[[#This Row],[Cantidad]]</f>
        <v>327.80261305172735</v>
      </c>
      <c r="F626">
        <f>IF(TablaVentas[[#This Row],[Cantidad]]&gt;=20,1,2)</f>
        <v>2</v>
      </c>
      <c r="G626" s="67" t="str">
        <f>VLOOKUP(MONTH(TablaVentas[[#This Row],[fecha]]),TablaMeses[#All],2,FALSE)</f>
        <v>ABRIL</v>
      </c>
      <c r="H626">
        <f>YEAR(TablaVentas[[#This Row],[fecha]])</f>
        <v>2016</v>
      </c>
      <c r="I626">
        <f>VLOOKUP(TablaVentas[[#This Row],[CodigoBarras]],TablaProductos[#All],3,FALSE)</f>
        <v>1005</v>
      </c>
    </row>
    <row r="627" spans="1:9" x14ac:dyDescent="0.25">
      <c r="A627" s="68">
        <v>42472</v>
      </c>
      <c r="B627">
        <v>75100033950</v>
      </c>
      <c r="C627">
        <v>9</v>
      </c>
      <c r="D627" s="2">
        <v>25.215585619363644</v>
      </c>
      <c r="E627" s="3">
        <f>TablaVentas[[#This Row],[Precio]]*TablaVentas[[#This Row],[Cantidad]]</f>
        <v>226.9402705742728</v>
      </c>
      <c r="F627">
        <f>IF(TablaVentas[[#This Row],[Cantidad]]&gt;=20,1,2)</f>
        <v>2</v>
      </c>
      <c r="G627" s="67" t="str">
        <f>VLOOKUP(MONTH(TablaVentas[[#This Row],[fecha]]),TablaMeses[#All],2,FALSE)</f>
        <v>ABRIL</v>
      </c>
      <c r="H627">
        <f>YEAR(TablaVentas[[#This Row],[fecha]])</f>
        <v>2016</v>
      </c>
      <c r="I627">
        <f>VLOOKUP(TablaVentas[[#This Row],[CodigoBarras]],TablaProductos[#All],3,FALSE)</f>
        <v>1005</v>
      </c>
    </row>
    <row r="628" spans="1:9" x14ac:dyDescent="0.25">
      <c r="A628" s="68">
        <v>42473</v>
      </c>
      <c r="B628">
        <v>75100033941</v>
      </c>
      <c r="C628">
        <v>37</v>
      </c>
      <c r="D628" s="2">
        <v>34.329026514440201</v>
      </c>
      <c r="E628" s="3">
        <f>TablaVentas[[#This Row],[Precio]]*TablaVentas[[#This Row],[Cantidad]]</f>
        <v>1270.1739810342874</v>
      </c>
      <c r="F628">
        <f>IF(TablaVentas[[#This Row],[Cantidad]]&gt;=20,1,2)</f>
        <v>1</v>
      </c>
      <c r="G628" s="67" t="str">
        <f>VLOOKUP(MONTH(TablaVentas[[#This Row],[fecha]]),TablaMeses[#All],2,FALSE)</f>
        <v>ABRIL</v>
      </c>
      <c r="H628">
        <f>YEAR(TablaVentas[[#This Row],[fecha]])</f>
        <v>2016</v>
      </c>
      <c r="I628">
        <f>VLOOKUP(TablaVentas[[#This Row],[CodigoBarras]],TablaProductos[#All],3,FALSE)</f>
        <v>1002</v>
      </c>
    </row>
    <row r="629" spans="1:9" x14ac:dyDescent="0.25">
      <c r="A629" s="68">
        <v>42473</v>
      </c>
      <c r="B629">
        <v>75100033942</v>
      </c>
      <c r="C629">
        <v>45</v>
      </c>
      <c r="D629" s="2">
        <v>39.570543626877033</v>
      </c>
      <c r="E629" s="3">
        <f>TablaVentas[[#This Row],[Precio]]*TablaVentas[[#This Row],[Cantidad]]</f>
        <v>1780.6744632094665</v>
      </c>
      <c r="F629">
        <f>IF(TablaVentas[[#This Row],[Cantidad]]&gt;=20,1,2)</f>
        <v>1</v>
      </c>
      <c r="G629" s="67" t="str">
        <f>VLOOKUP(MONTH(TablaVentas[[#This Row],[fecha]]),TablaMeses[#All],2,FALSE)</f>
        <v>ABRIL</v>
      </c>
      <c r="H629">
        <f>YEAR(TablaVentas[[#This Row],[fecha]])</f>
        <v>2016</v>
      </c>
      <c r="I629">
        <f>VLOOKUP(TablaVentas[[#This Row],[CodigoBarras]],TablaProductos[#All],3,FALSE)</f>
        <v>1003</v>
      </c>
    </row>
    <row r="630" spans="1:9" x14ac:dyDescent="0.25">
      <c r="A630" s="68">
        <v>42473</v>
      </c>
      <c r="B630">
        <v>75100033942</v>
      </c>
      <c r="C630">
        <v>34</v>
      </c>
      <c r="D630" s="2">
        <v>39.570543626877033</v>
      </c>
      <c r="E630" s="3">
        <f>TablaVentas[[#This Row],[Precio]]*TablaVentas[[#This Row],[Cantidad]]</f>
        <v>1345.398483313819</v>
      </c>
      <c r="F630">
        <f>IF(TablaVentas[[#This Row],[Cantidad]]&gt;=20,1,2)</f>
        <v>1</v>
      </c>
      <c r="G630" s="67" t="str">
        <f>VLOOKUP(MONTH(TablaVentas[[#This Row],[fecha]]),TablaMeses[#All],2,FALSE)</f>
        <v>ABRIL</v>
      </c>
      <c r="H630">
        <f>YEAR(TablaVentas[[#This Row],[fecha]])</f>
        <v>2016</v>
      </c>
      <c r="I630">
        <f>VLOOKUP(TablaVentas[[#This Row],[CodigoBarras]],TablaProductos[#All],3,FALSE)</f>
        <v>1003</v>
      </c>
    </row>
    <row r="631" spans="1:9" x14ac:dyDescent="0.25">
      <c r="A631" s="68">
        <v>42473</v>
      </c>
      <c r="B631">
        <v>75100033945</v>
      </c>
      <c r="C631">
        <v>47</v>
      </c>
      <c r="D631" s="2">
        <v>32.473968381130078</v>
      </c>
      <c r="E631" s="3">
        <f>TablaVentas[[#This Row],[Precio]]*TablaVentas[[#This Row],[Cantidad]]</f>
        <v>1526.2765139131136</v>
      </c>
      <c r="F631">
        <f>IF(TablaVentas[[#This Row],[Cantidad]]&gt;=20,1,2)</f>
        <v>1</v>
      </c>
      <c r="G631" s="67" t="str">
        <f>VLOOKUP(MONTH(TablaVentas[[#This Row],[fecha]]),TablaMeses[#All],2,FALSE)</f>
        <v>ABRIL</v>
      </c>
      <c r="H631">
        <f>YEAR(TablaVentas[[#This Row],[fecha]])</f>
        <v>2016</v>
      </c>
      <c r="I631">
        <f>VLOOKUP(TablaVentas[[#This Row],[CodigoBarras]],TablaProductos[#All],3,FALSE)</f>
        <v>1003</v>
      </c>
    </row>
    <row r="632" spans="1:9" x14ac:dyDescent="0.25">
      <c r="A632" s="68">
        <v>42473</v>
      </c>
      <c r="B632">
        <v>75100033945</v>
      </c>
      <c r="C632">
        <v>48</v>
      </c>
      <c r="D632" s="2">
        <v>32.473968381130078</v>
      </c>
      <c r="E632" s="3">
        <f>TablaVentas[[#This Row],[Precio]]*TablaVentas[[#This Row],[Cantidad]]</f>
        <v>1558.7504822942437</v>
      </c>
      <c r="F632">
        <f>IF(TablaVentas[[#This Row],[Cantidad]]&gt;=20,1,2)</f>
        <v>1</v>
      </c>
      <c r="G632" s="67" t="str">
        <f>VLOOKUP(MONTH(TablaVentas[[#This Row],[fecha]]),TablaMeses[#All],2,FALSE)</f>
        <v>ABRIL</v>
      </c>
      <c r="H632">
        <f>YEAR(TablaVentas[[#This Row],[fecha]])</f>
        <v>2016</v>
      </c>
      <c r="I632">
        <f>VLOOKUP(TablaVentas[[#This Row],[CodigoBarras]],TablaProductos[#All],3,FALSE)</f>
        <v>1003</v>
      </c>
    </row>
    <row r="633" spans="1:9" x14ac:dyDescent="0.25">
      <c r="A633" s="68">
        <v>42473</v>
      </c>
      <c r="B633">
        <v>75100033945</v>
      </c>
      <c r="C633">
        <v>13</v>
      </c>
      <c r="D633" s="2">
        <v>32.473968381130078</v>
      </c>
      <c r="E633" s="3">
        <f>TablaVentas[[#This Row],[Precio]]*TablaVentas[[#This Row],[Cantidad]]</f>
        <v>422.16158895469101</v>
      </c>
      <c r="F633">
        <f>IF(TablaVentas[[#This Row],[Cantidad]]&gt;=20,1,2)</f>
        <v>2</v>
      </c>
      <c r="G633" s="67" t="str">
        <f>VLOOKUP(MONTH(TablaVentas[[#This Row],[fecha]]),TablaMeses[#All],2,FALSE)</f>
        <v>ABRIL</v>
      </c>
      <c r="H633">
        <f>YEAR(TablaVentas[[#This Row],[fecha]])</f>
        <v>2016</v>
      </c>
      <c r="I633">
        <f>VLOOKUP(TablaVentas[[#This Row],[CodigoBarras]],TablaProductos[#All],3,FALSE)</f>
        <v>1003</v>
      </c>
    </row>
    <row r="634" spans="1:9" x14ac:dyDescent="0.25">
      <c r="A634" s="68">
        <v>42473</v>
      </c>
      <c r="B634">
        <v>75100033946</v>
      </c>
      <c r="C634">
        <v>15</v>
      </c>
      <c r="D634" s="2">
        <v>39.508311000525424</v>
      </c>
      <c r="E634" s="3">
        <f>TablaVentas[[#This Row],[Precio]]*TablaVentas[[#This Row],[Cantidad]]</f>
        <v>592.62466500788139</v>
      </c>
      <c r="F634">
        <f>IF(TablaVentas[[#This Row],[Cantidad]]&gt;=20,1,2)</f>
        <v>2</v>
      </c>
      <c r="G634" s="67" t="str">
        <f>VLOOKUP(MONTH(TablaVentas[[#This Row],[fecha]]),TablaMeses[#All],2,FALSE)</f>
        <v>ABRIL</v>
      </c>
      <c r="H634">
        <f>YEAR(TablaVentas[[#This Row],[fecha]])</f>
        <v>2016</v>
      </c>
      <c r="I634">
        <f>VLOOKUP(TablaVentas[[#This Row],[CodigoBarras]],TablaProductos[#All],3,FALSE)</f>
        <v>1004</v>
      </c>
    </row>
    <row r="635" spans="1:9" x14ac:dyDescent="0.25">
      <c r="A635" s="68">
        <v>42473</v>
      </c>
      <c r="B635">
        <v>75100033949</v>
      </c>
      <c r="C635">
        <v>2</v>
      </c>
      <c r="D635" s="2">
        <v>32.894032474980676</v>
      </c>
      <c r="E635" s="3">
        <f>TablaVentas[[#This Row],[Precio]]*TablaVentas[[#This Row],[Cantidad]]</f>
        <v>65.788064949961353</v>
      </c>
      <c r="F635">
        <f>IF(TablaVentas[[#This Row],[Cantidad]]&gt;=20,1,2)</f>
        <v>2</v>
      </c>
      <c r="G635" s="67" t="str">
        <f>VLOOKUP(MONTH(TablaVentas[[#This Row],[fecha]]),TablaMeses[#All],2,FALSE)</f>
        <v>ABRIL</v>
      </c>
      <c r="H635">
        <f>YEAR(TablaVentas[[#This Row],[fecha]])</f>
        <v>2016</v>
      </c>
      <c r="I635">
        <f>VLOOKUP(TablaVentas[[#This Row],[CodigoBarras]],TablaProductos[#All],3,FALSE)</f>
        <v>1004</v>
      </c>
    </row>
    <row r="636" spans="1:9" x14ac:dyDescent="0.25">
      <c r="A636" s="68">
        <v>42474</v>
      </c>
      <c r="B636">
        <v>75100033940</v>
      </c>
      <c r="C636">
        <v>7</v>
      </c>
      <c r="D636" s="2">
        <v>36.618449397693041</v>
      </c>
      <c r="E636" s="3">
        <f>TablaVentas[[#This Row],[Precio]]*TablaVentas[[#This Row],[Cantidad]]</f>
        <v>256.32914578385129</v>
      </c>
      <c r="F636">
        <f>IF(TablaVentas[[#This Row],[Cantidad]]&gt;=20,1,2)</f>
        <v>2</v>
      </c>
      <c r="G636" s="67" t="str">
        <f>VLOOKUP(MONTH(TablaVentas[[#This Row],[fecha]]),TablaMeses[#All],2,FALSE)</f>
        <v>ABRIL</v>
      </c>
      <c r="H636">
        <f>YEAR(TablaVentas[[#This Row],[fecha]])</f>
        <v>2016</v>
      </c>
      <c r="I636">
        <f>VLOOKUP(TablaVentas[[#This Row],[CodigoBarras]],TablaProductos[#All],3,FALSE)</f>
        <v>1001</v>
      </c>
    </row>
    <row r="637" spans="1:9" x14ac:dyDescent="0.25">
      <c r="A637" s="68">
        <v>42474</v>
      </c>
      <c r="B637">
        <v>75100033941</v>
      </c>
      <c r="C637">
        <v>37</v>
      </c>
      <c r="D637" s="2">
        <v>34.329026514440201</v>
      </c>
      <c r="E637" s="3">
        <f>TablaVentas[[#This Row],[Precio]]*TablaVentas[[#This Row],[Cantidad]]</f>
        <v>1270.1739810342874</v>
      </c>
      <c r="F637">
        <f>IF(TablaVentas[[#This Row],[Cantidad]]&gt;=20,1,2)</f>
        <v>1</v>
      </c>
      <c r="G637" s="67" t="str">
        <f>VLOOKUP(MONTH(TablaVentas[[#This Row],[fecha]]),TablaMeses[#All],2,FALSE)</f>
        <v>ABRIL</v>
      </c>
      <c r="H637">
        <f>YEAR(TablaVentas[[#This Row],[fecha]])</f>
        <v>2016</v>
      </c>
      <c r="I637">
        <f>VLOOKUP(TablaVentas[[#This Row],[CodigoBarras]],TablaProductos[#All],3,FALSE)</f>
        <v>1002</v>
      </c>
    </row>
    <row r="638" spans="1:9" x14ac:dyDescent="0.25">
      <c r="A638" s="68">
        <v>42475</v>
      </c>
      <c r="B638">
        <v>75100033941</v>
      </c>
      <c r="C638">
        <v>48</v>
      </c>
      <c r="D638" s="2">
        <v>34.329026514440201</v>
      </c>
      <c r="E638" s="3">
        <f>TablaVentas[[#This Row],[Precio]]*TablaVentas[[#This Row],[Cantidad]]</f>
        <v>1647.7932726931297</v>
      </c>
      <c r="F638">
        <f>IF(TablaVentas[[#This Row],[Cantidad]]&gt;=20,1,2)</f>
        <v>1</v>
      </c>
      <c r="G638" s="67" t="str">
        <f>VLOOKUP(MONTH(TablaVentas[[#This Row],[fecha]]),TablaMeses[#All],2,FALSE)</f>
        <v>ABRIL</v>
      </c>
      <c r="H638">
        <f>YEAR(TablaVentas[[#This Row],[fecha]])</f>
        <v>2016</v>
      </c>
      <c r="I638">
        <f>VLOOKUP(TablaVentas[[#This Row],[CodigoBarras]],TablaProductos[#All],3,FALSE)</f>
        <v>1002</v>
      </c>
    </row>
    <row r="639" spans="1:9" x14ac:dyDescent="0.25">
      <c r="A639" s="68">
        <v>42475</v>
      </c>
      <c r="B639">
        <v>75100033944</v>
      </c>
      <c r="C639">
        <v>32</v>
      </c>
      <c r="D639" s="2">
        <v>26.678238770962935</v>
      </c>
      <c r="E639" s="3">
        <f>TablaVentas[[#This Row],[Precio]]*TablaVentas[[#This Row],[Cantidad]]</f>
        <v>853.70364067081391</v>
      </c>
      <c r="F639">
        <f>IF(TablaVentas[[#This Row],[Cantidad]]&gt;=20,1,2)</f>
        <v>1</v>
      </c>
      <c r="G639" s="67" t="str">
        <f>VLOOKUP(MONTH(TablaVentas[[#This Row],[fecha]]),TablaMeses[#All],2,FALSE)</f>
        <v>ABRIL</v>
      </c>
      <c r="H639">
        <f>YEAR(TablaVentas[[#This Row],[fecha]])</f>
        <v>2016</v>
      </c>
      <c r="I639">
        <f>VLOOKUP(TablaVentas[[#This Row],[CodigoBarras]],TablaProductos[#All],3,FALSE)</f>
        <v>1002</v>
      </c>
    </row>
    <row r="640" spans="1:9" x14ac:dyDescent="0.25">
      <c r="A640" s="68">
        <v>42475</v>
      </c>
      <c r="B640">
        <v>75100033948</v>
      </c>
      <c r="C640">
        <v>2</v>
      </c>
      <c r="D640" s="2">
        <v>24.462827423892683</v>
      </c>
      <c r="E640" s="3">
        <f>TablaVentas[[#This Row],[Precio]]*TablaVentas[[#This Row],[Cantidad]]</f>
        <v>48.925654847785367</v>
      </c>
      <c r="F640">
        <f>IF(TablaVentas[[#This Row],[Cantidad]]&gt;=20,1,2)</f>
        <v>2</v>
      </c>
      <c r="G640" s="67" t="str">
        <f>VLOOKUP(MONTH(TablaVentas[[#This Row],[fecha]]),TablaMeses[#All],2,FALSE)</f>
        <v>ABRIL</v>
      </c>
      <c r="H640">
        <f>YEAR(TablaVentas[[#This Row],[fecha]])</f>
        <v>2016</v>
      </c>
      <c r="I640">
        <f>VLOOKUP(TablaVentas[[#This Row],[CodigoBarras]],TablaProductos[#All],3,FALSE)</f>
        <v>1006</v>
      </c>
    </row>
    <row r="641" spans="1:9" x14ac:dyDescent="0.25">
      <c r="A641" s="68">
        <v>42475</v>
      </c>
      <c r="B641">
        <v>75100033949</v>
      </c>
      <c r="C641">
        <v>14</v>
      </c>
      <c r="D641" s="2">
        <v>32.894032474980676</v>
      </c>
      <c r="E641" s="3">
        <f>TablaVentas[[#This Row],[Precio]]*TablaVentas[[#This Row],[Cantidad]]</f>
        <v>460.51645464972944</v>
      </c>
      <c r="F641">
        <f>IF(TablaVentas[[#This Row],[Cantidad]]&gt;=20,1,2)</f>
        <v>2</v>
      </c>
      <c r="G641" s="67" t="str">
        <f>VLOOKUP(MONTH(TablaVentas[[#This Row],[fecha]]),TablaMeses[#All],2,FALSE)</f>
        <v>ABRIL</v>
      </c>
      <c r="H641">
        <f>YEAR(TablaVentas[[#This Row],[fecha]])</f>
        <v>2016</v>
      </c>
      <c r="I641">
        <f>VLOOKUP(TablaVentas[[#This Row],[CodigoBarras]],TablaProductos[#All],3,FALSE)</f>
        <v>1004</v>
      </c>
    </row>
    <row r="642" spans="1:9" x14ac:dyDescent="0.25">
      <c r="A642" s="68">
        <v>42475</v>
      </c>
      <c r="B642">
        <v>75100033950</v>
      </c>
      <c r="C642">
        <v>46</v>
      </c>
      <c r="D642" s="2">
        <v>25.215585619363644</v>
      </c>
      <c r="E642" s="3">
        <f>TablaVentas[[#This Row],[Precio]]*TablaVentas[[#This Row],[Cantidad]]</f>
        <v>1159.9169384907277</v>
      </c>
      <c r="F642">
        <f>IF(TablaVentas[[#This Row],[Cantidad]]&gt;=20,1,2)</f>
        <v>1</v>
      </c>
      <c r="G642" s="67" t="str">
        <f>VLOOKUP(MONTH(TablaVentas[[#This Row],[fecha]]),TablaMeses[#All],2,FALSE)</f>
        <v>ABRIL</v>
      </c>
      <c r="H642">
        <f>YEAR(TablaVentas[[#This Row],[fecha]])</f>
        <v>2016</v>
      </c>
      <c r="I642">
        <f>VLOOKUP(TablaVentas[[#This Row],[CodigoBarras]],TablaProductos[#All],3,FALSE)</f>
        <v>1005</v>
      </c>
    </row>
    <row r="643" spans="1:9" x14ac:dyDescent="0.25">
      <c r="A643" s="68">
        <v>42476</v>
      </c>
      <c r="B643">
        <v>75100033940</v>
      </c>
      <c r="C643">
        <v>27</v>
      </c>
      <c r="D643" s="2">
        <v>36.618449397693041</v>
      </c>
      <c r="E643" s="3">
        <f>TablaVentas[[#This Row],[Precio]]*TablaVentas[[#This Row],[Cantidad]]</f>
        <v>988.69813373771217</v>
      </c>
      <c r="F643">
        <f>IF(TablaVentas[[#This Row],[Cantidad]]&gt;=20,1,2)</f>
        <v>1</v>
      </c>
      <c r="G643" s="67" t="str">
        <f>VLOOKUP(MONTH(TablaVentas[[#This Row],[fecha]]),TablaMeses[#All],2,FALSE)</f>
        <v>ABRIL</v>
      </c>
      <c r="H643">
        <f>YEAR(TablaVentas[[#This Row],[fecha]])</f>
        <v>2016</v>
      </c>
      <c r="I643">
        <f>VLOOKUP(TablaVentas[[#This Row],[CodigoBarras]],TablaProductos[#All],3,FALSE)</f>
        <v>1001</v>
      </c>
    </row>
    <row r="644" spans="1:9" x14ac:dyDescent="0.25">
      <c r="A644" s="68">
        <v>42476</v>
      </c>
      <c r="B644">
        <v>75100033943</v>
      </c>
      <c r="C644">
        <v>27</v>
      </c>
      <c r="D644" s="2">
        <v>38.791923856233225</v>
      </c>
      <c r="E644" s="3">
        <f>TablaVentas[[#This Row],[Precio]]*TablaVentas[[#This Row],[Cantidad]]</f>
        <v>1047.381944118297</v>
      </c>
      <c r="F644">
        <f>IF(TablaVentas[[#This Row],[Cantidad]]&gt;=20,1,2)</f>
        <v>1</v>
      </c>
      <c r="G644" s="67" t="str">
        <f>VLOOKUP(MONTH(TablaVentas[[#This Row],[fecha]]),TablaMeses[#All],2,FALSE)</f>
        <v>ABRIL</v>
      </c>
      <c r="H644">
        <f>YEAR(TablaVentas[[#This Row],[fecha]])</f>
        <v>2016</v>
      </c>
      <c r="I644">
        <f>VLOOKUP(TablaVentas[[#This Row],[CodigoBarras]],TablaProductos[#All],3,FALSE)</f>
        <v>1001</v>
      </c>
    </row>
    <row r="645" spans="1:9" x14ac:dyDescent="0.25">
      <c r="A645" s="68">
        <v>42476</v>
      </c>
      <c r="B645">
        <v>75100033943</v>
      </c>
      <c r="C645">
        <v>28</v>
      </c>
      <c r="D645" s="2">
        <v>38.791923856233225</v>
      </c>
      <c r="E645" s="3">
        <f>TablaVentas[[#This Row],[Precio]]*TablaVentas[[#This Row],[Cantidad]]</f>
        <v>1086.1738679745304</v>
      </c>
      <c r="F645">
        <f>IF(TablaVentas[[#This Row],[Cantidad]]&gt;=20,1,2)</f>
        <v>1</v>
      </c>
      <c r="G645" s="67" t="str">
        <f>VLOOKUP(MONTH(TablaVentas[[#This Row],[fecha]]),TablaMeses[#All],2,FALSE)</f>
        <v>ABRIL</v>
      </c>
      <c r="H645">
        <f>YEAR(TablaVentas[[#This Row],[fecha]])</f>
        <v>2016</v>
      </c>
      <c r="I645">
        <f>VLOOKUP(TablaVentas[[#This Row],[CodigoBarras]],TablaProductos[#All],3,FALSE)</f>
        <v>1001</v>
      </c>
    </row>
    <row r="646" spans="1:9" x14ac:dyDescent="0.25">
      <c r="A646" s="68">
        <v>42476</v>
      </c>
      <c r="B646">
        <v>75100033945</v>
      </c>
      <c r="C646">
        <v>2</v>
      </c>
      <c r="D646" s="2">
        <v>32.473968381130078</v>
      </c>
      <c r="E646" s="3">
        <f>TablaVentas[[#This Row],[Precio]]*TablaVentas[[#This Row],[Cantidad]]</f>
        <v>64.947936762260156</v>
      </c>
      <c r="F646">
        <f>IF(TablaVentas[[#This Row],[Cantidad]]&gt;=20,1,2)</f>
        <v>2</v>
      </c>
      <c r="G646" s="67" t="str">
        <f>VLOOKUP(MONTH(TablaVentas[[#This Row],[fecha]]),TablaMeses[#All],2,FALSE)</f>
        <v>ABRIL</v>
      </c>
      <c r="H646">
        <f>YEAR(TablaVentas[[#This Row],[fecha]])</f>
        <v>2016</v>
      </c>
      <c r="I646">
        <f>VLOOKUP(TablaVentas[[#This Row],[CodigoBarras]],TablaProductos[#All],3,FALSE)</f>
        <v>1003</v>
      </c>
    </row>
    <row r="647" spans="1:9" x14ac:dyDescent="0.25">
      <c r="A647" s="68">
        <v>42476</v>
      </c>
      <c r="B647">
        <v>75100033945</v>
      </c>
      <c r="C647">
        <v>32</v>
      </c>
      <c r="D647" s="2">
        <v>32.473968381130078</v>
      </c>
      <c r="E647" s="3">
        <f>TablaVentas[[#This Row],[Precio]]*TablaVentas[[#This Row],[Cantidad]]</f>
        <v>1039.1669881961625</v>
      </c>
      <c r="F647">
        <f>IF(TablaVentas[[#This Row],[Cantidad]]&gt;=20,1,2)</f>
        <v>1</v>
      </c>
      <c r="G647" s="67" t="str">
        <f>VLOOKUP(MONTH(TablaVentas[[#This Row],[fecha]]),TablaMeses[#All],2,FALSE)</f>
        <v>ABRIL</v>
      </c>
      <c r="H647">
        <f>YEAR(TablaVentas[[#This Row],[fecha]])</f>
        <v>2016</v>
      </c>
      <c r="I647">
        <f>VLOOKUP(TablaVentas[[#This Row],[CodigoBarras]],TablaProductos[#All],3,FALSE)</f>
        <v>1003</v>
      </c>
    </row>
    <row r="648" spans="1:9" x14ac:dyDescent="0.25">
      <c r="A648" s="68">
        <v>42476</v>
      </c>
      <c r="B648">
        <v>75100033947</v>
      </c>
      <c r="C648">
        <v>31</v>
      </c>
      <c r="D648" s="2">
        <v>33.370394916639121</v>
      </c>
      <c r="E648" s="3">
        <f>TablaVentas[[#This Row],[Precio]]*TablaVentas[[#This Row],[Cantidad]]</f>
        <v>1034.4822424158128</v>
      </c>
      <c r="F648">
        <f>IF(TablaVentas[[#This Row],[Cantidad]]&gt;=20,1,2)</f>
        <v>1</v>
      </c>
      <c r="G648" s="67" t="str">
        <f>VLOOKUP(MONTH(TablaVentas[[#This Row],[fecha]]),TablaMeses[#All],2,FALSE)</f>
        <v>ABRIL</v>
      </c>
      <c r="H648">
        <f>YEAR(TablaVentas[[#This Row],[fecha]])</f>
        <v>2016</v>
      </c>
      <c r="I648">
        <f>VLOOKUP(TablaVentas[[#This Row],[CodigoBarras]],TablaProductos[#All],3,FALSE)</f>
        <v>1005</v>
      </c>
    </row>
    <row r="649" spans="1:9" x14ac:dyDescent="0.25">
      <c r="A649" s="68">
        <v>42477</v>
      </c>
      <c r="B649">
        <v>75100033942</v>
      </c>
      <c r="C649">
        <v>17</v>
      </c>
      <c r="D649" s="2">
        <v>39.570543626877033</v>
      </c>
      <c r="E649" s="3">
        <f>TablaVentas[[#This Row],[Precio]]*TablaVentas[[#This Row],[Cantidad]]</f>
        <v>672.69924165690952</v>
      </c>
      <c r="F649">
        <f>IF(TablaVentas[[#This Row],[Cantidad]]&gt;=20,1,2)</f>
        <v>2</v>
      </c>
      <c r="G649" s="67" t="str">
        <f>VLOOKUP(MONTH(TablaVentas[[#This Row],[fecha]]),TablaMeses[#All],2,FALSE)</f>
        <v>ABRIL</v>
      </c>
      <c r="H649">
        <f>YEAR(TablaVentas[[#This Row],[fecha]])</f>
        <v>2016</v>
      </c>
      <c r="I649">
        <f>VLOOKUP(TablaVentas[[#This Row],[CodigoBarras]],TablaProductos[#All],3,FALSE)</f>
        <v>1003</v>
      </c>
    </row>
    <row r="650" spans="1:9" x14ac:dyDescent="0.25">
      <c r="A650" s="68">
        <v>42477</v>
      </c>
      <c r="B650">
        <v>75100033950</v>
      </c>
      <c r="C650">
        <v>47</v>
      </c>
      <c r="D650" s="2">
        <v>25.215585619363644</v>
      </c>
      <c r="E650" s="3">
        <f>TablaVentas[[#This Row],[Precio]]*TablaVentas[[#This Row],[Cantidad]]</f>
        <v>1185.1325241100913</v>
      </c>
      <c r="F650">
        <f>IF(TablaVentas[[#This Row],[Cantidad]]&gt;=20,1,2)</f>
        <v>1</v>
      </c>
      <c r="G650" s="67" t="str">
        <f>VLOOKUP(MONTH(TablaVentas[[#This Row],[fecha]]),TablaMeses[#All],2,FALSE)</f>
        <v>ABRIL</v>
      </c>
      <c r="H650">
        <f>YEAR(TablaVentas[[#This Row],[fecha]])</f>
        <v>2016</v>
      </c>
      <c r="I650">
        <f>VLOOKUP(TablaVentas[[#This Row],[CodigoBarras]],TablaProductos[#All],3,FALSE)</f>
        <v>1005</v>
      </c>
    </row>
    <row r="651" spans="1:9" x14ac:dyDescent="0.25">
      <c r="A651" s="68">
        <v>42478</v>
      </c>
      <c r="B651">
        <v>75100033944</v>
      </c>
      <c r="C651">
        <v>50</v>
      </c>
      <c r="D651" s="2">
        <v>26.678238770962935</v>
      </c>
      <c r="E651" s="3">
        <f>TablaVentas[[#This Row],[Precio]]*TablaVentas[[#This Row],[Cantidad]]</f>
        <v>1333.9119385481467</v>
      </c>
      <c r="F651">
        <f>IF(TablaVentas[[#This Row],[Cantidad]]&gt;=20,1,2)</f>
        <v>1</v>
      </c>
      <c r="G651" s="67" t="str">
        <f>VLOOKUP(MONTH(TablaVentas[[#This Row],[fecha]]),TablaMeses[#All],2,FALSE)</f>
        <v>ABRIL</v>
      </c>
      <c r="H651">
        <f>YEAR(TablaVentas[[#This Row],[fecha]])</f>
        <v>2016</v>
      </c>
      <c r="I651">
        <f>VLOOKUP(TablaVentas[[#This Row],[CodigoBarras]],TablaProductos[#All],3,FALSE)</f>
        <v>1002</v>
      </c>
    </row>
    <row r="652" spans="1:9" x14ac:dyDescent="0.25">
      <c r="A652" s="68">
        <v>42478</v>
      </c>
      <c r="B652">
        <v>75100033944</v>
      </c>
      <c r="C652">
        <v>6</v>
      </c>
      <c r="D652" s="2">
        <v>26.678238770962935</v>
      </c>
      <c r="E652" s="3">
        <f>TablaVentas[[#This Row],[Precio]]*TablaVentas[[#This Row],[Cantidad]]</f>
        <v>160.06943262577761</v>
      </c>
      <c r="F652">
        <f>IF(TablaVentas[[#This Row],[Cantidad]]&gt;=20,1,2)</f>
        <v>2</v>
      </c>
      <c r="G652" s="67" t="str">
        <f>VLOOKUP(MONTH(TablaVentas[[#This Row],[fecha]]),TablaMeses[#All],2,FALSE)</f>
        <v>ABRIL</v>
      </c>
      <c r="H652">
        <f>YEAR(TablaVentas[[#This Row],[fecha]])</f>
        <v>2016</v>
      </c>
      <c r="I652">
        <f>VLOOKUP(TablaVentas[[#This Row],[CodigoBarras]],TablaProductos[#All],3,FALSE)</f>
        <v>1002</v>
      </c>
    </row>
    <row r="653" spans="1:9" x14ac:dyDescent="0.25">
      <c r="A653" s="68">
        <v>42478</v>
      </c>
      <c r="B653">
        <v>75100033948</v>
      </c>
      <c r="C653">
        <v>26</v>
      </c>
      <c r="D653" s="2">
        <v>24.462827423892683</v>
      </c>
      <c r="E653" s="3">
        <f>TablaVentas[[#This Row],[Precio]]*TablaVentas[[#This Row],[Cantidad]]</f>
        <v>636.03351302120973</v>
      </c>
      <c r="F653">
        <f>IF(TablaVentas[[#This Row],[Cantidad]]&gt;=20,1,2)</f>
        <v>1</v>
      </c>
      <c r="G653" s="67" t="str">
        <f>VLOOKUP(MONTH(TablaVentas[[#This Row],[fecha]]),TablaMeses[#All],2,FALSE)</f>
        <v>ABRIL</v>
      </c>
      <c r="H653">
        <f>YEAR(TablaVentas[[#This Row],[fecha]])</f>
        <v>2016</v>
      </c>
      <c r="I653">
        <f>VLOOKUP(TablaVentas[[#This Row],[CodigoBarras]],TablaProductos[#All],3,FALSE)</f>
        <v>1006</v>
      </c>
    </row>
    <row r="654" spans="1:9" x14ac:dyDescent="0.25">
      <c r="A654" s="68">
        <v>42479</v>
      </c>
      <c r="B654">
        <v>75100033948</v>
      </c>
      <c r="C654">
        <v>1</v>
      </c>
      <c r="D654" s="2">
        <v>24.462827423892683</v>
      </c>
      <c r="E654" s="3">
        <f>TablaVentas[[#This Row],[Precio]]*TablaVentas[[#This Row],[Cantidad]]</f>
        <v>24.462827423892683</v>
      </c>
      <c r="F654">
        <f>IF(TablaVentas[[#This Row],[Cantidad]]&gt;=20,1,2)</f>
        <v>2</v>
      </c>
      <c r="G654" s="67" t="str">
        <f>VLOOKUP(MONTH(TablaVentas[[#This Row],[fecha]]),TablaMeses[#All],2,FALSE)</f>
        <v>ABRIL</v>
      </c>
      <c r="H654">
        <f>YEAR(TablaVentas[[#This Row],[fecha]])</f>
        <v>2016</v>
      </c>
      <c r="I654">
        <f>VLOOKUP(TablaVentas[[#This Row],[CodigoBarras]],TablaProductos[#All],3,FALSE)</f>
        <v>1006</v>
      </c>
    </row>
    <row r="655" spans="1:9" x14ac:dyDescent="0.25">
      <c r="A655" s="68">
        <v>42479</v>
      </c>
      <c r="B655">
        <v>75100033949</v>
      </c>
      <c r="C655">
        <v>26</v>
      </c>
      <c r="D655" s="2">
        <v>32.894032474980676</v>
      </c>
      <c r="E655" s="3">
        <f>TablaVentas[[#This Row],[Precio]]*TablaVentas[[#This Row],[Cantidad]]</f>
        <v>855.24484434949761</v>
      </c>
      <c r="F655">
        <f>IF(TablaVentas[[#This Row],[Cantidad]]&gt;=20,1,2)</f>
        <v>1</v>
      </c>
      <c r="G655" s="67" t="str">
        <f>VLOOKUP(MONTH(TablaVentas[[#This Row],[fecha]]),TablaMeses[#All],2,FALSE)</f>
        <v>ABRIL</v>
      </c>
      <c r="H655">
        <f>YEAR(TablaVentas[[#This Row],[fecha]])</f>
        <v>2016</v>
      </c>
      <c r="I655">
        <f>VLOOKUP(TablaVentas[[#This Row],[CodigoBarras]],TablaProductos[#All],3,FALSE)</f>
        <v>1004</v>
      </c>
    </row>
    <row r="656" spans="1:9" x14ac:dyDescent="0.25">
      <c r="A656" s="68">
        <v>42480</v>
      </c>
      <c r="B656">
        <v>75100033940</v>
      </c>
      <c r="C656">
        <v>20</v>
      </c>
      <c r="D656" s="2">
        <v>36.618449397693041</v>
      </c>
      <c r="E656" s="3">
        <f>TablaVentas[[#This Row],[Precio]]*TablaVentas[[#This Row],[Cantidad]]</f>
        <v>732.36898795386082</v>
      </c>
      <c r="F656">
        <f>IF(TablaVentas[[#This Row],[Cantidad]]&gt;=20,1,2)</f>
        <v>1</v>
      </c>
      <c r="G656" s="67" t="str">
        <f>VLOOKUP(MONTH(TablaVentas[[#This Row],[fecha]]),TablaMeses[#All],2,FALSE)</f>
        <v>ABRIL</v>
      </c>
      <c r="H656">
        <f>YEAR(TablaVentas[[#This Row],[fecha]])</f>
        <v>2016</v>
      </c>
      <c r="I656">
        <f>VLOOKUP(TablaVentas[[#This Row],[CodigoBarras]],TablaProductos[#All],3,FALSE)</f>
        <v>1001</v>
      </c>
    </row>
    <row r="657" spans="1:9" x14ac:dyDescent="0.25">
      <c r="A657" s="68">
        <v>42480</v>
      </c>
      <c r="B657">
        <v>75100033940</v>
      </c>
      <c r="C657">
        <v>34</v>
      </c>
      <c r="D657" s="2">
        <v>36.618449397693041</v>
      </c>
      <c r="E657" s="3">
        <f>TablaVentas[[#This Row],[Precio]]*TablaVentas[[#This Row],[Cantidad]]</f>
        <v>1245.0272795215633</v>
      </c>
      <c r="F657">
        <f>IF(TablaVentas[[#This Row],[Cantidad]]&gt;=20,1,2)</f>
        <v>1</v>
      </c>
      <c r="G657" s="67" t="str">
        <f>VLOOKUP(MONTH(TablaVentas[[#This Row],[fecha]]),TablaMeses[#All],2,FALSE)</f>
        <v>ABRIL</v>
      </c>
      <c r="H657">
        <f>YEAR(TablaVentas[[#This Row],[fecha]])</f>
        <v>2016</v>
      </c>
      <c r="I657">
        <f>VLOOKUP(TablaVentas[[#This Row],[CodigoBarras]],TablaProductos[#All],3,FALSE)</f>
        <v>1001</v>
      </c>
    </row>
    <row r="658" spans="1:9" x14ac:dyDescent="0.25">
      <c r="A658" s="68">
        <v>42480</v>
      </c>
      <c r="B658">
        <v>75100033942</v>
      </c>
      <c r="C658">
        <v>33</v>
      </c>
      <c r="D658" s="2">
        <v>39.570543626877033</v>
      </c>
      <c r="E658" s="3">
        <f>TablaVentas[[#This Row],[Precio]]*TablaVentas[[#This Row],[Cantidad]]</f>
        <v>1305.827939686942</v>
      </c>
      <c r="F658">
        <f>IF(TablaVentas[[#This Row],[Cantidad]]&gt;=20,1,2)</f>
        <v>1</v>
      </c>
      <c r="G658" s="67" t="str">
        <f>VLOOKUP(MONTH(TablaVentas[[#This Row],[fecha]]),TablaMeses[#All],2,FALSE)</f>
        <v>ABRIL</v>
      </c>
      <c r="H658">
        <f>YEAR(TablaVentas[[#This Row],[fecha]])</f>
        <v>2016</v>
      </c>
      <c r="I658">
        <f>VLOOKUP(TablaVentas[[#This Row],[CodigoBarras]],TablaProductos[#All],3,FALSE)</f>
        <v>1003</v>
      </c>
    </row>
    <row r="659" spans="1:9" x14ac:dyDescent="0.25">
      <c r="A659" s="68">
        <v>42480</v>
      </c>
      <c r="B659">
        <v>75100033944</v>
      </c>
      <c r="C659">
        <v>23</v>
      </c>
      <c r="D659" s="2">
        <v>26.678238770962935</v>
      </c>
      <c r="E659" s="3">
        <f>TablaVentas[[#This Row],[Precio]]*TablaVentas[[#This Row],[Cantidad]]</f>
        <v>613.5994917321475</v>
      </c>
      <c r="F659">
        <f>IF(TablaVentas[[#This Row],[Cantidad]]&gt;=20,1,2)</f>
        <v>1</v>
      </c>
      <c r="G659" s="67" t="str">
        <f>VLOOKUP(MONTH(TablaVentas[[#This Row],[fecha]]),TablaMeses[#All],2,FALSE)</f>
        <v>ABRIL</v>
      </c>
      <c r="H659">
        <f>YEAR(TablaVentas[[#This Row],[fecha]])</f>
        <v>2016</v>
      </c>
      <c r="I659">
        <f>VLOOKUP(TablaVentas[[#This Row],[CodigoBarras]],TablaProductos[#All],3,FALSE)</f>
        <v>1002</v>
      </c>
    </row>
    <row r="660" spans="1:9" x14ac:dyDescent="0.25">
      <c r="A660" s="68">
        <v>42480</v>
      </c>
      <c r="B660">
        <v>75100033944</v>
      </c>
      <c r="C660">
        <v>47</v>
      </c>
      <c r="D660" s="2">
        <v>26.678238770962935</v>
      </c>
      <c r="E660" s="3">
        <f>TablaVentas[[#This Row],[Precio]]*TablaVentas[[#This Row],[Cantidad]]</f>
        <v>1253.8772222352579</v>
      </c>
      <c r="F660">
        <f>IF(TablaVentas[[#This Row],[Cantidad]]&gt;=20,1,2)</f>
        <v>1</v>
      </c>
      <c r="G660" s="67" t="str">
        <f>VLOOKUP(MONTH(TablaVentas[[#This Row],[fecha]]),TablaMeses[#All],2,FALSE)</f>
        <v>ABRIL</v>
      </c>
      <c r="H660">
        <f>YEAR(TablaVentas[[#This Row],[fecha]])</f>
        <v>2016</v>
      </c>
      <c r="I660">
        <f>VLOOKUP(TablaVentas[[#This Row],[CodigoBarras]],TablaProductos[#All],3,FALSE)</f>
        <v>1002</v>
      </c>
    </row>
    <row r="661" spans="1:9" x14ac:dyDescent="0.25">
      <c r="A661" s="68">
        <v>42480</v>
      </c>
      <c r="B661">
        <v>75100033944</v>
      </c>
      <c r="C661">
        <v>29</v>
      </c>
      <c r="D661" s="2">
        <v>26.678238770962935</v>
      </c>
      <c r="E661" s="3">
        <f>TablaVentas[[#This Row],[Precio]]*TablaVentas[[#This Row],[Cantidad]]</f>
        <v>773.66892435792511</v>
      </c>
      <c r="F661">
        <f>IF(TablaVentas[[#This Row],[Cantidad]]&gt;=20,1,2)</f>
        <v>1</v>
      </c>
      <c r="G661" s="67" t="str">
        <f>VLOOKUP(MONTH(TablaVentas[[#This Row],[fecha]]),TablaMeses[#All],2,FALSE)</f>
        <v>ABRIL</v>
      </c>
      <c r="H661">
        <f>YEAR(TablaVentas[[#This Row],[fecha]])</f>
        <v>2016</v>
      </c>
      <c r="I661">
        <f>VLOOKUP(TablaVentas[[#This Row],[CodigoBarras]],TablaProductos[#All],3,FALSE)</f>
        <v>1002</v>
      </c>
    </row>
    <row r="662" spans="1:9" x14ac:dyDescent="0.25">
      <c r="A662" s="68">
        <v>42480</v>
      </c>
      <c r="B662">
        <v>75100033945</v>
      </c>
      <c r="C662">
        <v>8</v>
      </c>
      <c r="D662" s="2">
        <v>32.473968381130078</v>
      </c>
      <c r="E662" s="3">
        <f>TablaVentas[[#This Row],[Precio]]*TablaVentas[[#This Row],[Cantidad]]</f>
        <v>259.79174704904062</v>
      </c>
      <c r="F662">
        <f>IF(TablaVentas[[#This Row],[Cantidad]]&gt;=20,1,2)</f>
        <v>2</v>
      </c>
      <c r="G662" s="67" t="str">
        <f>VLOOKUP(MONTH(TablaVentas[[#This Row],[fecha]]),TablaMeses[#All],2,FALSE)</f>
        <v>ABRIL</v>
      </c>
      <c r="H662">
        <f>YEAR(TablaVentas[[#This Row],[fecha]])</f>
        <v>2016</v>
      </c>
      <c r="I662">
        <f>VLOOKUP(TablaVentas[[#This Row],[CodigoBarras]],TablaProductos[#All],3,FALSE)</f>
        <v>1003</v>
      </c>
    </row>
    <row r="663" spans="1:9" x14ac:dyDescent="0.25">
      <c r="A663" s="68">
        <v>42480</v>
      </c>
      <c r="B663">
        <v>75100033946</v>
      </c>
      <c r="C663">
        <v>19</v>
      </c>
      <c r="D663" s="2">
        <v>39.508311000525424</v>
      </c>
      <c r="E663" s="3">
        <f>TablaVentas[[#This Row],[Precio]]*TablaVentas[[#This Row],[Cantidad]]</f>
        <v>750.65790900998309</v>
      </c>
      <c r="F663">
        <f>IF(TablaVentas[[#This Row],[Cantidad]]&gt;=20,1,2)</f>
        <v>2</v>
      </c>
      <c r="G663" s="67" t="str">
        <f>VLOOKUP(MONTH(TablaVentas[[#This Row],[fecha]]),TablaMeses[#All],2,FALSE)</f>
        <v>ABRIL</v>
      </c>
      <c r="H663">
        <f>YEAR(TablaVentas[[#This Row],[fecha]])</f>
        <v>2016</v>
      </c>
      <c r="I663">
        <f>VLOOKUP(TablaVentas[[#This Row],[CodigoBarras]],TablaProductos[#All],3,FALSE)</f>
        <v>1004</v>
      </c>
    </row>
    <row r="664" spans="1:9" x14ac:dyDescent="0.25">
      <c r="A664" s="68">
        <v>42480</v>
      </c>
      <c r="B664">
        <v>75100033949</v>
      </c>
      <c r="C664">
        <v>25</v>
      </c>
      <c r="D664" s="2">
        <v>32.894032474980676</v>
      </c>
      <c r="E664" s="3">
        <f>TablaVentas[[#This Row],[Precio]]*TablaVentas[[#This Row],[Cantidad]]</f>
        <v>822.35081187451692</v>
      </c>
      <c r="F664">
        <f>IF(TablaVentas[[#This Row],[Cantidad]]&gt;=20,1,2)</f>
        <v>1</v>
      </c>
      <c r="G664" s="67" t="str">
        <f>VLOOKUP(MONTH(TablaVentas[[#This Row],[fecha]]),TablaMeses[#All],2,FALSE)</f>
        <v>ABRIL</v>
      </c>
      <c r="H664">
        <f>YEAR(TablaVentas[[#This Row],[fecha]])</f>
        <v>2016</v>
      </c>
      <c r="I664">
        <f>VLOOKUP(TablaVentas[[#This Row],[CodigoBarras]],TablaProductos[#All],3,FALSE)</f>
        <v>1004</v>
      </c>
    </row>
    <row r="665" spans="1:9" x14ac:dyDescent="0.25">
      <c r="A665" s="68">
        <v>42481</v>
      </c>
      <c r="B665">
        <v>75100033943</v>
      </c>
      <c r="C665">
        <v>2</v>
      </c>
      <c r="D665" s="2">
        <v>38.791923856233225</v>
      </c>
      <c r="E665" s="3">
        <f>TablaVentas[[#This Row],[Precio]]*TablaVentas[[#This Row],[Cantidad]]</f>
        <v>77.583847712466451</v>
      </c>
      <c r="F665">
        <f>IF(TablaVentas[[#This Row],[Cantidad]]&gt;=20,1,2)</f>
        <v>2</v>
      </c>
      <c r="G665" s="67" t="str">
        <f>VLOOKUP(MONTH(TablaVentas[[#This Row],[fecha]]),TablaMeses[#All],2,FALSE)</f>
        <v>ABRIL</v>
      </c>
      <c r="H665">
        <f>YEAR(TablaVentas[[#This Row],[fecha]])</f>
        <v>2016</v>
      </c>
      <c r="I665">
        <f>VLOOKUP(TablaVentas[[#This Row],[CodigoBarras]],TablaProductos[#All],3,FALSE)</f>
        <v>1001</v>
      </c>
    </row>
    <row r="666" spans="1:9" x14ac:dyDescent="0.25">
      <c r="A666" s="68">
        <v>42482</v>
      </c>
      <c r="B666">
        <v>75100033940</v>
      </c>
      <c r="C666">
        <v>24</v>
      </c>
      <c r="D666" s="2">
        <v>36.618449397693041</v>
      </c>
      <c r="E666" s="3">
        <f>TablaVentas[[#This Row],[Precio]]*TablaVentas[[#This Row],[Cantidad]]</f>
        <v>878.84278554463299</v>
      </c>
      <c r="F666">
        <f>IF(TablaVentas[[#This Row],[Cantidad]]&gt;=20,1,2)</f>
        <v>1</v>
      </c>
      <c r="G666" s="67" t="str">
        <f>VLOOKUP(MONTH(TablaVentas[[#This Row],[fecha]]),TablaMeses[#All],2,FALSE)</f>
        <v>ABRIL</v>
      </c>
      <c r="H666">
        <f>YEAR(TablaVentas[[#This Row],[fecha]])</f>
        <v>2016</v>
      </c>
      <c r="I666">
        <f>VLOOKUP(TablaVentas[[#This Row],[CodigoBarras]],TablaProductos[#All],3,FALSE)</f>
        <v>1001</v>
      </c>
    </row>
    <row r="667" spans="1:9" x14ac:dyDescent="0.25">
      <c r="A667" s="68">
        <v>42482</v>
      </c>
      <c r="B667">
        <v>75100033941</v>
      </c>
      <c r="C667">
        <v>12</v>
      </c>
      <c r="D667" s="2">
        <v>34.329026514440201</v>
      </c>
      <c r="E667" s="3">
        <f>TablaVentas[[#This Row],[Precio]]*TablaVentas[[#This Row],[Cantidad]]</f>
        <v>411.94831817328242</v>
      </c>
      <c r="F667">
        <f>IF(TablaVentas[[#This Row],[Cantidad]]&gt;=20,1,2)</f>
        <v>2</v>
      </c>
      <c r="G667" s="67" t="str">
        <f>VLOOKUP(MONTH(TablaVentas[[#This Row],[fecha]]),TablaMeses[#All],2,FALSE)</f>
        <v>ABRIL</v>
      </c>
      <c r="H667">
        <f>YEAR(TablaVentas[[#This Row],[fecha]])</f>
        <v>2016</v>
      </c>
      <c r="I667">
        <f>VLOOKUP(TablaVentas[[#This Row],[CodigoBarras]],TablaProductos[#All],3,FALSE)</f>
        <v>1002</v>
      </c>
    </row>
    <row r="668" spans="1:9" x14ac:dyDescent="0.25">
      <c r="A668" s="68">
        <v>42482</v>
      </c>
      <c r="B668">
        <v>75100033942</v>
      </c>
      <c r="C668">
        <v>31</v>
      </c>
      <c r="D668" s="2">
        <v>39.570543626877033</v>
      </c>
      <c r="E668" s="3">
        <f>TablaVentas[[#This Row],[Precio]]*TablaVentas[[#This Row],[Cantidad]]</f>
        <v>1226.6868524331881</v>
      </c>
      <c r="F668">
        <f>IF(TablaVentas[[#This Row],[Cantidad]]&gt;=20,1,2)</f>
        <v>1</v>
      </c>
      <c r="G668" s="67" t="str">
        <f>VLOOKUP(MONTH(TablaVentas[[#This Row],[fecha]]),TablaMeses[#All],2,FALSE)</f>
        <v>ABRIL</v>
      </c>
      <c r="H668">
        <f>YEAR(TablaVentas[[#This Row],[fecha]])</f>
        <v>2016</v>
      </c>
      <c r="I668">
        <f>VLOOKUP(TablaVentas[[#This Row],[CodigoBarras]],TablaProductos[#All],3,FALSE)</f>
        <v>1003</v>
      </c>
    </row>
    <row r="669" spans="1:9" x14ac:dyDescent="0.25">
      <c r="A669" s="68">
        <v>42482</v>
      </c>
      <c r="B669">
        <v>75100033943</v>
      </c>
      <c r="C669">
        <v>38</v>
      </c>
      <c r="D669" s="2">
        <v>38.791923856233225</v>
      </c>
      <c r="E669" s="3">
        <f>TablaVentas[[#This Row],[Precio]]*TablaVentas[[#This Row],[Cantidad]]</f>
        <v>1474.0931065368625</v>
      </c>
      <c r="F669">
        <f>IF(TablaVentas[[#This Row],[Cantidad]]&gt;=20,1,2)</f>
        <v>1</v>
      </c>
      <c r="G669" s="67" t="str">
        <f>VLOOKUP(MONTH(TablaVentas[[#This Row],[fecha]]),TablaMeses[#All],2,FALSE)</f>
        <v>ABRIL</v>
      </c>
      <c r="H669">
        <f>YEAR(TablaVentas[[#This Row],[fecha]])</f>
        <v>2016</v>
      </c>
      <c r="I669">
        <f>VLOOKUP(TablaVentas[[#This Row],[CodigoBarras]],TablaProductos[#All],3,FALSE)</f>
        <v>1001</v>
      </c>
    </row>
    <row r="670" spans="1:9" x14ac:dyDescent="0.25">
      <c r="A670" s="68">
        <v>42482</v>
      </c>
      <c r="B670">
        <v>75100033943</v>
      </c>
      <c r="C670">
        <v>10</v>
      </c>
      <c r="D670" s="2">
        <v>38.791923856233225</v>
      </c>
      <c r="E670" s="3">
        <f>TablaVentas[[#This Row],[Precio]]*TablaVentas[[#This Row],[Cantidad]]</f>
        <v>387.91923856233223</v>
      </c>
      <c r="F670">
        <f>IF(TablaVentas[[#This Row],[Cantidad]]&gt;=20,1,2)</f>
        <v>2</v>
      </c>
      <c r="G670" s="67" t="str">
        <f>VLOOKUP(MONTH(TablaVentas[[#This Row],[fecha]]),TablaMeses[#All],2,FALSE)</f>
        <v>ABRIL</v>
      </c>
      <c r="H670">
        <f>YEAR(TablaVentas[[#This Row],[fecha]])</f>
        <v>2016</v>
      </c>
      <c r="I670">
        <f>VLOOKUP(TablaVentas[[#This Row],[CodigoBarras]],TablaProductos[#All],3,FALSE)</f>
        <v>1001</v>
      </c>
    </row>
    <row r="671" spans="1:9" x14ac:dyDescent="0.25">
      <c r="A671" s="68">
        <v>42483</v>
      </c>
      <c r="B671">
        <v>75100033940</v>
      </c>
      <c r="C671">
        <v>50</v>
      </c>
      <c r="D671" s="2">
        <v>36.618449397693041</v>
      </c>
      <c r="E671" s="3">
        <f>TablaVentas[[#This Row],[Precio]]*TablaVentas[[#This Row],[Cantidad]]</f>
        <v>1830.9224698846519</v>
      </c>
      <c r="F671">
        <f>IF(TablaVentas[[#This Row],[Cantidad]]&gt;=20,1,2)</f>
        <v>1</v>
      </c>
      <c r="G671" s="67" t="str">
        <f>VLOOKUP(MONTH(TablaVentas[[#This Row],[fecha]]),TablaMeses[#All],2,FALSE)</f>
        <v>ABRIL</v>
      </c>
      <c r="H671">
        <f>YEAR(TablaVentas[[#This Row],[fecha]])</f>
        <v>2016</v>
      </c>
      <c r="I671">
        <f>VLOOKUP(TablaVentas[[#This Row],[CodigoBarras]],TablaProductos[#All],3,FALSE)</f>
        <v>1001</v>
      </c>
    </row>
    <row r="672" spans="1:9" x14ac:dyDescent="0.25">
      <c r="A672" s="68">
        <v>42483</v>
      </c>
      <c r="B672">
        <v>75100033942</v>
      </c>
      <c r="C672">
        <v>26</v>
      </c>
      <c r="D672" s="2">
        <v>39.570543626877033</v>
      </c>
      <c r="E672" s="3">
        <f>TablaVentas[[#This Row],[Precio]]*TablaVentas[[#This Row],[Cantidad]]</f>
        <v>1028.8341342988028</v>
      </c>
      <c r="F672">
        <f>IF(TablaVentas[[#This Row],[Cantidad]]&gt;=20,1,2)</f>
        <v>1</v>
      </c>
      <c r="G672" s="67" t="str">
        <f>VLOOKUP(MONTH(TablaVentas[[#This Row],[fecha]]),TablaMeses[#All],2,FALSE)</f>
        <v>ABRIL</v>
      </c>
      <c r="H672">
        <f>YEAR(TablaVentas[[#This Row],[fecha]])</f>
        <v>2016</v>
      </c>
      <c r="I672">
        <f>VLOOKUP(TablaVentas[[#This Row],[CodigoBarras]],TablaProductos[#All],3,FALSE)</f>
        <v>1003</v>
      </c>
    </row>
    <row r="673" spans="1:9" x14ac:dyDescent="0.25">
      <c r="A673" s="68">
        <v>42483</v>
      </c>
      <c r="B673">
        <v>75100033945</v>
      </c>
      <c r="C673">
        <v>47</v>
      </c>
      <c r="D673" s="2">
        <v>32.473968381130078</v>
      </c>
      <c r="E673" s="3">
        <f>TablaVentas[[#This Row],[Precio]]*TablaVentas[[#This Row],[Cantidad]]</f>
        <v>1526.2765139131136</v>
      </c>
      <c r="F673">
        <f>IF(TablaVentas[[#This Row],[Cantidad]]&gt;=20,1,2)</f>
        <v>1</v>
      </c>
      <c r="G673" s="67" t="str">
        <f>VLOOKUP(MONTH(TablaVentas[[#This Row],[fecha]]),TablaMeses[#All],2,FALSE)</f>
        <v>ABRIL</v>
      </c>
      <c r="H673">
        <f>YEAR(TablaVentas[[#This Row],[fecha]])</f>
        <v>2016</v>
      </c>
      <c r="I673">
        <f>VLOOKUP(TablaVentas[[#This Row],[CodigoBarras]],TablaProductos[#All],3,FALSE)</f>
        <v>1003</v>
      </c>
    </row>
    <row r="674" spans="1:9" x14ac:dyDescent="0.25">
      <c r="A674" s="68">
        <v>42483</v>
      </c>
      <c r="B674">
        <v>75100033947</v>
      </c>
      <c r="C674">
        <v>1</v>
      </c>
      <c r="D674" s="2">
        <v>33.370394916639121</v>
      </c>
      <c r="E674" s="3">
        <f>TablaVentas[[#This Row],[Precio]]*TablaVentas[[#This Row],[Cantidad]]</f>
        <v>33.370394916639121</v>
      </c>
      <c r="F674">
        <f>IF(TablaVentas[[#This Row],[Cantidad]]&gt;=20,1,2)</f>
        <v>2</v>
      </c>
      <c r="G674" s="67" t="str">
        <f>VLOOKUP(MONTH(TablaVentas[[#This Row],[fecha]]),TablaMeses[#All],2,FALSE)</f>
        <v>ABRIL</v>
      </c>
      <c r="H674">
        <f>YEAR(TablaVentas[[#This Row],[fecha]])</f>
        <v>2016</v>
      </c>
      <c r="I674">
        <f>VLOOKUP(TablaVentas[[#This Row],[CodigoBarras]],TablaProductos[#All],3,FALSE)</f>
        <v>1005</v>
      </c>
    </row>
    <row r="675" spans="1:9" x14ac:dyDescent="0.25">
      <c r="A675" s="68">
        <v>42483</v>
      </c>
      <c r="B675">
        <v>75100033949</v>
      </c>
      <c r="C675">
        <v>43</v>
      </c>
      <c r="D675" s="2">
        <v>32.894032474980676</v>
      </c>
      <c r="E675" s="3">
        <f>TablaVentas[[#This Row],[Precio]]*TablaVentas[[#This Row],[Cantidad]]</f>
        <v>1414.4433964241691</v>
      </c>
      <c r="F675">
        <f>IF(TablaVentas[[#This Row],[Cantidad]]&gt;=20,1,2)</f>
        <v>1</v>
      </c>
      <c r="G675" s="67" t="str">
        <f>VLOOKUP(MONTH(TablaVentas[[#This Row],[fecha]]),TablaMeses[#All],2,FALSE)</f>
        <v>ABRIL</v>
      </c>
      <c r="H675">
        <f>YEAR(TablaVentas[[#This Row],[fecha]])</f>
        <v>2016</v>
      </c>
      <c r="I675">
        <f>VLOOKUP(TablaVentas[[#This Row],[CodigoBarras]],TablaProductos[#All],3,FALSE)</f>
        <v>1004</v>
      </c>
    </row>
    <row r="676" spans="1:9" x14ac:dyDescent="0.25">
      <c r="A676" s="68">
        <v>42484</v>
      </c>
      <c r="B676">
        <v>75100033941</v>
      </c>
      <c r="C676">
        <v>22</v>
      </c>
      <c r="D676" s="2">
        <v>34.329026514440201</v>
      </c>
      <c r="E676" s="3">
        <f>TablaVentas[[#This Row],[Precio]]*TablaVentas[[#This Row],[Cantidad]]</f>
        <v>755.2385833176844</v>
      </c>
      <c r="F676">
        <f>IF(TablaVentas[[#This Row],[Cantidad]]&gt;=20,1,2)</f>
        <v>1</v>
      </c>
      <c r="G676" s="67" t="str">
        <f>VLOOKUP(MONTH(TablaVentas[[#This Row],[fecha]]),TablaMeses[#All],2,FALSE)</f>
        <v>ABRIL</v>
      </c>
      <c r="H676">
        <f>YEAR(TablaVentas[[#This Row],[fecha]])</f>
        <v>2016</v>
      </c>
      <c r="I676">
        <f>VLOOKUP(TablaVentas[[#This Row],[CodigoBarras]],TablaProductos[#All],3,FALSE)</f>
        <v>1002</v>
      </c>
    </row>
    <row r="677" spans="1:9" x14ac:dyDescent="0.25">
      <c r="A677" s="68">
        <v>42484</v>
      </c>
      <c r="B677">
        <v>75100033943</v>
      </c>
      <c r="C677">
        <v>39</v>
      </c>
      <c r="D677" s="2">
        <v>38.791923856233225</v>
      </c>
      <c r="E677" s="3">
        <f>TablaVentas[[#This Row],[Precio]]*TablaVentas[[#This Row],[Cantidad]]</f>
        <v>1512.8850303930958</v>
      </c>
      <c r="F677">
        <f>IF(TablaVentas[[#This Row],[Cantidad]]&gt;=20,1,2)</f>
        <v>1</v>
      </c>
      <c r="G677" s="67" t="str">
        <f>VLOOKUP(MONTH(TablaVentas[[#This Row],[fecha]]),TablaMeses[#All],2,FALSE)</f>
        <v>ABRIL</v>
      </c>
      <c r="H677">
        <f>YEAR(TablaVentas[[#This Row],[fecha]])</f>
        <v>2016</v>
      </c>
      <c r="I677">
        <f>VLOOKUP(TablaVentas[[#This Row],[CodigoBarras]],TablaProductos[#All],3,FALSE)</f>
        <v>1001</v>
      </c>
    </row>
    <row r="678" spans="1:9" x14ac:dyDescent="0.25">
      <c r="A678" s="68">
        <v>42484</v>
      </c>
      <c r="B678">
        <v>75100033950</v>
      </c>
      <c r="C678">
        <v>50</v>
      </c>
      <c r="D678" s="2">
        <v>25.215585619363644</v>
      </c>
      <c r="E678" s="3">
        <f>TablaVentas[[#This Row],[Precio]]*TablaVentas[[#This Row],[Cantidad]]</f>
        <v>1260.7792809681821</v>
      </c>
      <c r="F678">
        <f>IF(TablaVentas[[#This Row],[Cantidad]]&gt;=20,1,2)</f>
        <v>1</v>
      </c>
      <c r="G678" s="67" t="str">
        <f>VLOOKUP(MONTH(TablaVentas[[#This Row],[fecha]]),TablaMeses[#All],2,FALSE)</f>
        <v>ABRIL</v>
      </c>
      <c r="H678">
        <f>YEAR(TablaVentas[[#This Row],[fecha]])</f>
        <v>2016</v>
      </c>
      <c r="I678">
        <f>VLOOKUP(TablaVentas[[#This Row],[CodigoBarras]],TablaProductos[#All],3,FALSE)</f>
        <v>1005</v>
      </c>
    </row>
    <row r="679" spans="1:9" x14ac:dyDescent="0.25">
      <c r="A679" s="68">
        <v>42485</v>
      </c>
      <c r="B679">
        <v>75100033941</v>
      </c>
      <c r="C679">
        <v>6</v>
      </c>
      <c r="D679" s="2">
        <v>34.329026514440201</v>
      </c>
      <c r="E679" s="3">
        <f>TablaVentas[[#This Row],[Precio]]*TablaVentas[[#This Row],[Cantidad]]</f>
        <v>205.97415908664121</v>
      </c>
      <c r="F679">
        <f>IF(TablaVentas[[#This Row],[Cantidad]]&gt;=20,1,2)</f>
        <v>2</v>
      </c>
      <c r="G679" s="67" t="str">
        <f>VLOOKUP(MONTH(TablaVentas[[#This Row],[fecha]]),TablaMeses[#All],2,FALSE)</f>
        <v>ABRIL</v>
      </c>
      <c r="H679">
        <f>YEAR(TablaVentas[[#This Row],[fecha]])</f>
        <v>2016</v>
      </c>
      <c r="I679">
        <f>VLOOKUP(TablaVentas[[#This Row],[CodigoBarras]],TablaProductos[#All],3,FALSE)</f>
        <v>1002</v>
      </c>
    </row>
    <row r="680" spans="1:9" x14ac:dyDescent="0.25">
      <c r="A680" s="68">
        <v>42485</v>
      </c>
      <c r="B680">
        <v>75100033941</v>
      </c>
      <c r="C680">
        <v>12</v>
      </c>
      <c r="D680" s="2">
        <v>34.329026514440201</v>
      </c>
      <c r="E680" s="3">
        <f>TablaVentas[[#This Row],[Precio]]*TablaVentas[[#This Row],[Cantidad]]</f>
        <v>411.94831817328242</v>
      </c>
      <c r="F680">
        <f>IF(TablaVentas[[#This Row],[Cantidad]]&gt;=20,1,2)</f>
        <v>2</v>
      </c>
      <c r="G680" s="67" t="str">
        <f>VLOOKUP(MONTH(TablaVentas[[#This Row],[fecha]]),TablaMeses[#All],2,FALSE)</f>
        <v>ABRIL</v>
      </c>
      <c r="H680">
        <f>YEAR(TablaVentas[[#This Row],[fecha]])</f>
        <v>2016</v>
      </c>
      <c r="I680">
        <f>VLOOKUP(TablaVentas[[#This Row],[CodigoBarras]],TablaProductos[#All],3,FALSE)</f>
        <v>1002</v>
      </c>
    </row>
    <row r="681" spans="1:9" x14ac:dyDescent="0.25">
      <c r="A681" s="68">
        <v>42485</v>
      </c>
      <c r="B681">
        <v>75100033942</v>
      </c>
      <c r="C681">
        <v>18</v>
      </c>
      <c r="D681" s="2">
        <v>39.570543626877033</v>
      </c>
      <c r="E681" s="3">
        <f>TablaVentas[[#This Row],[Precio]]*TablaVentas[[#This Row],[Cantidad]]</f>
        <v>712.26978528378663</v>
      </c>
      <c r="F681">
        <f>IF(TablaVentas[[#This Row],[Cantidad]]&gt;=20,1,2)</f>
        <v>2</v>
      </c>
      <c r="G681" s="67" t="str">
        <f>VLOOKUP(MONTH(TablaVentas[[#This Row],[fecha]]),TablaMeses[#All],2,FALSE)</f>
        <v>ABRIL</v>
      </c>
      <c r="H681">
        <f>YEAR(TablaVentas[[#This Row],[fecha]])</f>
        <v>2016</v>
      </c>
      <c r="I681">
        <f>VLOOKUP(TablaVentas[[#This Row],[CodigoBarras]],TablaProductos[#All],3,FALSE)</f>
        <v>1003</v>
      </c>
    </row>
    <row r="682" spans="1:9" x14ac:dyDescent="0.25">
      <c r="A682" s="68">
        <v>42485</v>
      </c>
      <c r="B682">
        <v>75100033943</v>
      </c>
      <c r="C682">
        <v>7</v>
      </c>
      <c r="D682" s="2">
        <v>38.791923856233225</v>
      </c>
      <c r="E682" s="3">
        <f>TablaVentas[[#This Row],[Precio]]*TablaVentas[[#This Row],[Cantidad]]</f>
        <v>271.54346699363259</v>
      </c>
      <c r="F682">
        <f>IF(TablaVentas[[#This Row],[Cantidad]]&gt;=20,1,2)</f>
        <v>2</v>
      </c>
      <c r="G682" s="67" t="str">
        <f>VLOOKUP(MONTH(TablaVentas[[#This Row],[fecha]]),TablaMeses[#All],2,FALSE)</f>
        <v>ABRIL</v>
      </c>
      <c r="H682">
        <f>YEAR(TablaVentas[[#This Row],[fecha]])</f>
        <v>2016</v>
      </c>
      <c r="I682">
        <f>VLOOKUP(TablaVentas[[#This Row],[CodigoBarras]],TablaProductos[#All],3,FALSE)</f>
        <v>1001</v>
      </c>
    </row>
    <row r="683" spans="1:9" x14ac:dyDescent="0.25">
      <c r="A683" s="68">
        <v>42485</v>
      </c>
      <c r="B683">
        <v>75100033946</v>
      </c>
      <c r="C683">
        <v>38</v>
      </c>
      <c r="D683" s="2">
        <v>39.508311000525424</v>
      </c>
      <c r="E683" s="3">
        <f>TablaVentas[[#This Row],[Precio]]*TablaVentas[[#This Row],[Cantidad]]</f>
        <v>1501.3158180199662</v>
      </c>
      <c r="F683">
        <f>IF(TablaVentas[[#This Row],[Cantidad]]&gt;=20,1,2)</f>
        <v>1</v>
      </c>
      <c r="G683" s="67" t="str">
        <f>VLOOKUP(MONTH(TablaVentas[[#This Row],[fecha]]),TablaMeses[#All],2,FALSE)</f>
        <v>ABRIL</v>
      </c>
      <c r="H683">
        <f>YEAR(TablaVentas[[#This Row],[fecha]])</f>
        <v>2016</v>
      </c>
      <c r="I683">
        <f>VLOOKUP(TablaVentas[[#This Row],[CodigoBarras]],TablaProductos[#All],3,FALSE)</f>
        <v>1004</v>
      </c>
    </row>
    <row r="684" spans="1:9" x14ac:dyDescent="0.25">
      <c r="A684" s="68">
        <v>42485</v>
      </c>
      <c r="B684">
        <v>75100033948</v>
      </c>
      <c r="C684">
        <v>21</v>
      </c>
      <c r="D684" s="2">
        <v>24.462827423892683</v>
      </c>
      <c r="E684" s="3">
        <f>TablaVentas[[#This Row],[Precio]]*TablaVentas[[#This Row],[Cantidad]]</f>
        <v>513.71937590174639</v>
      </c>
      <c r="F684">
        <f>IF(TablaVentas[[#This Row],[Cantidad]]&gt;=20,1,2)</f>
        <v>1</v>
      </c>
      <c r="G684" s="67" t="str">
        <f>VLOOKUP(MONTH(TablaVentas[[#This Row],[fecha]]),TablaMeses[#All],2,FALSE)</f>
        <v>ABRIL</v>
      </c>
      <c r="H684">
        <f>YEAR(TablaVentas[[#This Row],[fecha]])</f>
        <v>2016</v>
      </c>
      <c r="I684">
        <f>VLOOKUP(TablaVentas[[#This Row],[CodigoBarras]],TablaProductos[#All],3,FALSE)</f>
        <v>1006</v>
      </c>
    </row>
    <row r="685" spans="1:9" x14ac:dyDescent="0.25">
      <c r="A685" s="68">
        <v>42486</v>
      </c>
      <c r="B685">
        <v>75100033940</v>
      </c>
      <c r="C685">
        <v>37</v>
      </c>
      <c r="D685" s="2">
        <v>36.618449397693041</v>
      </c>
      <c r="E685" s="3">
        <f>TablaVentas[[#This Row],[Precio]]*TablaVentas[[#This Row],[Cantidad]]</f>
        <v>1354.8826277146425</v>
      </c>
      <c r="F685">
        <f>IF(TablaVentas[[#This Row],[Cantidad]]&gt;=20,1,2)</f>
        <v>1</v>
      </c>
      <c r="G685" s="67" t="str">
        <f>VLOOKUP(MONTH(TablaVentas[[#This Row],[fecha]]),TablaMeses[#All],2,FALSE)</f>
        <v>ABRIL</v>
      </c>
      <c r="H685">
        <f>YEAR(TablaVentas[[#This Row],[fecha]])</f>
        <v>2016</v>
      </c>
      <c r="I685">
        <f>VLOOKUP(TablaVentas[[#This Row],[CodigoBarras]],TablaProductos[#All],3,FALSE)</f>
        <v>1001</v>
      </c>
    </row>
    <row r="686" spans="1:9" x14ac:dyDescent="0.25">
      <c r="A686" s="68">
        <v>42486</v>
      </c>
      <c r="B686">
        <v>75100033945</v>
      </c>
      <c r="C686">
        <v>14</v>
      </c>
      <c r="D686" s="2">
        <v>32.473968381130078</v>
      </c>
      <c r="E686" s="3">
        <f>TablaVentas[[#This Row],[Precio]]*TablaVentas[[#This Row],[Cantidad]]</f>
        <v>454.63555733582109</v>
      </c>
      <c r="F686">
        <f>IF(TablaVentas[[#This Row],[Cantidad]]&gt;=20,1,2)</f>
        <v>2</v>
      </c>
      <c r="G686" s="67" t="str">
        <f>VLOOKUP(MONTH(TablaVentas[[#This Row],[fecha]]),TablaMeses[#All],2,FALSE)</f>
        <v>ABRIL</v>
      </c>
      <c r="H686">
        <f>YEAR(TablaVentas[[#This Row],[fecha]])</f>
        <v>2016</v>
      </c>
      <c r="I686">
        <f>VLOOKUP(TablaVentas[[#This Row],[CodigoBarras]],TablaProductos[#All],3,FALSE)</f>
        <v>1003</v>
      </c>
    </row>
    <row r="687" spans="1:9" x14ac:dyDescent="0.25">
      <c r="A687" s="68">
        <v>42486</v>
      </c>
      <c r="B687">
        <v>75100033946</v>
      </c>
      <c r="C687">
        <v>22</v>
      </c>
      <c r="D687" s="2">
        <v>39.508311000525424</v>
      </c>
      <c r="E687" s="3">
        <f>TablaVentas[[#This Row],[Precio]]*TablaVentas[[#This Row],[Cantidad]]</f>
        <v>869.18284201155939</v>
      </c>
      <c r="F687">
        <f>IF(TablaVentas[[#This Row],[Cantidad]]&gt;=20,1,2)</f>
        <v>1</v>
      </c>
      <c r="G687" s="67" t="str">
        <f>VLOOKUP(MONTH(TablaVentas[[#This Row],[fecha]]),TablaMeses[#All],2,FALSE)</f>
        <v>ABRIL</v>
      </c>
      <c r="H687">
        <f>YEAR(TablaVentas[[#This Row],[fecha]])</f>
        <v>2016</v>
      </c>
      <c r="I687">
        <f>VLOOKUP(TablaVentas[[#This Row],[CodigoBarras]],TablaProductos[#All],3,FALSE)</f>
        <v>1004</v>
      </c>
    </row>
    <row r="688" spans="1:9" x14ac:dyDescent="0.25">
      <c r="A688" s="68">
        <v>42486</v>
      </c>
      <c r="B688">
        <v>75100033947</v>
      </c>
      <c r="C688">
        <v>10</v>
      </c>
      <c r="D688" s="2">
        <v>33.370394916639121</v>
      </c>
      <c r="E688" s="3">
        <f>TablaVentas[[#This Row],[Precio]]*TablaVentas[[#This Row],[Cantidad]]</f>
        <v>333.70394916639123</v>
      </c>
      <c r="F688">
        <f>IF(TablaVentas[[#This Row],[Cantidad]]&gt;=20,1,2)</f>
        <v>2</v>
      </c>
      <c r="G688" s="67" t="str">
        <f>VLOOKUP(MONTH(TablaVentas[[#This Row],[fecha]]),TablaMeses[#All],2,FALSE)</f>
        <v>ABRIL</v>
      </c>
      <c r="H688">
        <f>YEAR(TablaVentas[[#This Row],[fecha]])</f>
        <v>2016</v>
      </c>
      <c r="I688">
        <f>VLOOKUP(TablaVentas[[#This Row],[CodigoBarras]],TablaProductos[#All],3,FALSE)</f>
        <v>1005</v>
      </c>
    </row>
    <row r="689" spans="1:9" x14ac:dyDescent="0.25">
      <c r="A689" s="68">
        <v>42486</v>
      </c>
      <c r="B689">
        <v>75100033949</v>
      </c>
      <c r="C689">
        <v>18</v>
      </c>
      <c r="D689" s="2">
        <v>32.894032474980676</v>
      </c>
      <c r="E689" s="3">
        <f>TablaVentas[[#This Row],[Precio]]*TablaVentas[[#This Row],[Cantidad]]</f>
        <v>592.0925845496522</v>
      </c>
      <c r="F689">
        <f>IF(TablaVentas[[#This Row],[Cantidad]]&gt;=20,1,2)</f>
        <v>2</v>
      </c>
      <c r="G689" s="67" t="str">
        <f>VLOOKUP(MONTH(TablaVentas[[#This Row],[fecha]]),TablaMeses[#All],2,FALSE)</f>
        <v>ABRIL</v>
      </c>
      <c r="H689">
        <f>YEAR(TablaVentas[[#This Row],[fecha]])</f>
        <v>2016</v>
      </c>
      <c r="I689">
        <f>VLOOKUP(TablaVentas[[#This Row],[CodigoBarras]],TablaProductos[#All],3,FALSE)</f>
        <v>1004</v>
      </c>
    </row>
    <row r="690" spans="1:9" x14ac:dyDescent="0.25">
      <c r="A690" s="68">
        <v>42486</v>
      </c>
      <c r="B690">
        <v>75100033950</v>
      </c>
      <c r="C690">
        <v>24</v>
      </c>
      <c r="D690" s="2">
        <v>25.215585619363644</v>
      </c>
      <c r="E690" s="3">
        <f>TablaVentas[[#This Row],[Precio]]*TablaVentas[[#This Row],[Cantidad]]</f>
        <v>605.1740548647274</v>
      </c>
      <c r="F690">
        <f>IF(TablaVentas[[#This Row],[Cantidad]]&gt;=20,1,2)</f>
        <v>1</v>
      </c>
      <c r="G690" s="67" t="str">
        <f>VLOOKUP(MONTH(TablaVentas[[#This Row],[fecha]]),TablaMeses[#All],2,FALSE)</f>
        <v>ABRIL</v>
      </c>
      <c r="H690">
        <f>YEAR(TablaVentas[[#This Row],[fecha]])</f>
        <v>2016</v>
      </c>
      <c r="I690">
        <f>VLOOKUP(TablaVentas[[#This Row],[CodigoBarras]],TablaProductos[#All],3,FALSE)</f>
        <v>1005</v>
      </c>
    </row>
    <row r="691" spans="1:9" x14ac:dyDescent="0.25">
      <c r="A691" s="68">
        <v>42487</v>
      </c>
      <c r="B691">
        <v>75100033940</v>
      </c>
      <c r="C691">
        <v>6</v>
      </c>
      <c r="D691" s="2">
        <v>36.618449397693041</v>
      </c>
      <c r="E691" s="3">
        <f>TablaVentas[[#This Row],[Precio]]*TablaVentas[[#This Row],[Cantidad]]</f>
        <v>219.71069638615825</v>
      </c>
      <c r="F691">
        <f>IF(TablaVentas[[#This Row],[Cantidad]]&gt;=20,1,2)</f>
        <v>2</v>
      </c>
      <c r="G691" s="67" t="str">
        <f>VLOOKUP(MONTH(TablaVentas[[#This Row],[fecha]]),TablaMeses[#All],2,FALSE)</f>
        <v>ABRIL</v>
      </c>
      <c r="H691">
        <f>YEAR(TablaVentas[[#This Row],[fecha]])</f>
        <v>2016</v>
      </c>
      <c r="I691">
        <f>VLOOKUP(TablaVentas[[#This Row],[CodigoBarras]],TablaProductos[#All],3,FALSE)</f>
        <v>1001</v>
      </c>
    </row>
    <row r="692" spans="1:9" x14ac:dyDescent="0.25">
      <c r="A692" s="68">
        <v>42487</v>
      </c>
      <c r="B692">
        <v>75100033942</v>
      </c>
      <c r="C692">
        <v>36</v>
      </c>
      <c r="D692" s="2">
        <v>39.570543626877033</v>
      </c>
      <c r="E692" s="3">
        <f>TablaVentas[[#This Row],[Precio]]*TablaVentas[[#This Row],[Cantidad]]</f>
        <v>1424.5395705675733</v>
      </c>
      <c r="F692">
        <f>IF(TablaVentas[[#This Row],[Cantidad]]&gt;=20,1,2)</f>
        <v>1</v>
      </c>
      <c r="G692" s="67" t="str">
        <f>VLOOKUP(MONTH(TablaVentas[[#This Row],[fecha]]),TablaMeses[#All],2,FALSE)</f>
        <v>ABRIL</v>
      </c>
      <c r="H692">
        <f>YEAR(TablaVentas[[#This Row],[fecha]])</f>
        <v>2016</v>
      </c>
      <c r="I692">
        <f>VLOOKUP(TablaVentas[[#This Row],[CodigoBarras]],TablaProductos[#All],3,FALSE)</f>
        <v>1003</v>
      </c>
    </row>
    <row r="693" spans="1:9" x14ac:dyDescent="0.25">
      <c r="A693" s="68">
        <v>42487</v>
      </c>
      <c r="B693">
        <v>75100033944</v>
      </c>
      <c r="C693">
        <v>11</v>
      </c>
      <c r="D693" s="2">
        <v>26.678238770962935</v>
      </c>
      <c r="E693" s="3">
        <f>TablaVentas[[#This Row],[Precio]]*TablaVentas[[#This Row],[Cantidad]]</f>
        <v>293.46062648059228</v>
      </c>
      <c r="F693">
        <f>IF(TablaVentas[[#This Row],[Cantidad]]&gt;=20,1,2)</f>
        <v>2</v>
      </c>
      <c r="G693" s="67" t="str">
        <f>VLOOKUP(MONTH(TablaVentas[[#This Row],[fecha]]),TablaMeses[#All],2,FALSE)</f>
        <v>ABRIL</v>
      </c>
      <c r="H693">
        <f>YEAR(TablaVentas[[#This Row],[fecha]])</f>
        <v>2016</v>
      </c>
      <c r="I693">
        <f>VLOOKUP(TablaVentas[[#This Row],[CodigoBarras]],TablaProductos[#All],3,FALSE)</f>
        <v>1002</v>
      </c>
    </row>
    <row r="694" spans="1:9" x14ac:dyDescent="0.25">
      <c r="A694" s="68">
        <v>42487</v>
      </c>
      <c r="B694">
        <v>75100033949</v>
      </c>
      <c r="C694">
        <v>3</v>
      </c>
      <c r="D694" s="2">
        <v>32.894032474980676</v>
      </c>
      <c r="E694" s="3">
        <f>TablaVentas[[#This Row],[Precio]]*TablaVentas[[#This Row],[Cantidad]]</f>
        <v>98.682097424942029</v>
      </c>
      <c r="F694">
        <f>IF(TablaVentas[[#This Row],[Cantidad]]&gt;=20,1,2)</f>
        <v>2</v>
      </c>
      <c r="G694" s="67" t="str">
        <f>VLOOKUP(MONTH(TablaVentas[[#This Row],[fecha]]),TablaMeses[#All],2,FALSE)</f>
        <v>ABRIL</v>
      </c>
      <c r="H694">
        <f>YEAR(TablaVentas[[#This Row],[fecha]])</f>
        <v>2016</v>
      </c>
      <c r="I694">
        <f>VLOOKUP(TablaVentas[[#This Row],[CodigoBarras]],TablaProductos[#All],3,FALSE)</f>
        <v>1004</v>
      </c>
    </row>
    <row r="695" spans="1:9" x14ac:dyDescent="0.25">
      <c r="A695" s="68">
        <v>42488</v>
      </c>
      <c r="B695">
        <v>75100033941</v>
      </c>
      <c r="C695">
        <v>12</v>
      </c>
      <c r="D695" s="2">
        <v>34.329026514440201</v>
      </c>
      <c r="E695" s="3">
        <f>TablaVentas[[#This Row],[Precio]]*TablaVentas[[#This Row],[Cantidad]]</f>
        <v>411.94831817328242</v>
      </c>
      <c r="F695">
        <f>IF(TablaVentas[[#This Row],[Cantidad]]&gt;=20,1,2)</f>
        <v>2</v>
      </c>
      <c r="G695" s="67" t="str">
        <f>VLOOKUP(MONTH(TablaVentas[[#This Row],[fecha]]),TablaMeses[#All],2,FALSE)</f>
        <v>ABRIL</v>
      </c>
      <c r="H695">
        <f>YEAR(TablaVentas[[#This Row],[fecha]])</f>
        <v>2016</v>
      </c>
      <c r="I695">
        <f>VLOOKUP(TablaVentas[[#This Row],[CodigoBarras]],TablaProductos[#All],3,FALSE)</f>
        <v>1002</v>
      </c>
    </row>
    <row r="696" spans="1:9" x14ac:dyDescent="0.25">
      <c r="A696" s="68">
        <v>42488</v>
      </c>
      <c r="B696">
        <v>75100033945</v>
      </c>
      <c r="C696">
        <v>38</v>
      </c>
      <c r="D696" s="2">
        <v>32.473968381130078</v>
      </c>
      <c r="E696" s="3">
        <f>TablaVentas[[#This Row],[Precio]]*TablaVentas[[#This Row],[Cantidad]]</f>
        <v>1234.0107984829428</v>
      </c>
      <c r="F696">
        <f>IF(TablaVentas[[#This Row],[Cantidad]]&gt;=20,1,2)</f>
        <v>1</v>
      </c>
      <c r="G696" s="67" t="str">
        <f>VLOOKUP(MONTH(TablaVentas[[#This Row],[fecha]]),TablaMeses[#All],2,FALSE)</f>
        <v>ABRIL</v>
      </c>
      <c r="H696">
        <f>YEAR(TablaVentas[[#This Row],[fecha]])</f>
        <v>2016</v>
      </c>
      <c r="I696">
        <f>VLOOKUP(TablaVentas[[#This Row],[CodigoBarras]],TablaProductos[#All],3,FALSE)</f>
        <v>1003</v>
      </c>
    </row>
    <row r="697" spans="1:9" x14ac:dyDescent="0.25">
      <c r="A697" s="68">
        <v>42488</v>
      </c>
      <c r="B697">
        <v>75100033946</v>
      </c>
      <c r="C697">
        <v>27</v>
      </c>
      <c r="D697" s="2">
        <v>39.508311000525424</v>
      </c>
      <c r="E697" s="3">
        <f>TablaVentas[[#This Row],[Precio]]*TablaVentas[[#This Row],[Cantidad]]</f>
        <v>1066.7243970141865</v>
      </c>
      <c r="F697">
        <f>IF(TablaVentas[[#This Row],[Cantidad]]&gt;=20,1,2)</f>
        <v>1</v>
      </c>
      <c r="G697" s="67" t="str">
        <f>VLOOKUP(MONTH(TablaVentas[[#This Row],[fecha]]),TablaMeses[#All],2,FALSE)</f>
        <v>ABRIL</v>
      </c>
      <c r="H697">
        <f>YEAR(TablaVentas[[#This Row],[fecha]])</f>
        <v>2016</v>
      </c>
      <c r="I697">
        <f>VLOOKUP(TablaVentas[[#This Row],[CodigoBarras]],TablaProductos[#All],3,FALSE)</f>
        <v>1004</v>
      </c>
    </row>
    <row r="698" spans="1:9" x14ac:dyDescent="0.25">
      <c r="A698" s="68">
        <v>42488</v>
      </c>
      <c r="B698">
        <v>75100033950</v>
      </c>
      <c r="C698">
        <v>20</v>
      </c>
      <c r="D698" s="2">
        <v>25.215585619363644</v>
      </c>
      <c r="E698" s="3">
        <f>TablaVentas[[#This Row],[Precio]]*TablaVentas[[#This Row],[Cantidad]]</f>
        <v>504.31171238727291</v>
      </c>
      <c r="F698">
        <f>IF(TablaVentas[[#This Row],[Cantidad]]&gt;=20,1,2)</f>
        <v>1</v>
      </c>
      <c r="G698" s="67" t="str">
        <f>VLOOKUP(MONTH(TablaVentas[[#This Row],[fecha]]),TablaMeses[#All],2,FALSE)</f>
        <v>ABRIL</v>
      </c>
      <c r="H698">
        <f>YEAR(TablaVentas[[#This Row],[fecha]])</f>
        <v>2016</v>
      </c>
      <c r="I698">
        <f>VLOOKUP(TablaVentas[[#This Row],[CodigoBarras]],TablaProductos[#All],3,FALSE)</f>
        <v>1005</v>
      </c>
    </row>
    <row r="699" spans="1:9" x14ac:dyDescent="0.25">
      <c r="A699" s="68">
        <v>42489</v>
      </c>
      <c r="B699">
        <v>75100033941</v>
      </c>
      <c r="C699">
        <v>29</v>
      </c>
      <c r="D699" s="2">
        <v>34.329026514440201</v>
      </c>
      <c r="E699" s="3">
        <f>TablaVentas[[#This Row],[Precio]]*TablaVentas[[#This Row],[Cantidad]]</f>
        <v>995.5417689187658</v>
      </c>
      <c r="F699">
        <f>IF(TablaVentas[[#This Row],[Cantidad]]&gt;=20,1,2)</f>
        <v>1</v>
      </c>
      <c r="G699" s="67" t="str">
        <f>VLOOKUP(MONTH(TablaVentas[[#This Row],[fecha]]),TablaMeses[#All],2,FALSE)</f>
        <v>ABRIL</v>
      </c>
      <c r="H699">
        <f>YEAR(TablaVentas[[#This Row],[fecha]])</f>
        <v>2016</v>
      </c>
      <c r="I699">
        <f>VLOOKUP(TablaVentas[[#This Row],[CodigoBarras]],TablaProductos[#All],3,FALSE)</f>
        <v>1002</v>
      </c>
    </row>
    <row r="700" spans="1:9" x14ac:dyDescent="0.25">
      <c r="A700" s="68">
        <v>42489</v>
      </c>
      <c r="B700">
        <v>75100033941</v>
      </c>
      <c r="C700">
        <v>5</v>
      </c>
      <c r="D700" s="2">
        <v>34.329026514440201</v>
      </c>
      <c r="E700" s="3">
        <f>TablaVentas[[#This Row],[Precio]]*TablaVentas[[#This Row],[Cantidad]]</f>
        <v>171.64513257220102</v>
      </c>
      <c r="F700">
        <f>IF(TablaVentas[[#This Row],[Cantidad]]&gt;=20,1,2)</f>
        <v>2</v>
      </c>
      <c r="G700" s="67" t="str">
        <f>VLOOKUP(MONTH(TablaVentas[[#This Row],[fecha]]),TablaMeses[#All],2,FALSE)</f>
        <v>ABRIL</v>
      </c>
      <c r="H700">
        <f>YEAR(TablaVentas[[#This Row],[fecha]])</f>
        <v>2016</v>
      </c>
      <c r="I700">
        <f>VLOOKUP(TablaVentas[[#This Row],[CodigoBarras]],TablaProductos[#All],3,FALSE)</f>
        <v>1002</v>
      </c>
    </row>
    <row r="701" spans="1:9" x14ac:dyDescent="0.25">
      <c r="A701" s="68">
        <v>42489</v>
      </c>
      <c r="B701">
        <v>75100033945</v>
      </c>
      <c r="C701">
        <v>16</v>
      </c>
      <c r="D701" s="2">
        <v>32.473968381130078</v>
      </c>
      <c r="E701" s="3">
        <f>TablaVentas[[#This Row],[Precio]]*TablaVentas[[#This Row],[Cantidad]]</f>
        <v>519.58349409808125</v>
      </c>
      <c r="F701">
        <f>IF(TablaVentas[[#This Row],[Cantidad]]&gt;=20,1,2)</f>
        <v>2</v>
      </c>
      <c r="G701" s="67" t="str">
        <f>VLOOKUP(MONTH(TablaVentas[[#This Row],[fecha]]),TablaMeses[#All],2,FALSE)</f>
        <v>ABRIL</v>
      </c>
      <c r="H701">
        <f>YEAR(TablaVentas[[#This Row],[fecha]])</f>
        <v>2016</v>
      </c>
      <c r="I701">
        <f>VLOOKUP(TablaVentas[[#This Row],[CodigoBarras]],TablaProductos[#All],3,FALSE)</f>
        <v>1003</v>
      </c>
    </row>
    <row r="702" spans="1:9" x14ac:dyDescent="0.25">
      <c r="A702" s="68">
        <v>42489</v>
      </c>
      <c r="B702">
        <v>75100033950</v>
      </c>
      <c r="C702">
        <v>38</v>
      </c>
      <c r="D702" s="2">
        <v>25.215585619363644</v>
      </c>
      <c r="E702" s="3">
        <f>TablaVentas[[#This Row],[Precio]]*TablaVentas[[#This Row],[Cantidad]]</f>
        <v>958.19225353581851</v>
      </c>
      <c r="F702">
        <f>IF(TablaVentas[[#This Row],[Cantidad]]&gt;=20,1,2)</f>
        <v>1</v>
      </c>
      <c r="G702" s="67" t="str">
        <f>VLOOKUP(MONTH(TablaVentas[[#This Row],[fecha]]),TablaMeses[#All],2,FALSE)</f>
        <v>ABRIL</v>
      </c>
      <c r="H702">
        <f>YEAR(TablaVentas[[#This Row],[fecha]])</f>
        <v>2016</v>
      </c>
      <c r="I702">
        <f>VLOOKUP(TablaVentas[[#This Row],[CodigoBarras]],TablaProductos[#All],3,FALSE)</f>
        <v>1005</v>
      </c>
    </row>
    <row r="703" spans="1:9" x14ac:dyDescent="0.25">
      <c r="A703" s="68">
        <v>42489</v>
      </c>
      <c r="B703">
        <v>75100033950</v>
      </c>
      <c r="C703">
        <v>5</v>
      </c>
      <c r="D703" s="2">
        <v>25.215585619363644</v>
      </c>
      <c r="E703" s="3">
        <f>TablaVentas[[#This Row],[Precio]]*TablaVentas[[#This Row],[Cantidad]]</f>
        <v>126.07792809681823</v>
      </c>
      <c r="F703">
        <f>IF(TablaVentas[[#This Row],[Cantidad]]&gt;=20,1,2)</f>
        <v>2</v>
      </c>
      <c r="G703" s="67" t="str">
        <f>VLOOKUP(MONTH(TablaVentas[[#This Row],[fecha]]),TablaMeses[#All],2,FALSE)</f>
        <v>ABRIL</v>
      </c>
      <c r="H703">
        <f>YEAR(TablaVentas[[#This Row],[fecha]])</f>
        <v>2016</v>
      </c>
      <c r="I703">
        <f>VLOOKUP(TablaVentas[[#This Row],[CodigoBarras]],TablaProductos[#All],3,FALSE)</f>
        <v>1005</v>
      </c>
    </row>
    <row r="704" spans="1:9" x14ac:dyDescent="0.25">
      <c r="A704" s="68">
        <v>42490</v>
      </c>
      <c r="B704">
        <v>75100033940</v>
      </c>
      <c r="C704">
        <v>31</v>
      </c>
      <c r="D704" s="2">
        <v>36.618449397693041</v>
      </c>
      <c r="E704" s="3">
        <f>TablaVentas[[#This Row],[Precio]]*TablaVentas[[#This Row],[Cantidad]]</f>
        <v>1135.1719313284843</v>
      </c>
      <c r="F704">
        <f>IF(TablaVentas[[#This Row],[Cantidad]]&gt;=20,1,2)</f>
        <v>1</v>
      </c>
      <c r="G704" s="67" t="str">
        <f>VLOOKUP(MONTH(TablaVentas[[#This Row],[fecha]]),TablaMeses[#All],2,FALSE)</f>
        <v>ABRIL</v>
      </c>
      <c r="H704">
        <f>YEAR(TablaVentas[[#This Row],[fecha]])</f>
        <v>2016</v>
      </c>
      <c r="I704">
        <f>VLOOKUP(TablaVentas[[#This Row],[CodigoBarras]],TablaProductos[#All],3,FALSE)</f>
        <v>1001</v>
      </c>
    </row>
    <row r="705" spans="1:9" x14ac:dyDescent="0.25">
      <c r="A705" s="68">
        <v>42490</v>
      </c>
      <c r="B705">
        <v>75100033941</v>
      </c>
      <c r="C705">
        <v>21</v>
      </c>
      <c r="D705" s="2">
        <v>34.329026514440201</v>
      </c>
      <c r="E705" s="3">
        <f>TablaVentas[[#This Row],[Precio]]*TablaVentas[[#This Row],[Cantidad]]</f>
        <v>720.90955680324419</v>
      </c>
      <c r="F705">
        <f>IF(TablaVentas[[#This Row],[Cantidad]]&gt;=20,1,2)</f>
        <v>1</v>
      </c>
      <c r="G705" s="67" t="str">
        <f>VLOOKUP(MONTH(TablaVentas[[#This Row],[fecha]]),TablaMeses[#All],2,FALSE)</f>
        <v>ABRIL</v>
      </c>
      <c r="H705">
        <f>YEAR(TablaVentas[[#This Row],[fecha]])</f>
        <v>2016</v>
      </c>
      <c r="I705">
        <f>VLOOKUP(TablaVentas[[#This Row],[CodigoBarras]],TablaProductos[#All],3,FALSE)</f>
        <v>1002</v>
      </c>
    </row>
    <row r="706" spans="1:9" x14ac:dyDescent="0.25">
      <c r="A706" s="68">
        <v>42490</v>
      </c>
      <c r="B706">
        <v>75100033943</v>
      </c>
      <c r="C706">
        <v>50</v>
      </c>
      <c r="D706" s="2">
        <v>38.791923856233225</v>
      </c>
      <c r="E706" s="3">
        <f>TablaVentas[[#This Row],[Precio]]*TablaVentas[[#This Row],[Cantidad]]</f>
        <v>1939.5961928116612</v>
      </c>
      <c r="F706">
        <f>IF(TablaVentas[[#This Row],[Cantidad]]&gt;=20,1,2)</f>
        <v>1</v>
      </c>
      <c r="G706" s="67" t="str">
        <f>VLOOKUP(MONTH(TablaVentas[[#This Row],[fecha]]),TablaMeses[#All],2,FALSE)</f>
        <v>ABRIL</v>
      </c>
      <c r="H706">
        <f>YEAR(TablaVentas[[#This Row],[fecha]])</f>
        <v>2016</v>
      </c>
      <c r="I706">
        <f>VLOOKUP(TablaVentas[[#This Row],[CodigoBarras]],TablaProductos[#All],3,FALSE)</f>
        <v>1001</v>
      </c>
    </row>
    <row r="707" spans="1:9" x14ac:dyDescent="0.25">
      <c r="A707" s="68">
        <v>42490</v>
      </c>
      <c r="B707">
        <v>75100033944</v>
      </c>
      <c r="C707">
        <v>42</v>
      </c>
      <c r="D707" s="2">
        <v>26.678238770962935</v>
      </c>
      <c r="E707" s="3">
        <f>TablaVentas[[#This Row],[Precio]]*TablaVentas[[#This Row],[Cantidad]]</f>
        <v>1120.4860283804433</v>
      </c>
      <c r="F707">
        <f>IF(TablaVentas[[#This Row],[Cantidad]]&gt;=20,1,2)</f>
        <v>1</v>
      </c>
      <c r="G707" s="67" t="str">
        <f>VLOOKUP(MONTH(TablaVentas[[#This Row],[fecha]]),TablaMeses[#All],2,FALSE)</f>
        <v>ABRIL</v>
      </c>
      <c r="H707">
        <f>YEAR(TablaVentas[[#This Row],[fecha]])</f>
        <v>2016</v>
      </c>
      <c r="I707">
        <f>VLOOKUP(TablaVentas[[#This Row],[CodigoBarras]],TablaProductos[#All],3,FALSE)</f>
        <v>1002</v>
      </c>
    </row>
    <row r="708" spans="1:9" x14ac:dyDescent="0.25">
      <c r="A708" s="68">
        <v>42490</v>
      </c>
      <c r="B708">
        <v>75100033944</v>
      </c>
      <c r="C708">
        <v>16</v>
      </c>
      <c r="D708" s="2">
        <v>26.678238770962935</v>
      </c>
      <c r="E708" s="3">
        <f>TablaVentas[[#This Row],[Precio]]*TablaVentas[[#This Row],[Cantidad]]</f>
        <v>426.85182033540696</v>
      </c>
      <c r="F708">
        <f>IF(TablaVentas[[#This Row],[Cantidad]]&gt;=20,1,2)</f>
        <v>2</v>
      </c>
      <c r="G708" s="67" t="str">
        <f>VLOOKUP(MONTH(TablaVentas[[#This Row],[fecha]]),TablaMeses[#All],2,FALSE)</f>
        <v>ABRIL</v>
      </c>
      <c r="H708">
        <f>YEAR(TablaVentas[[#This Row],[fecha]])</f>
        <v>2016</v>
      </c>
      <c r="I708">
        <f>VLOOKUP(TablaVentas[[#This Row],[CodigoBarras]],TablaProductos[#All],3,FALSE)</f>
        <v>1002</v>
      </c>
    </row>
    <row r="709" spans="1:9" x14ac:dyDescent="0.25">
      <c r="A709" s="68">
        <v>42490</v>
      </c>
      <c r="B709">
        <v>75100033947</v>
      </c>
      <c r="C709">
        <v>11</v>
      </c>
      <c r="D709" s="2">
        <v>33.370394916639121</v>
      </c>
      <c r="E709" s="3">
        <f>TablaVentas[[#This Row],[Precio]]*TablaVentas[[#This Row],[Cantidad]]</f>
        <v>367.07434408303033</v>
      </c>
      <c r="F709">
        <f>IF(TablaVentas[[#This Row],[Cantidad]]&gt;=20,1,2)</f>
        <v>2</v>
      </c>
      <c r="G709" s="67" t="str">
        <f>VLOOKUP(MONTH(TablaVentas[[#This Row],[fecha]]),TablaMeses[#All],2,FALSE)</f>
        <v>ABRIL</v>
      </c>
      <c r="H709">
        <f>YEAR(TablaVentas[[#This Row],[fecha]])</f>
        <v>2016</v>
      </c>
      <c r="I709">
        <f>VLOOKUP(TablaVentas[[#This Row],[CodigoBarras]],TablaProductos[#All],3,FALSE)</f>
        <v>1005</v>
      </c>
    </row>
    <row r="710" spans="1:9" x14ac:dyDescent="0.25">
      <c r="A710" s="68">
        <v>42490</v>
      </c>
      <c r="B710">
        <v>75100033948</v>
      </c>
      <c r="C710">
        <v>30</v>
      </c>
      <c r="D710" s="2">
        <v>24.462827423892683</v>
      </c>
      <c r="E710" s="3">
        <f>TablaVentas[[#This Row],[Precio]]*TablaVentas[[#This Row],[Cantidad]]</f>
        <v>733.88482271678049</v>
      </c>
      <c r="F710">
        <f>IF(TablaVentas[[#This Row],[Cantidad]]&gt;=20,1,2)</f>
        <v>1</v>
      </c>
      <c r="G710" s="67" t="str">
        <f>VLOOKUP(MONTH(TablaVentas[[#This Row],[fecha]]),TablaMeses[#All],2,FALSE)</f>
        <v>ABRIL</v>
      </c>
      <c r="H710">
        <f>YEAR(TablaVentas[[#This Row],[fecha]])</f>
        <v>2016</v>
      </c>
      <c r="I710">
        <f>VLOOKUP(TablaVentas[[#This Row],[CodigoBarras]],TablaProductos[#All],3,FALSE)</f>
        <v>1006</v>
      </c>
    </row>
    <row r="711" spans="1:9" x14ac:dyDescent="0.25">
      <c r="A711" s="68">
        <v>42491</v>
      </c>
      <c r="B711">
        <v>75100033941</v>
      </c>
      <c r="C711">
        <v>14</v>
      </c>
      <c r="D711" s="2">
        <v>34.329026514440201</v>
      </c>
      <c r="E711" s="3">
        <f>TablaVentas[[#This Row],[Precio]]*TablaVentas[[#This Row],[Cantidad]]</f>
        <v>480.60637120216279</v>
      </c>
      <c r="F711">
        <f>IF(TablaVentas[[#This Row],[Cantidad]]&gt;=20,1,2)</f>
        <v>2</v>
      </c>
      <c r="G711" s="67" t="str">
        <f>VLOOKUP(MONTH(TablaVentas[[#This Row],[fecha]]),TablaMeses[#All],2,FALSE)</f>
        <v>MAYO</v>
      </c>
      <c r="H711">
        <f>YEAR(TablaVentas[[#This Row],[fecha]])</f>
        <v>2016</v>
      </c>
      <c r="I711">
        <f>VLOOKUP(TablaVentas[[#This Row],[CodigoBarras]],TablaProductos[#All],3,FALSE)</f>
        <v>1002</v>
      </c>
    </row>
    <row r="712" spans="1:9" x14ac:dyDescent="0.25">
      <c r="A712" s="68">
        <v>42491</v>
      </c>
      <c r="B712">
        <v>75100033942</v>
      </c>
      <c r="C712">
        <v>10</v>
      </c>
      <c r="D712" s="2">
        <v>39.570543626877033</v>
      </c>
      <c r="E712" s="3">
        <f>TablaVentas[[#This Row],[Precio]]*TablaVentas[[#This Row],[Cantidad]]</f>
        <v>395.70543626877031</v>
      </c>
      <c r="F712">
        <f>IF(TablaVentas[[#This Row],[Cantidad]]&gt;=20,1,2)</f>
        <v>2</v>
      </c>
      <c r="G712" s="67" t="str">
        <f>VLOOKUP(MONTH(TablaVentas[[#This Row],[fecha]]),TablaMeses[#All],2,FALSE)</f>
        <v>MAYO</v>
      </c>
      <c r="H712">
        <f>YEAR(TablaVentas[[#This Row],[fecha]])</f>
        <v>2016</v>
      </c>
      <c r="I712">
        <f>VLOOKUP(TablaVentas[[#This Row],[CodigoBarras]],TablaProductos[#All],3,FALSE)</f>
        <v>1003</v>
      </c>
    </row>
    <row r="713" spans="1:9" x14ac:dyDescent="0.25">
      <c r="A713" s="68">
        <v>42491</v>
      </c>
      <c r="B713">
        <v>75100033944</v>
      </c>
      <c r="C713">
        <v>22</v>
      </c>
      <c r="D713" s="2">
        <v>26.678238770962935</v>
      </c>
      <c r="E713" s="3">
        <f>TablaVentas[[#This Row],[Precio]]*TablaVentas[[#This Row],[Cantidad]]</f>
        <v>586.92125296118456</v>
      </c>
      <c r="F713">
        <f>IF(TablaVentas[[#This Row],[Cantidad]]&gt;=20,1,2)</f>
        <v>1</v>
      </c>
      <c r="G713" s="67" t="str">
        <f>VLOOKUP(MONTH(TablaVentas[[#This Row],[fecha]]),TablaMeses[#All],2,FALSE)</f>
        <v>MAYO</v>
      </c>
      <c r="H713">
        <f>YEAR(TablaVentas[[#This Row],[fecha]])</f>
        <v>2016</v>
      </c>
      <c r="I713">
        <f>VLOOKUP(TablaVentas[[#This Row],[CodigoBarras]],TablaProductos[#All],3,FALSE)</f>
        <v>1002</v>
      </c>
    </row>
    <row r="714" spans="1:9" x14ac:dyDescent="0.25">
      <c r="A714" s="68">
        <v>42491</v>
      </c>
      <c r="B714">
        <v>75100033946</v>
      </c>
      <c r="C714">
        <v>39</v>
      </c>
      <c r="D714" s="2">
        <v>39.508311000525424</v>
      </c>
      <c r="E714" s="3">
        <f>TablaVentas[[#This Row],[Precio]]*TablaVentas[[#This Row],[Cantidad]]</f>
        <v>1540.8241290204915</v>
      </c>
      <c r="F714">
        <f>IF(TablaVentas[[#This Row],[Cantidad]]&gt;=20,1,2)</f>
        <v>1</v>
      </c>
      <c r="G714" s="67" t="str">
        <f>VLOOKUP(MONTH(TablaVentas[[#This Row],[fecha]]),TablaMeses[#All],2,FALSE)</f>
        <v>MAYO</v>
      </c>
      <c r="H714">
        <f>YEAR(TablaVentas[[#This Row],[fecha]])</f>
        <v>2016</v>
      </c>
      <c r="I714">
        <f>VLOOKUP(TablaVentas[[#This Row],[CodigoBarras]],TablaProductos[#All],3,FALSE)</f>
        <v>1004</v>
      </c>
    </row>
    <row r="715" spans="1:9" x14ac:dyDescent="0.25">
      <c r="A715" s="68">
        <v>42491</v>
      </c>
      <c r="B715">
        <v>75100033947</v>
      </c>
      <c r="C715">
        <v>27</v>
      </c>
      <c r="D715" s="2">
        <v>33.370394916639121</v>
      </c>
      <c r="E715" s="3">
        <f>TablaVentas[[#This Row],[Precio]]*TablaVentas[[#This Row],[Cantidad]]</f>
        <v>901.00066274925632</v>
      </c>
      <c r="F715">
        <f>IF(TablaVentas[[#This Row],[Cantidad]]&gt;=20,1,2)</f>
        <v>1</v>
      </c>
      <c r="G715" s="67" t="str">
        <f>VLOOKUP(MONTH(TablaVentas[[#This Row],[fecha]]),TablaMeses[#All],2,FALSE)</f>
        <v>MAYO</v>
      </c>
      <c r="H715">
        <f>YEAR(TablaVentas[[#This Row],[fecha]])</f>
        <v>2016</v>
      </c>
      <c r="I715">
        <f>VLOOKUP(TablaVentas[[#This Row],[CodigoBarras]],TablaProductos[#All],3,FALSE)</f>
        <v>1005</v>
      </c>
    </row>
    <row r="716" spans="1:9" x14ac:dyDescent="0.25">
      <c r="A716" s="68">
        <v>42491</v>
      </c>
      <c r="B716">
        <v>75100033948</v>
      </c>
      <c r="C716">
        <v>22</v>
      </c>
      <c r="D716" s="2">
        <v>24.462827423892683</v>
      </c>
      <c r="E716" s="3">
        <f>TablaVentas[[#This Row],[Precio]]*TablaVentas[[#This Row],[Cantidad]]</f>
        <v>538.18220332563908</v>
      </c>
      <c r="F716">
        <f>IF(TablaVentas[[#This Row],[Cantidad]]&gt;=20,1,2)</f>
        <v>1</v>
      </c>
      <c r="G716" s="67" t="str">
        <f>VLOOKUP(MONTH(TablaVentas[[#This Row],[fecha]]),TablaMeses[#All],2,FALSE)</f>
        <v>MAYO</v>
      </c>
      <c r="H716">
        <f>YEAR(TablaVentas[[#This Row],[fecha]])</f>
        <v>2016</v>
      </c>
      <c r="I716">
        <f>VLOOKUP(TablaVentas[[#This Row],[CodigoBarras]],TablaProductos[#All],3,FALSE)</f>
        <v>1006</v>
      </c>
    </row>
    <row r="717" spans="1:9" x14ac:dyDescent="0.25">
      <c r="A717" s="68">
        <v>42492</v>
      </c>
      <c r="B717">
        <v>75100033942</v>
      </c>
      <c r="C717">
        <v>20</v>
      </c>
      <c r="D717" s="2">
        <v>39.570543626877033</v>
      </c>
      <c r="E717" s="3">
        <f>TablaVentas[[#This Row],[Precio]]*TablaVentas[[#This Row],[Cantidad]]</f>
        <v>791.41087253754063</v>
      </c>
      <c r="F717">
        <f>IF(TablaVentas[[#This Row],[Cantidad]]&gt;=20,1,2)</f>
        <v>1</v>
      </c>
      <c r="G717" s="67" t="str">
        <f>VLOOKUP(MONTH(TablaVentas[[#This Row],[fecha]]),TablaMeses[#All],2,FALSE)</f>
        <v>MAYO</v>
      </c>
      <c r="H717">
        <f>YEAR(TablaVentas[[#This Row],[fecha]])</f>
        <v>2016</v>
      </c>
      <c r="I717">
        <f>VLOOKUP(TablaVentas[[#This Row],[CodigoBarras]],TablaProductos[#All],3,FALSE)</f>
        <v>1003</v>
      </c>
    </row>
    <row r="718" spans="1:9" x14ac:dyDescent="0.25">
      <c r="A718" s="68">
        <v>42492</v>
      </c>
      <c r="B718">
        <v>75100033944</v>
      </c>
      <c r="C718">
        <v>49</v>
      </c>
      <c r="D718" s="2">
        <v>26.678238770962935</v>
      </c>
      <c r="E718" s="3">
        <f>TablaVentas[[#This Row],[Precio]]*TablaVentas[[#This Row],[Cantidad]]</f>
        <v>1307.2336997771838</v>
      </c>
      <c r="F718">
        <f>IF(TablaVentas[[#This Row],[Cantidad]]&gt;=20,1,2)</f>
        <v>1</v>
      </c>
      <c r="G718" s="67" t="str">
        <f>VLOOKUP(MONTH(TablaVentas[[#This Row],[fecha]]),TablaMeses[#All],2,FALSE)</f>
        <v>MAYO</v>
      </c>
      <c r="H718">
        <f>YEAR(TablaVentas[[#This Row],[fecha]])</f>
        <v>2016</v>
      </c>
      <c r="I718">
        <f>VLOOKUP(TablaVentas[[#This Row],[CodigoBarras]],TablaProductos[#All],3,FALSE)</f>
        <v>1002</v>
      </c>
    </row>
    <row r="719" spans="1:9" x14ac:dyDescent="0.25">
      <c r="A719" s="68">
        <v>42492</v>
      </c>
      <c r="B719">
        <v>75100033946</v>
      </c>
      <c r="C719">
        <v>35</v>
      </c>
      <c r="D719" s="2">
        <v>39.508311000525424</v>
      </c>
      <c r="E719" s="3">
        <f>TablaVentas[[#This Row],[Precio]]*TablaVentas[[#This Row],[Cantidad]]</f>
        <v>1382.7908850183899</v>
      </c>
      <c r="F719">
        <f>IF(TablaVentas[[#This Row],[Cantidad]]&gt;=20,1,2)</f>
        <v>1</v>
      </c>
      <c r="G719" s="67" t="str">
        <f>VLOOKUP(MONTH(TablaVentas[[#This Row],[fecha]]),TablaMeses[#All],2,FALSE)</f>
        <v>MAYO</v>
      </c>
      <c r="H719">
        <f>YEAR(TablaVentas[[#This Row],[fecha]])</f>
        <v>2016</v>
      </c>
      <c r="I719">
        <f>VLOOKUP(TablaVentas[[#This Row],[CodigoBarras]],TablaProductos[#All],3,FALSE)</f>
        <v>1004</v>
      </c>
    </row>
    <row r="720" spans="1:9" x14ac:dyDescent="0.25">
      <c r="A720" s="68">
        <v>42492</v>
      </c>
      <c r="B720">
        <v>75100033949</v>
      </c>
      <c r="C720">
        <v>22</v>
      </c>
      <c r="D720" s="2">
        <v>32.894032474980676</v>
      </c>
      <c r="E720" s="3">
        <f>TablaVentas[[#This Row],[Precio]]*TablaVentas[[#This Row],[Cantidad]]</f>
        <v>723.66871444957485</v>
      </c>
      <c r="F720">
        <f>IF(TablaVentas[[#This Row],[Cantidad]]&gt;=20,1,2)</f>
        <v>1</v>
      </c>
      <c r="G720" s="67" t="str">
        <f>VLOOKUP(MONTH(TablaVentas[[#This Row],[fecha]]),TablaMeses[#All],2,FALSE)</f>
        <v>MAYO</v>
      </c>
      <c r="H720">
        <f>YEAR(TablaVentas[[#This Row],[fecha]])</f>
        <v>2016</v>
      </c>
      <c r="I720">
        <f>VLOOKUP(TablaVentas[[#This Row],[CodigoBarras]],TablaProductos[#All],3,FALSE)</f>
        <v>1004</v>
      </c>
    </row>
    <row r="721" spans="1:9" x14ac:dyDescent="0.25">
      <c r="A721" s="68">
        <v>42493</v>
      </c>
      <c r="B721">
        <v>75100033945</v>
      </c>
      <c r="C721">
        <v>49</v>
      </c>
      <c r="D721" s="2">
        <v>32.473968381130078</v>
      </c>
      <c r="E721" s="3">
        <f>TablaVentas[[#This Row],[Precio]]*TablaVentas[[#This Row],[Cantidad]]</f>
        <v>1591.2244506753739</v>
      </c>
      <c r="F721">
        <f>IF(TablaVentas[[#This Row],[Cantidad]]&gt;=20,1,2)</f>
        <v>1</v>
      </c>
      <c r="G721" s="67" t="str">
        <f>VLOOKUP(MONTH(TablaVentas[[#This Row],[fecha]]),TablaMeses[#All],2,FALSE)</f>
        <v>MAYO</v>
      </c>
      <c r="H721">
        <f>YEAR(TablaVentas[[#This Row],[fecha]])</f>
        <v>2016</v>
      </c>
      <c r="I721">
        <f>VLOOKUP(TablaVentas[[#This Row],[CodigoBarras]],TablaProductos[#All],3,FALSE)</f>
        <v>1003</v>
      </c>
    </row>
    <row r="722" spans="1:9" x14ac:dyDescent="0.25">
      <c r="A722" s="68">
        <v>42493</v>
      </c>
      <c r="B722">
        <v>75100033948</v>
      </c>
      <c r="C722">
        <v>17</v>
      </c>
      <c r="D722" s="2">
        <v>24.462827423892683</v>
      </c>
      <c r="E722" s="3">
        <f>TablaVentas[[#This Row],[Precio]]*TablaVentas[[#This Row],[Cantidad]]</f>
        <v>415.86806620617563</v>
      </c>
      <c r="F722">
        <f>IF(TablaVentas[[#This Row],[Cantidad]]&gt;=20,1,2)</f>
        <v>2</v>
      </c>
      <c r="G722" s="67" t="str">
        <f>VLOOKUP(MONTH(TablaVentas[[#This Row],[fecha]]),TablaMeses[#All],2,FALSE)</f>
        <v>MAYO</v>
      </c>
      <c r="H722">
        <f>YEAR(TablaVentas[[#This Row],[fecha]])</f>
        <v>2016</v>
      </c>
      <c r="I722">
        <f>VLOOKUP(TablaVentas[[#This Row],[CodigoBarras]],TablaProductos[#All],3,FALSE)</f>
        <v>1006</v>
      </c>
    </row>
    <row r="723" spans="1:9" x14ac:dyDescent="0.25">
      <c r="A723" s="68">
        <v>42493</v>
      </c>
      <c r="B723">
        <v>75100033949</v>
      </c>
      <c r="C723">
        <v>47</v>
      </c>
      <c r="D723" s="2">
        <v>32.894032474980676</v>
      </c>
      <c r="E723" s="3">
        <f>TablaVentas[[#This Row],[Precio]]*TablaVentas[[#This Row],[Cantidad]]</f>
        <v>1546.0195263240919</v>
      </c>
      <c r="F723">
        <f>IF(TablaVentas[[#This Row],[Cantidad]]&gt;=20,1,2)</f>
        <v>1</v>
      </c>
      <c r="G723" s="67" t="str">
        <f>VLOOKUP(MONTH(TablaVentas[[#This Row],[fecha]]),TablaMeses[#All],2,FALSE)</f>
        <v>MAYO</v>
      </c>
      <c r="H723">
        <f>YEAR(TablaVentas[[#This Row],[fecha]])</f>
        <v>2016</v>
      </c>
      <c r="I723">
        <f>VLOOKUP(TablaVentas[[#This Row],[CodigoBarras]],TablaProductos[#All],3,FALSE)</f>
        <v>1004</v>
      </c>
    </row>
    <row r="724" spans="1:9" x14ac:dyDescent="0.25">
      <c r="A724" s="68">
        <v>42493</v>
      </c>
      <c r="B724">
        <v>75100033949</v>
      </c>
      <c r="C724">
        <v>5</v>
      </c>
      <c r="D724" s="2">
        <v>32.894032474980676</v>
      </c>
      <c r="E724" s="3">
        <f>TablaVentas[[#This Row],[Precio]]*TablaVentas[[#This Row],[Cantidad]]</f>
        <v>164.4701623749034</v>
      </c>
      <c r="F724">
        <f>IF(TablaVentas[[#This Row],[Cantidad]]&gt;=20,1,2)</f>
        <v>2</v>
      </c>
      <c r="G724" s="67" t="str">
        <f>VLOOKUP(MONTH(TablaVentas[[#This Row],[fecha]]),TablaMeses[#All],2,FALSE)</f>
        <v>MAYO</v>
      </c>
      <c r="H724">
        <f>YEAR(TablaVentas[[#This Row],[fecha]])</f>
        <v>2016</v>
      </c>
      <c r="I724">
        <f>VLOOKUP(TablaVentas[[#This Row],[CodigoBarras]],TablaProductos[#All],3,FALSE)</f>
        <v>1004</v>
      </c>
    </row>
    <row r="725" spans="1:9" x14ac:dyDescent="0.25">
      <c r="A725" s="68">
        <v>42493</v>
      </c>
      <c r="B725">
        <v>75100033950</v>
      </c>
      <c r="C725">
        <v>1</v>
      </c>
      <c r="D725" s="2">
        <v>25.215585619363644</v>
      </c>
      <c r="E725" s="3">
        <f>TablaVentas[[#This Row],[Precio]]*TablaVentas[[#This Row],[Cantidad]]</f>
        <v>25.215585619363644</v>
      </c>
      <c r="F725">
        <f>IF(TablaVentas[[#This Row],[Cantidad]]&gt;=20,1,2)</f>
        <v>2</v>
      </c>
      <c r="G725" s="67" t="str">
        <f>VLOOKUP(MONTH(TablaVentas[[#This Row],[fecha]]),TablaMeses[#All],2,FALSE)</f>
        <v>MAYO</v>
      </c>
      <c r="H725">
        <f>YEAR(TablaVentas[[#This Row],[fecha]])</f>
        <v>2016</v>
      </c>
      <c r="I725">
        <f>VLOOKUP(TablaVentas[[#This Row],[CodigoBarras]],TablaProductos[#All],3,FALSE)</f>
        <v>1005</v>
      </c>
    </row>
    <row r="726" spans="1:9" x14ac:dyDescent="0.25">
      <c r="A726" s="68">
        <v>42494</v>
      </c>
      <c r="B726">
        <v>75100033941</v>
      </c>
      <c r="C726">
        <v>4</v>
      </c>
      <c r="D726" s="2">
        <v>34.329026514440201</v>
      </c>
      <c r="E726" s="3">
        <f>TablaVentas[[#This Row],[Precio]]*TablaVentas[[#This Row],[Cantidad]]</f>
        <v>137.31610605776081</v>
      </c>
      <c r="F726">
        <f>IF(TablaVentas[[#This Row],[Cantidad]]&gt;=20,1,2)</f>
        <v>2</v>
      </c>
      <c r="G726" s="67" t="str">
        <f>VLOOKUP(MONTH(TablaVentas[[#This Row],[fecha]]),TablaMeses[#All],2,FALSE)</f>
        <v>MAYO</v>
      </c>
      <c r="H726">
        <f>YEAR(TablaVentas[[#This Row],[fecha]])</f>
        <v>2016</v>
      </c>
      <c r="I726">
        <f>VLOOKUP(TablaVentas[[#This Row],[CodigoBarras]],TablaProductos[#All],3,FALSE)</f>
        <v>1002</v>
      </c>
    </row>
    <row r="727" spans="1:9" x14ac:dyDescent="0.25">
      <c r="A727" s="68">
        <v>42494</v>
      </c>
      <c r="B727">
        <v>75100033942</v>
      </c>
      <c r="C727">
        <v>19</v>
      </c>
      <c r="D727" s="2">
        <v>39.570543626877033</v>
      </c>
      <c r="E727" s="3">
        <f>TablaVentas[[#This Row],[Precio]]*TablaVentas[[#This Row],[Cantidad]]</f>
        <v>751.84032891066363</v>
      </c>
      <c r="F727">
        <f>IF(TablaVentas[[#This Row],[Cantidad]]&gt;=20,1,2)</f>
        <v>2</v>
      </c>
      <c r="G727" s="67" t="str">
        <f>VLOOKUP(MONTH(TablaVentas[[#This Row],[fecha]]),TablaMeses[#All],2,FALSE)</f>
        <v>MAYO</v>
      </c>
      <c r="H727">
        <f>YEAR(TablaVentas[[#This Row],[fecha]])</f>
        <v>2016</v>
      </c>
      <c r="I727">
        <f>VLOOKUP(TablaVentas[[#This Row],[CodigoBarras]],TablaProductos[#All],3,FALSE)</f>
        <v>1003</v>
      </c>
    </row>
    <row r="728" spans="1:9" x14ac:dyDescent="0.25">
      <c r="A728" s="68">
        <v>42494</v>
      </c>
      <c r="B728">
        <v>75100033943</v>
      </c>
      <c r="C728">
        <v>46</v>
      </c>
      <c r="D728" s="2">
        <v>38.791923856233225</v>
      </c>
      <c r="E728" s="3">
        <f>TablaVentas[[#This Row],[Precio]]*TablaVentas[[#This Row],[Cantidad]]</f>
        <v>1784.4284973867284</v>
      </c>
      <c r="F728">
        <f>IF(TablaVentas[[#This Row],[Cantidad]]&gt;=20,1,2)</f>
        <v>1</v>
      </c>
      <c r="G728" s="67" t="str">
        <f>VLOOKUP(MONTH(TablaVentas[[#This Row],[fecha]]),TablaMeses[#All],2,FALSE)</f>
        <v>MAYO</v>
      </c>
      <c r="H728">
        <f>YEAR(TablaVentas[[#This Row],[fecha]])</f>
        <v>2016</v>
      </c>
      <c r="I728">
        <f>VLOOKUP(TablaVentas[[#This Row],[CodigoBarras]],TablaProductos[#All],3,FALSE)</f>
        <v>1001</v>
      </c>
    </row>
    <row r="729" spans="1:9" x14ac:dyDescent="0.25">
      <c r="A729" s="68">
        <v>42494</v>
      </c>
      <c r="B729">
        <v>75100033944</v>
      </c>
      <c r="C729">
        <v>35</v>
      </c>
      <c r="D729" s="2">
        <v>26.678238770962935</v>
      </c>
      <c r="E729" s="3">
        <f>TablaVentas[[#This Row],[Precio]]*TablaVentas[[#This Row],[Cantidad]]</f>
        <v>933.73835698370272</v>
      </c>
      <c r="F729">
        <f>IF(TablaVentas[[#This Row],[Cantidad]]&gt;=20,1,2)</f>
        <v>1</v>
      </c>
      <c r="G729" s="67" t="str">
        <f>VLOOKUP(MONTH(TablaVentas[[#This Row],[fecha]]),TablaMeses[#All],2,FALSE)</f>
        <v>MAYO</v>
      </c>
      <c r="H729">
        <f>YEAR(TablaVentas[[#This Row],[fecha]])</f>
        <v>2016</v>
      </c>
      <c r="I729">
        <f>VLOOKUP(TablaVentas[[#This Row],[CodigoBarras]],TablaProductos[#All],3,FALSE)</f>
        <v>1002</v>
      </c>
    </row>
    <row r="730" spans="1:9" x14ac:dyDescent="0.25">
      <c r="A730" s="68">
        <v>42494</v>
      </c>
      <c r="B730">
        <v>75100033948</v>
      </c>
      <c r="C730">
        <v>46</v>
      </c>
      <c r="D730" s="2">
        <v>24.462827423892683</v>
      </c>
      <c r="E730" s="3">
        <f>TablaVentas[[#This Row],[Precio]]*TablaVentas[[#This Row],[Cantidad]]</f>
        <v>1125.2900614990635</v>
      </c>
      <c r="F730">
        <f>IF(TablaVentas[[#This Row],[Cantidad]]&gt;=20,1,2)</f>
        <v>1</v>
      </c>
      <c r="G730" s="67" t="str">
        <f>VLOOKUP(MONTH(TablaVentas[[#This Row],[fecha]]),TablaMeses[#All],2,FALSE)</f>
        <v>MAYO</v>
      </c>
      <c r="H730">
        <f>YEAR(TablaVentas[[#This Row],[fecha]])</f>
        <v>2016</v>
      </c>
      <c r="I730">
        <f>VLOOKUP(TablaVentas[[#This Row],[CodigoBarras]],TablaProductos[#All],3,FALSE)</f>
        <v>1006</v>
      </c>
    </row>
    <row r="731" spans="1:9" x14ac:dyDescent="0.25">
      <c r="A731" s="68">
        <v>42494</v>
      </c>
      <c r="B731">
        <v>75100033949</v>
      </c>
      <c r="C731">
        <v>43</v>
      </c>
      <c r="D731" s="2">
        <v>32.894032474980676</v>
      </c>
      <c r="E731" s="3">
        <f>TablaVentas[[#This Row],[Precio]]*TablaVentas[[#This Row],[Cantidad]]</f>
        <v>1414.4433964241691</v>
      </c>
      <c r="F731">
        <f>IF(TablaVentas[[#This Row],[Cantidad]]&gt;=20,1,2)</f>
        <v>1</v>
      </c>
      <c r="G731" s="67" t="str">
        <f>VLOOKUP(MONTH(TablaVentas[[#This Row],[fecha]]),TablaMeses[#All],2,FALSE)</f>
        <v>MAYO</v>
      </c>
      <c r="H731">
        <f>YEAR(TablaVentas[[#This Row],[fecha]])</f>
        <v>2016</v>
      </c>
      <c r="I731">
        <f>VLOOKUP(TablaVentas[[#This Row],[CodigoBarras]],TablaProductos[#All],3,FALSE)</f>
        <v>1004</v>
      </c>
    </row>
    <row r="732" spans="1:9" x14ac:dyDescent="0.25">
      <c r="A732" s="68">
        <v>42495</v>
      </c>
      <c r="B732">
        <v>75100033941</v>
      </c>
      <c r="C732">
        <v>28</v>
      </c>
      <c r="D732" s="2">
        <v>34.329026514440201</v>
      </c>
      <c r="E732" s="3">
        <f>TablaVentas[[#This Row],[Precio]]*TablaVentas[[#This Row],[Cantidad]]</f>
        <v>961.21274240432558</v>
      </c>
      <c r="F732">
        <f>IF(TablaVentas[[#This Row],[Cantidad]]&gt;=20,1,2)</f>
        <v>1</v>
      </c>
      <c r="G732" s="67" t="str">
        <f>VLOOKUP(MONTH(TablaVentas[[#This Row],[fecha]]),TablaMeses[#All],2,FALSE)</f>
        <v>MAYO</v>
      </c>
      <c r="H732">
        <f>YEAR(TablaVentas[[#This Row],[fecha]])</f>
        <v>2016</v>
      </c>
      <c r="I732">
        <f>VLOOKUP(TablaVentas[[#This Row],[CodigoBarras]],TablaProductos[#All],3,FALSE)</f>
        <v>1002</v>
      </c>
    </row>
    <row r="733" spans="1:9" x14ac:dyDescent="0.25">
      <c r="A733" s="68">
        <v>42495</v>
      </c>
      <c r="B733">
        <v>75100033947</v>
      </c>
      <c r="C733">
        <v>48</v>
      </c>
      <c r="D733" s="2">
        <v>33.370394916639121</v>
      </c>
      <c r="E733" s="3">
        <f>TablaVentas[[#This Row],[Precio]]*TablaVentas[[#This Row],[Cantidad]]</f>
        <v>1601.7789559986777</v>
      </c>
      <c r="F733">
        <f>IF(TablaVentas[[#This Row],[Cantidad]]&gt;=20,1,2)</f>
        <v>1</v>
      </c>
      <c r="G733" s="67" t="str">
        <f>VLOOKUP(MONTH(TablaVentas[[#This Row],[fecha]]),TablaMeses[#All],2,FALSE)</f>
        <v>MAYO</v>
      </c>
      <c r="H733">
        <f>YEAR(TablaVentas[[#This Row],[fecha]])</f>
        <v>2016</v>
      </c>
      <c r="I733">
        <f>VLOOKUP(TablaVentas[[#This Row],[CodigoBarras]],TablaProductos[#All],3,FALSE)</f>
        <v>1005</v>
      </c>
    </row>
    <row r="734" spans="1:9" x14ac:dyDescent="0.25">
      <c r="A734" s="68">
        <v>42495</v>
      </c>
      <c r="B734">
        <v>75100033950</v>
      </c>
      <c r="C734">
        <v>5</v>
      </c>
      <c r="D734" s="2">
        <v>25.215585619363644</v>
      </c>
      <c r="E734" s="3">
        <f>TablaVentas[[#This Row],[Precio]]*TablaVentas[[#This Row],[Cantidad]]</f>
        <v>126.07792809681823</v>
      </c>
      <c r="F734">
        <f>IF(TablaVentas[[#This Row],[Cantidad]]&gt;=20,1,2)</f>
        <v>2</v>
      </c>
      <c r="G734" s="67" t="str">
        <f>VLOOKUP(MONTH(TablaVentas[[#This Row],[fecha]]),TablaMeses[#All],2,FALSE)</f>
        <v>MAYO</v>
      </c>
      <c r="H734">
        <f>YEAR(TablaVentas[[#This Row],[fecha]])</f>
        <v>2016</v>
      </c>
      <c r="I734">
        <f>VLOOKUP(TablaVentas[[#This Row],[CodigoBarras]],TablaProductos[#All],3,FALSE)</f>
        <v>1005</v>
      </c>
    </row>
    <row r="735" spans="1:9" x14ac:dyDescent="0.25">
      <c r="A735" s="68">
        <v>42495</v>
      </c>
      <c r="B735">
        <v>75100033950</v>
      </c>
      <c r="C735">
        <v>42</v>
      </c>
      <c r="D735" s="2">
        <v>25.215585619363644</v>
      </c>
      <c r="E735" s="3">
        <f>TablaVentas[[#This Row],[Precio]]*TablaVentas[[#This Row],[Cantidad]]</f>
        <v>1059.0545960132731</v>
      </c>
      <c r="F735">
        <f>IF(TablaVentas[[#This Row],[Cantidad]]&gt;=20,1,2)</f>
        <v>1</v>
      </c>
      <c r="G735" s="67" t="str">
        <f>VLOOKUP(MONTH(TablaVentas[[#This Row],[fecha]]),TablaMeses[#All],2,FALSE)</f>
        <v>MAYO</v>
      </c>
      <c r="H735">
        <f>YEAR(TablaVentas[[#This Row],[fecha]])</f>
        <v>2016</v>
      </c>
      <c r="I735">
        <f>VLOOKUP(TablaVentas[[#This Row],[CodigoBarras]],TablaProductos[#All],3,FALSE)</f>
        <v>1005</v>
      </c>
    </row>
    <row r="736" spans="1:9" x14ac:dyDescent="0.25">
      <c r="A736" s="68">
        <v>42496</v>
      </c>
      <c r="B736">
        <v>75100033941</v>
      </c>
      <c r="C736">
        <v>6</v>
      </c>
      <c r="D736" s="2">
        <v>34.329026514440201</v>
      </c>
      <c r="E736" s="3">
        <f>TablaVentas[[#This Row],[Precio]]*TablaVentas[[#This Row],[Cantidad]]</f>
        <v>205.97415908664121</v>
      </c>
      <c r="F736">
        <f>IF(TablaVentas[[#This Row],[Cantidad]]&gt;=20,1,2)</f>
        <v>2</v>
      </c>
      <c r="G736" s="67" t="str">
        <f>VLOOKUP(MONTH(TablaVentas[[#This Row],[fecha]]),TablaMeses[#All],2,FALSE)</f>
        <v>MAYO</v>
      </c>
      <c r="H736">
        <f>YEAR(TablaVentas[[#This Row],[fecha]])</f>
        <v>2016</v>
      </c>
      <c r="I736">
        <f>VLOOKUP(TablaVentas[[#This Row],[CodigoBarras]],TablaProductos[#All],3,FALSE)</f>
        <v>1002</v>
      </c>
    </row>
    <row r="737" spans="1:9" x14ac:dyDescent="0.25">
      <c r="A737" s="68">
        <v>42496</v>
      </c>
      <c r="B737">
        <v>75100033941</v>
      </c>
      <c r="C737">
        <v>24</v>
      </c>
      <c r="D737" s="2">
        <v>34.329026514440201</v>
      </c>
      <c r="E737" s="3">
        <f>TablaVentas[[#This Row],[Precio]]*TablaVentas[[#This Row],[Cantidad]]</f>
        <v>823.89663634656483</v>
      </c>
      <c r="F737">
        <f>IF(TablaVentas[[#This Row],[Cantidad]]&gt;=20,1,2)</f>
        <v>1</v>
      </c>
      <c r="G737" s="67" t="str">
        <f>VLOOKUP(MONTH(TablaVentas[[#This Row],[fecha]]),TablaMeses[#All],2,FALSE)</f>
        <v>MAYO</v>
      </c>
      <c r="H737">
        <f>YEAR(TablaVentas[[#This Row],[fecha]])</f>
        <v>2016</v>
      </c>
      <c r="I737">
        <f>VLOOKUP(TablaVentas[[#This Row],[CodigoBarras]],TablaProductos[#All],3,FALSE)</f>
        <v>1002</v>
      </c>
    </row>
    <row r="738" spans="1:9" x14ac:dyDescent="0.25">
      <c r="A738" s="68">
        <v>42496</v>
      </c>
      <c r="B738">
        <v>75100033942</v>
      </c>
      <c r="C738">
        <v>17</v>
      </c>
      <c r="D738" s="2">
        <v>39.570543626877033</v>
      </c>
      <c r="E738" s="3">
        <f>TablaVentas[[#This Row],[Precio]]*TablaVentas[[#This Row],[Cantidad]]</f>
        <v>672.69924165690952</v>
      </c>
      <c r="F738">
        <f>IF(TablaVentas[[#This Row],[Cantidad]]&gt;=20,1,2)</f>
        <v>2</v>
      </c>
      <c r="G738" s="67" t="str">
        <f>VLOOKUP(MONTH(TablaVentas[[#This Row],[fecha]]),TablaMeses[#All],2,FALSE)</f>
        <v>MAYO</v>
      </c>
      <c r="H738">
        <f>YEAR(TablaVentas[[#This Row],[fecha]])</f>
        <v>2016</v>
      </c>
      <c r="I738">
        <f>VLOOKUP(TablaVentas[[#This Row],[CodigoBarras]],TablaProductos[#All],3,FALSE)</f>
        <v>1003</v>
      </c>
    </row>
    <row r="739" spans="1:9" x14ac:dyDescent="0.25">
      <c r="A739" s="68">
        <v>42496</v>
      </c>
      <c r="B739">
        <v>75100033943</v>
      </c>
      <c r="C739">
        <v>39</v>
      </c>
      <c r="D739" s="2">
        <v>38.791923856233225</v>
      </c>
      <c r="E739" s="3">
        <f>TablaVentas[[#This Row],[Precio]]*TablaVentas[[#This Row],[Cantidad]]</f>
        <v>1512.8850303930958</v>
      </c>
      <c r="F739">
        <f>IF(TablaVentas[[#This Row],[Cantidad]]&gt;=20,1,2)</f>
        <v>1</v>
      </c>
      <c r="G739" s="67" t="str">
        <f>VLOOKUP(MONTH(TablaVentas[[#This Row],[fecha]]),TablaMeses[#All],2,FALSE)</f>
        <v>MAYO</v>
      </c>
      <c r="H739">
        <f>YEAR(TablaVentas[[#This Row],[fecha]])</f>
        <v>2016</v>
      </c>
      <c r="I739">
        <f>VLOOKUP(TablaVentas[[#This Row],[CodigoBarras]],TablaProductos[#All],3,FALSE)</f>
        <v>1001</v>
      </c>
    </row>
    <row r="740" spans="1:9" x14ac:dyDescent="0.25">
      <c r="A740" s="68">
        <v>42496</v>
      </c>
      <c r="B740">
        <v>75100033944</v>
      </c>
      <c r="C740">
        <v>10</v>
      </c>
      <c r="D740" s="2">
        <v>26.678238770962935</v>
      </c>
      <c r="E740" s="3">
        <f>TablaVentas[[#This Row],[Precio]]*TablaVentas[[#This Row],[Cantidad]]</f>
        <v>266.78238770962935</v>
      </c>
      <c r="F740">
        <f>IF(TablaVentas[[#This Row],[Cantidad]]&gt;=20,1,2)</f>
        <v>2</v>
      </c>
      <c r="G740" s="67" t="str">
        <f>VLOOKUP(MONTH(TablaVentas[[#This Row],[fecha]]),TablaMeses[#All],2,FALSE)</f>
        <v>MAYO</v>
      </c>
      <c r="H740">
        <f>YEAR(TablaVentas[[#This Row],[fecha]])</f>
        <v>2016</v>
      </c>
      <c r="I740">
        <f>VLOOKUP(TablaVentas[[#This Row],[CodigoBarras]],TablaProductos[#All],3,FALSE)</f>
        <v>1002</v>
      </c>
    </row>
    <row r="741" spans="1:9" x14ac:dyDescent="0.25">
      <c r="A741" s="68">
        <v>42496</v>
      </c>
      <c r="B741">
        <v>75100033944</v>
      </c>
      <c r="C741">
        <v>27</v>
      </c>
      <c r="D741" s="2">
        <v>26.678238770962935</v>
      </c>
      <c r="E741" s="3">
        <f>TablaVentas[[#This Row],[Precio]]*TablaVentas[[#This Row],[Cantidad]]</f>
        <v>720.31244681599924</v>
      </c>
      <c r="F741">
        <f>IF(TablaVentas[[#This Row],[Cantidad]]&gt;=20,1,2)</f>
        <v>1</v>
      </c>
      <c r="G741" s="67" t="str">
        <f>VLOOKUP(MONTH(TablaVentas[[#This Row],[fecha]]),TablaMeses[#All],2,FALSE)</f>
        <v>MAYO</v>
      </c>
      <c r="H741">
        <f>YEAR(TablaVentas[[#This Row],[fecha]])</f>
        <v>2016</v>
      </c>
      <c r="I741">
        <f>VLOOKUP(TablaVentas[[#This Row],[CodigoBarras]],TablaProductos[#All],3,FALSE)</f>
        <v>1002</v>
      </c>
    </row>
    <row r="742" spans="1:9" x14ac:dyDescent="0.25">
      <c r="A742" s="68">
        <v>42496</v>
      </c>
      <c r="B742">
        <v>75100033947</v>
      </c>
      <c r="C742">
        <v>47</v>
      </c>
      <c r="D742" s="2">
        <v>33.370394916639121</v>
      </c>
      <c r="E742" s="3">
        <f>TablaVentas[[#This Row],[Precio]]*TablaVentas[[#This Row],[Cantidad]]</f>
        <v>1568.4085610820387</v>
      </c>
      <c r="F742">
        <f>IF(TablaVentas[[#This Row],[Cantidad]]&gt;=20,1,2)</f>
        <v>1</v>
      </c>
      <c r="G742" s="67" t="str">
        <f>VLOOKUP(MONTH(TablaVentas[[#This Row],[fecha]]),TablaMeses[#All],2,FALSE)</f>
        <v>MAYO</v>
      </c>
      <c r="H742">
        <f>YEAR(TablaVentas[[#This Row],[fecha]])</f>
        <v>2016</v>
      </c>
      <c r="I742">
        <f>VLOOKUP(TablaVentas[[#This Row],[CodigoBarras]],TablaProductos[#All],3,FALSE)</f>
        <v>1005</v>
      </c>
    </row>
    <row r="743" spans="1:9" x14ac:dyDescent="0.25">
      <c r="A743" s="68">
        <v>42496</v>
      </c>
      <c r="B743">
        <v>75100033948</v>
      </c>
      <c r="C743">
        <v>30</v>
      </c>
      <c r="D743" s="2">
        <v>24.462827423892683</v>
      </c>
      <c r="E743" s="3">
        <f>TablaVentas[[#This Row],[Precio]]*TablaVentas[[#This Row],[Cantidad]]</f>
        <v>733.88482271678049</v>
      </c>
      <c r="F743">
        <f>IF(TablaVentas[[#This Row],[Cantidad]]&gt;=20,1,2)</f>
        <v>1</v>
      </c>
      <c r="G743" s="67" t="str">
        <f>VLOOKUP(MONTH(TablaVentas[[#This Row],[fecha]]),TablaMeses[#All],2,FALSE)</f>
        <v>MAYO</v>
      </c>
      <c r="H743">
        <f>YEAR(TablaVentas[[#This Row],[fecha]])</f>
        <v>2016</v>
      </c>
      <c r="I743">
        <f>VLOOKUP(TablaVentas[[#This Row],[CodigoBarras]],TablaProductos[#All],3,FALSE)</f>
        <v>1006</v>
      </c>
    </row>
    <row r="744" spans="1:9" x14ac:dyDescent="0.25">
      <c r="A744" s="68">
        <v>42496</v>
      </c>
      <c r="B744">
        <v>75100033948</v>
      </c>
      <c r="C744">
        <v>18</v>
      </c>
      <c r="D744" s="2">
        <v>24.462827423892683</v>
      </c>
      <c r="E744" s="3">
        <f>TablaVentas[[#This Row],[Precio]]*TablaVentas[[#This Row],[Cantidad]]</f>
        <v>440.33089363006832</v>
      </c>
      <c r="F744">
        <f>IF(TablaVentas[[#This Row],[Cantidad]]&gt;=20,1,2)</f>
        <v>2</v>
      </c>
      <c r="G744" s="67" t="str">
        <f>VLOOKUP(MONTH(TablaVentas[[#This Row],[fecha]]),TablaMeses[#All],2,FALSE)</f>
        <v>MAYO</v>
      </c>
      <c r="H744">
        <f>YEAR(TablaVentas[[#This Row],[fecha]])</f>
        <v>2016</v>
      </c>
      <c r="I744">
        <f>VLOOKUP(TablaVentas[[#This Row],[CodigoBarras]],TablaProductos[#All],3,FALSE)</f>
        <v>1006</v>
      </c>
    </row>
    <row r="745" spans="1:9" x14ac:dyDescent="0.25">
      <c r="A745" s="68">
        <v>42496</v>
      </c>
      <c r="B745">
        <v>75100033950</v>
      </c>
      <c r="C745">
        <v>10</v>
      </c>
      <c r="D745" s="2">
        <v>25.215585619363644</v>
      </c>
      <c r="E745" s="3">
        <f>TablaVentas[[#This Row],[Precio]]*TablaVentas[[#This Row],[Cantidad]]</f>
        <v>252.15585619363645</v>
      </c>
      <c r="F745">
        <f>IF(TablaVentas[[#This Row],[Cantidad]]&gt;=20,1,2)</f>
        <v>2</v>
      </c>
      <c r="G745" s="67" t="str">
        <f>VLOOKUP(MONTH(TablaVentas[[#This Row],[fecha]]),TablaMeses[#All],2,FALSE)</f>
        <v>MAYO</v>
      </c>
      <c r="H745">
        <f>YEAR(TablaVentas[[#This Row],[fecha]])</f>
        <v>2016</v>
      </c>
      <c r="I745">
        <f>VLOOKUP(TablaVentas[[#This Row],[CodigoBarras]],TablaProductos[#All],3,FALSE)</f>
        <v>1005</v>
      </c>
    </row>
    <row r="746" spans="1:9" x14ac:dyDescent="0.25">
      <c r="A746" s="68">
        <v>42496</v>
      </c>
      <c r="B746">
        <v>75100033950</v>
      </c>
      <c r="C746">
        <v>34</v>
      </c>
      <c r="D746" s="2">
        <v>25.215585619363644</v>
      </c>
      <c r="E746" s="3">
        <f>TablaVentas[[#This Row],[Precio]]*TablaVentas[[#This Row],[Cantidad]]</f>
        <v>857.3299110583639</v>
      </c>
      <c r="F746">
        <f>IF(TablaVentas[[#This Row],[Cantidad]]&gt;=20,1,2)</f>
        <v>1</v>
      </c>
      <c r="G746" s="67" t="str">
        <f>VLOOKUP(MONTH(TablaVentas[[#This Row],[fecha]]),TablaMeses[#All],2,FALSE)</f>
        <v>MAYO</v>
      </c>
      <c r="H746">
        <f>YEAR(TablaVentas[[#This Row],[fecha]])</f>
        <v>2016</v>
      </c>
      <c r="I746">
        <f>VLOOKUP(TablaVentas[[#This Row],[CodigoBarras]],TablaProductos[#All],3,FALSE)</f>
        <v>1005</v>
      </c>
    </row>
    <row r="747" spans="1:9" x14ac:dyDescent="0.25">
      <c r="A747" s="68">
        <v>42497</v>
      </c>
      <c r="B747">
        <v>75100033940</v>
      </c>
      <c r="C747">
        <v>28</v>
      </c>
      <c r="D747" s="2">
        <v>36.618449397693041</v>
      </c>
      <c r="E747" s="3">
        <f>TablaVentas[[#This Row],[Precio]]*TablaVentas[[#This Row],[Cantidad]]</f>
        <v>1025.3165831354052</v>
      </c>
      <c r="F747">
        <f>IF(TablaVentas[[#This Row],[Cantidad]]&gt;=20,1,2)</f>
        <v>1</v>
      </c>
      <c r="G747" s="67" t="str">
        <f>VLOOKUP(MONTH(TablaVentas[[#This Row],[fecha]]),TablaMeses[#All],2,FALSE)</f>
        <v>MAYO</v>
      </c>
      <c r="H747">
        <f>YEAR(TablaVentas[[#This Row],[fecha]])</f>
        <v>2016</v>
      </c>
      <c r="I747">
        <f>VLOOKUP(TablaVentas[[#This Row],[CodigoBarras]],TablaProductos[#All],3,FALSE)</f>
        <v>1001</v>
      </c>
    </row>
    <row r="748" spans="1:9" x14ac:dyDescent="0.25">
      <c r="A748" s="68">
        <v>42497</v>
      </c>
      <c r="B748">
        <v>75100033941</v>
      </c>
      <c r="C748">
        <v>28</v>
      </c>
      <c r="D748" s="2">
        <v>34.329026514440201</v>
      </c>
      <c r="E748" s="3">
        <f>TablaVentas[[#This Row],[Precio]]*TablaVentas[[#This Row],[Cantidad]]</f>
        <v>961.21274240432558</v>
      </c>
      <c r="F748">
        <f>IF(TablaVentas[[#This Row],[Cantidad]]&gt;=20,1,2)</f>
        <v>1</v>
      </c>
      <c r="G748" s="67" t="str">
        <f>VLOOKUP(MONTH(TablaVentas[[#This Row],[fecha]]),TablaMeses[#All],2,FALSE)</f>
        <v>MAYO</v>
      </c>
      <c r="H748">
        <f>YEAR(TablaVentas[[#This Row],[fecha]])</f>
        <v>2016</v>
      </c>
      <c r="I748">
        <f>VLOOKUP(TablaVentas[[#This Row],[CodigoBarras]],TablaProductos[#All],3,FALSE)</f>
        <v>1002</v>
      </c>
    </row>
    <row r="749" spans="1:9" x14ac:dyDescent="0.25">
      <c r="A749" s="68">
        <v>42497</v>
      </c>
      <c r="B749">
        <v>75100033944</v>
      </c>
      <c r="C749">
        <v>3</v>
      </c>
      <c r="D749" s="2">
        <v>26.678238770962935</v>
      </c>
      <c r="E749" s="3">
        <f>TablaVentas[[#This Row],[Precio]]*TablaVentas[[#This Row],[Cantidad]]</f>
        <v>80.034716312888804</v>
      </c>
      <c r="F749">
        <f>IF(TablaVentas[[#This Row],[Cantidad]]&gt;=20,1,2)</f>
        <v>2</v>
      </c>
      <c r="G749" s="67" t="str">
        <f>VLOOKUP(MONTH(TablaVentas[[#This Row],[fecha]]),TablaMeses[#All],2,FALSE)</f>
        <v>MAYO</v>
      </c>
      <c r="H749">
        <f>YEAR(TablaVentas[[#This Row],[fecha]])</f>
        <v>2016</v>
      </c>
      <c r="I749">
        <f>VLOOKUP(TablaVentas[[#This Row],[CodigoBarras]],TablaProductos[#All],3,FALSE)</f>
        <v>1002</v>
      </c>
    </row>
    <row r="750" spans="1:9" x14ac:dyDescent="0.25">
      <c r="A750" s="68">
        <v>42497</v>
      </c>
      <c r="B750">
        <v>75100033945</v>
      </c>
      <c r="C750">
        <v>8</v>
      </c>
      <c r="D750" s="2">
        <v>32.473968381130078</v>
      </c>
      <c r="E750" s="3">
        <f>TablaVentas[[#This Row],[Precio]]*TablaVentas[[#This Row],[Cantidad]]</f>
        <v>259.79174704904062</v>
      </c>
      <c r="F750">
        <f>IF(TablaVentas[[#This Row],[Cantidad]]&gt;=20,1,2)</f>
        <v>2</v>
      </c>
      <c r="G750" s="67" t="str">
        <f>VLOOKUP(MONTH(TablaVentas[[#This Row],[fecha]]),TablaMeses[#All],2,FALSE)</f>
        <v>MAYO</v>
      </c>
      <c r="H750">
        <f>YEAR(TablaVentas[[#This Row],[fecha]])</f>
        <v>2016</v>
      </c>
      <c r="I750">
        <f>VLOOKUP(TablaVentas[[#This Row],[CodigoBarras]],TablaProductos[#All],3,FALSE)</f>
        <v>1003</v>
      </c>
    </row>
    <row r="751" spans="1:9" x14ac:dyDescent="0.25">
      <c r="A751" s="68">
        <v>42497</v>
      </c>
      <c r="B751">
        <v>75100033946</v>
      </c>
      <c r="C751">
        <v>37</v>
      </c>
      <c r="D751" s="2">
        <v>39.508311000525424</v>
      </c>
      <c r="E751" s="3">
        <f>TablaVentas[[#This Row],[Precio]]*TablaVentas[[#This Row],[Cantidad]]</f>
        <v>1461.8075070194407</v>
      </c>
      <c r="F751">
        <f>IF(TablaVentas[[#This Row],[Cantidad]]&gt;=20,1,2)</f>
        <v>1</v>
      </c>
      <c r="G751" s="67" t="str">
        <f>VLOOKUP(MONTH(TablaVentas[[#This Row],[fecha]]),TablaMeses[#All],2,FALSE)</f>
        <v>MAYO</v>
      </c>
      <c r="H751">
        <f>YEAR(TablaVentas[[#This Row],[fecha]])</f>
        <v>2016</v>
      </c>
      <c r="I751">
        <f>VLOOKUP(TablaVentas[[#This Row],[CodigoBarras]],TablaProductos[#All],3,FALSE)</f>
        <v>1004</v>
      </c>
    </row>
    <row r="752" spans="1:9" x14ac:dyDescent="0.25">
      <c r="A752" s="68">
        <v>42497</v>
      </c>
      <c r="B752">
        <v>75100033948</v>
      </c>
      <c r="C752">
        <v>2</v>
      </c>
      <c r="D752" s="2">
        <v>24.462827423892683</v>
      </c>
      <c r="E752" s="3">
        <f>TablaVentas[[#This Row],[Precio]]*TablaVentas[[#This Row],[Cantidad]]</f>
        <v>48.925654847785367</v>
      </c>
      <c r="F752">
        <f>IF(TablaVentas[[#This Row],[Cantidad]]&gt;=20,1,2)</f>
        <v>2</v>
      </c>
      <c r="G752" s="67" t="str">
        <f>VLOOKUP(MONTH(TablaVentas[[#This Row],[fecha]]),TablaMeses[#All],2,FALSE)</f>
        <v>MAYO</v>
      </c>
      <c r="H752">
        <f>YEAR(TablaVentas[[#This Row],[fecha]])</f>
        <v>2016</v>
      </c>
      <c r="I752">
        <f>VLOOKUP(TablaVentas[[#This Row],[CodigoBarras]],TablaProductos[#All],3,FALSE)</f>
        <v>1006</v>
      </c>
    </row>
    <row r="753" spans="1:9" x14ac:dyDescent="0.25">
      <c r="A753" s="68">
        <v>42497</v>
      </c>
      <c r="B753">
        <v>75100033948</v>
      </c>
      <c r="C753">
        <v>19</v>
      </c>
      <c r="D753" s="2">
        <v>24.462827423892683</v>
      </c>
      <c r="E753" s="3">
        <f>TablaVentas[[#This Row],[Precio]]*TablaVentas[[#This Row],[Cantidad]]</f>
        <v>464.79372105396101</v>
      </c>
      <c r="F753">
        <f>IF(TablaVentas[[#This Row],[Cantidad]]&gt;=20,1,2)</f>
        <v>2</v>
      </c>
      <c r="G753" s="67" t="str">
        <f>VLOOKUP(MONTH(TablaVentas[[#This Row],[fecha]]),TablaMeses[#All],2,FALSE)</f>
        <v>MAYO</v>
      </c>
      <c r="H753">
        <f>YEAR(TablaVentas[[#This Row],[fecha]])</f>
        <v>2016</v>
      </c>
      <c r="I753">
        <f>VLOOKUP(TablaVentas[[#This Row],[CodigoBarras]],TablaProductos[#All],3,FALSE)</f>
        <v>1006</v>
      </c>
    </row>
    <row r="754" spans="1:9" x14ac:dyDescent="0.25">
      <c r="A754" s="68">
        <v>42497</v>
      </c>
      <c r="B754">
        <v>75100033949</v>
      </c>
      <c r="C754">
        <v>4</v>
      </c>
      <c r="D754" s="2">
        <v>32.894032474980676</v>
      </c>
      <c r="E754" s="3">
        <f>TablaVentas[[#This Row],[Precio]]*TablaVentas[[#This Row],[Cantidad]]</f>
        <v>131.57612989992271</v>
      </c>
      <c r="F754">
        <f>IF(TablaVentas[[#This Row],[Cantidad]]&gt;=20,1,2)</f>
        <v>2</v>
      </c>
      <c r="G754" s="67" t="str">
        <f>VLOOKUP(MONTH(TablaVentas[[#This Row],[fecha]]),TablaMeses[#All],2,FALSE)</f>
        <v>MAYO</v>
      </c>
      <c r="H754">
        <f>YEAR(TablaVentas[[#This Row],[fecha]])</f>
        <v>2016</v>
      </c>
      <c r="I754">
        <f>VLOOKUP(TablaVentas[[#This Row],[CodigoBarras]],TablaProductos[#All],3,FALSE)</f>
        <v>1004</v>
      </c>
    </row>
    <row r="755" spans="1:9" x14ac:dyDescent="0.25">
      <c r="A755" s="68">
        <v>42498</v>
      </c>
      <c r="B755">
        <v>75100033940</v>
      </c>
      <c r="C755">
        <v>15</v>
      </c>
      <c r="D755" s="2">
        <v>36.618449397693041</v>
      </c>
      <c r="E755" s="3">
        <f>TablaVentas[[#This Row],[Precio]]*TablaVentas[[#This Row],[Cantidad]]</f>
        <v>549.27674096539567</v>
      </c>
      <c r="F755">
        <f>IF(TablaVentas[[#This Row],[Cantidad]]&gt;=20,1,2)</f>
        <v>2</v>
      </c>
      <c r="G755" s="67" t="str">
        <f>VLOOKUP(MONTH(TablaVentas[[#This Row],[fecha]]),TablaMeses[#All],2,FALSE)</f>
        <v>MAYO</v>
      </c>
      <c r="H755">
        <f>YEAR(TablaVentas[[#This Row],[fecha]])</f>
        <v>2016</v>
      </c>
      <c r="I755">
        <f>VLOOKUP(TablaVentas[[#This Row],[CodigoBarras]],TablaProductos[#All],3,FALSE)</f>
        <v>1001</v>
      </c>
    </row>
    <row r="756" spans="1:9" x14ac:dyDescent="0.25">
      <c r="A756" s="68">
        <v>42498</v>
      </c>
      <c r="B756">
        <v>75100033942</v>
      </c>
      <c r="C756">
        <v>46</v>
      </c>
      <c r="D756" s="2">
        <v>39.570543626877033</v>
      </c>
      <c r="E756" s="3">
        <f>TablaVentas[[#This Row],[Precio]]*TablaVentas[[#This Row],[Cantidad]]</f>
        <v>1820.2450068363435</v>
      </c>
      <c r="F756">
        <f>IF(TablaVentas[[#This Row],[Cantidad]]&gt;=20,1,2)</f>
        <v>1</v>
      </c>
      <c r="G756" s="67" t="str">
        <f>VLOOKUP(MONTH(TablaVentas[[#This Row],[fecha]]),TablaMeses[#All],2,FALSE)</f>
        <v>MAYO</v>
      </c>
      <c r="H756">
        <f>YEAR(TablaVentas[[#This Row],[fecha]])</f>
        <v>2016</v>
      </c>
      <c r="I756">
        <f>VLOOKUP(TablaVentas[[#This Row],[CodigoBarras]],TablaProductos[#All],3,FALSE)</f>
        <v>1003</v>
      </c>
    </row>
    <row r="757" spans="1:9" x14ac:dyDescent="0.25">
      <c r="A757" s="68">
        <v>42498</v>
      </c>
      <c r="B757">
        <v>75100033942</v>
      </c>
      <c r="C757">
        <v>48</v>
      </c>
      <c r="D757" s="2">
        <v>39.570543626877033</v>
      </c>
      <c r="E757" s="3">
        <f>TablaVentas[[#This Row],[Precio]]*TablaVentas[[#This Row],[Cantidad]]</f>
        <v>1899.3860940900977</v>
      </c>
      <c r="F757">
        <f>IF(TablaVentas[[#This Row],[Cantidad]]&gt;=20,1,2)</f>
        <v>1</v>
      </c>
      <c r="G757" s="67" t="str">
        <f>VLOOKUP(MONTH(TablaVentas[[#This Row],[fecha]]),TablaMeses[#All],2,FALSE)</f>
        <v>MAYO</v>
      </c>
      <c r="H757">
        <f>YEAR(TablaVentas[[#This Row],[fecha]])</f>
        <v>2016</v>
      </c>
      <c r="I757">
        <f>VLOOKUP(TablaVentas[[#This Row],[CodigoBarras]],TablaProductos[#All],3,FALSE)</f>
        <v>1003</v>
      </c>
    </row>
    <row r="758" spans="1:9" x14ac:dyDescent="0.25">
      <c r="A758" s="68">
        <v>42498</v>
      </c>
      <c r="B758">
        <v>75100033942</v>
      </c>
      <c r="C758">
        <v>26</v>
      </c>
      <c r="D758" s="2">
        <v>39.570543626877033</v>
      </c>
      <c r="E758" s="3">
        <f>TablaVentas[[#This Row],[Precio]]*TablaVentas[[#This Row],[Cantidad]]</f>
        <v>1028.8341342988028</v>
      </c>
      <c r="F758">
        <f>IF(TablaVentas[[#This Row],[Cantidad]]&gt;=20,1,2)</f>
        <v>1</v>
      </c>
      <c r="G758" s="67" t="str">
        <f>VLOOKUP(MONTH(TablaVentas[[#This Row],[fecha]]),TablaMeses[#All],2,FALSE)</f>
        <v>MAYO</v>
      </c>
      <c r="H758">
        <f>YEAR(TablaVentas[[#This Row],[fecha]])</f>
        <v>2016</v>
      </c>
      <c r="I758">
        <f>VLOOKUP(TablaVentas[[#This Row],[CodigoBarras]],TablaProductos[#All],3,FALSE)</f>
        <v>1003</v>
      </c>
    </row>
    <row r="759" spans="1:9" x14ac:dyDescent="0.25">
      <c r="A759" s="68">
        <v>42498</v>
      </c>
      <c r="B759">
        <v>75100033945</v>
      </c>
      <c r="C759">
        <v>36</v>
      </c>
      <c r="D759" s="2">
        <v>32.473968381130078</v>
      </c>
      <c r="E759" s="3">
        <f>TablaVentas[[#This Row],[Precio]]*TablaVentas[[#This Row],[Cantidad]]</f>
        <v>1169.0628617206828</v>
      </c>
      <c r="F759">
        <f>IF(TablaVentas[[#This Row],[Cantidad]]&gt;=20,1,2)</f>
        <v>1</v>
      </c>
      <c r="G759" s="67" t="str">
        <f>VLOOKUP(MONTH(TablaVentas[[#This Row],[fecha]]),TablaMeses[#All],2,FALSE)</f>
        <v>MAYO</v>
      </c>
      <c r="H759">
        <f>YEAR(TablaVentas[[#This Row],[fecha]])</f>
        <v>2016</v>
      </c>
      <c r="I759">
        <f>VLOOKUP(TablaVentas[[#This Row],[CodigoBarras]],TablaProductos[#All],3,FALSE)</f>
        <v>1003</v>
      </c>
    </row>
    <row r="760" spans="1:9" x14ac:dyDescent="0.25">
      <c r="A760" s="68">
        <v>42499</v>
      </c>
      <c r="B760">
        <v>75100033941</v>
      </c>
      <c r="C760">
        <v>48</v>
      </c>
      <c r="D760" s="2">
        <v>34.329026514440201</v>
      </c>
      <c r="E760" s="3">
        <f>TablaVentas[[#This Row],[Precio]]*TablaVentas[[#This Row],[Cantidad]]</f>
        <v>1647.7932726931297</v>
      </c>
      <c r="F760">
        <f>IF(TablaVentas[[#This Row],[Cantidad]]&gt;=20,1,2)</f>
        <v>1</v>
      </c>
      <c r="G760" s="67" t="str">
        <f>VLOOKUP(MONTH(TablaVentas[[#This Row],[fecha]]),TablaMeses[#All],2,FALSE)</f>
        <v>MAYO</v>
      </c>
      <c r="H760">
        <f>YEAR(TablaVentas[[#This Row],[fecha]])</f>
        <v>2016</v>
      </c>
      <c r="I760">
        <f>VLOOKUP(TablaVentas[[#This Row],[CodigoBarras]],TablaProductos[#All],3,FALSE)</f>
        <v>1002</v>
      </c>
    </row>
    <row r="761" spans="1:9" x14ac:dyDescent="0.25">
      <c r="A761" s="68">
        <v>42499</v>
      </c>
      <c r="B761">
        <v>75100033941</v>
      </c>
      <c r="C761">
        <v>23</v>
      </c>
      <c r="D761" s="2">
        <v>34.329026514440201</v>
      </c>
      <c r="E761" s="3">
        <f>TablaVentas[[#This Row],[Precio]]*TablaVentas[[#This Row],[Cantidad]]</f>
        <v>789.56760983212462</v>
      </c>
      <c r="F761">
        <f>IF(TablaVentas[[#This Row],[Cantidad]]&gt;=20,1,2)</f>
        <v>1</v>
      </c>
      <c r="G761" s="67" t="str">
        <f>VLOOKUP(MONTH(TablaVentas[[#This Row],[fecha]]),TablaMeses[#All],2,FALSE)</f>
        <v>MAYO</v>
      </c>
      <c r="H761">
        <f>YEAR(TablaVentas[[#This Row],[fecha]])</f>
        <v>2016</v>
      </c>
      <c r="I761">
        <f>VLOOKUP(TablaVentas[[#This Row],[CodigoBarras]],TablaProductos[#All],3,FALSE)</f>
        <v>1002</v>
      </c>
    </row>
    <row r="762" spans="1:9" x14ac:dyDescent="0.25">
      <c r="A762" s="68">
        <v>42499</v>
      </c>
      <c r="B762">
        <v>75100033946</v>
      </c>
      <c r="C762">
        <v>44</v>
      </c>
      <c r="D762" s="2">
        <v>39.508311000525424</v>
      </c>
      <c r="E762" s="3">
        <f>TablaVentas[[#This Row],[Precio]]*TablaVentas[[#This Row],[Cantidad]]</f>
        <v>1738.3656840231188</v>
      </c>
      <c r="F762">
        <f>IF(TablaVentas[[#This Row],[Cantidad]]&gt;=20,1,2)</f>
        <v>1</v>
      </c>
      <c r="G762" s="67" t="str">
        <f>VLOOKUP(MONTH(TablaVentas[[#This Row],[fecha]]),TablaMeses[#All],2,FALSE)</f>
        <v>MAYO</v>
      </c>
      <c r="H762">
        <f>YEAR(TablaVentas[[#This Row],[fecha]])</f>
        <v>2016</v>
      </c>
      <c r="I762">
        <f>VLOOKUP(TablaVentas[[#This Row],[CodigoBarras]],TablaProductos[#All],3,FALSE)</f>
        <v>1004</v>
      </c>
    </row>
    <row r="763" spans="1:9" x14ac:dyDescent="0.25">
      <c r="A763" s="68">
        <v>42499</v>
      </c>
      <c r="B763">
        <v>75100033946</v>
      </c>
      <c r="C763">
        <v>42</v>
      </c>
      <c r="D763" s="2">
        <v>39.508311000525424</v>
      </c>
      <c r="E763" s="3">
        <f>TablaVentas[[#This Row],[Precio]]*TablaVentas[[#This Row],[Cantidad]]</f>
        <v>1659.3490620220678</v>
      </c>
      <c r="F763">
        <f>IF(TablaVentas[[#This Row],[Cantidad]]&gt;=20,1,2)</f>
        <v>1</v>
      </c>
      <c r="G763" s="67" t="str">
        <f>VLOOKUP(MONTH(TablaVentas[[#This Row],[fecha]]),TablaMeses[#All],2,FALSE)</f>
        <v>MAYO</v>
      </c>
      <c r="H763">
        <f>YEAR(TablaVentas[[#This Row],[fecha]])</f>
        <v>2016</v>
      </c>
      <c r="I763">
        <f>VLOOKUP(TablaVentas[[#This Row],[CodigoBarras]],TablaProductos[#All],3,FALSE)</f>
        <v>1004</v>
      </c>
    </row>
    <row r="764" spans="1:9" x14ac:dyDescent="0.25">
      <c r="A764" s="68">
        <v>42499</v>
      </c>
      <c r="B764">
        <v>75100033947</v>
      </c>
      <c r="C764">
        <v>40</v>
      </c>
      <c r="D764" s="2">
        <v>33.370394916639121</v>
      </c>
      <c r="E764" s="3">
        <f>TablaVentas[[#This Row],[Precio]]*TablaVentas[[#This Row],[Cantidad]]</f>
        <v>1334.8157966655649</v>
      </c>
      <c r="F764">
        <f>IF(TablaVentas[[#This Row],[Cantidad]]&gt;=20,1,2)</f>
        <v>1</v>
      </c>
      <c r="G764" s="67" t="str">
        <f>VLOOKUP(MONTH(TablaVentas[[#This Row],[fecha]]),TablaMeses[#All],2,FALSE)</f>
        <v>MAYO</v>
      </c>
      <c r="H764">
        <f>YEAR(TablaVentas[[#This Row],[fecha]])</f>
        <v>2016</v>
      </c>
      <c r="I764">
        <f>VLOOKUP(TablaVentas[[#This Row],[CodigoBarras]],TablaProductos[#All],3,FALSE)</f>
        <v>1005</v>
      </c>
    </row>
    <row r="765" spans="1:9" x14ac:dyDescent="0.25">
      <c r="A765" s="68">
        <v>42499</v>
      </c>
      <c r="B765">
        <v>75100033948</v>
      </c>
      <c r="C765">
        <v>12</v>
      </c>
      <c r="D765" s="2">
        <v>24.462827423892683</v>
      </c>
      <c r="E765" s="3">
        <f>TablaVentas[[#This Row],[Precio]]*TablaVentas[[#This Row],[Cantidad]]</f>
        <v>293.55392908671217</v>
      </c>
      <c r="F765">
        <f>IF(TablaVentas[[#This Row],[Cantidad]]&gt;=20,1,2)</f>
        <v>2</v>
      </c>
      <c r="G765" s="67" t="str">
        <f>VLOOKUP(MONTH(TablaVentas[[#This Row],[fecha]]),TablaMeses[#All],2,FALSE)</f>
        <v>MAYO</v>
      </c>
      <c r="H765">
        <f>YEAR(TablaVentas[[#This Row],[fecha]])</f>
        <v>2016</v>
      </c>
      <c r="I765">
        <f>VLOOKUP(TablaVentas[[#This Row],[CodigoBarras]],TablaProductos[#All],3,FALSE)</f>
        <v>1006</v>
      </c>
    </row>
    <row r="766" spans="1:9" x14ac:dyDescent="0.25">
      <c r="A766" s="68">
        <v>42499</v>
      </c>
      <c r="B766">
        <v>75100033949</v>
      </c>
      <c r="C766">
        <v>42</v>
      </c>
      <c r="D766" s="2">
        <v>32.894032474980676</v>
      </c>
      <c r="E766" s="3">
        <f>TablaVentas[[#This Row],[Precio]]*TablaVentas[[#This Row],[Cantidad]]</f>
        <v>1381.5493639491883</v>
      </c>
      <c r="F766">
        <f>IF(TablaVentas[[#This Row],[Cantidad]]&gt;=20,1,2)</f>
        <v>1</v>
      </c>
      <c r="G766" s="67" t="str">
        <f>VLOOKUP(MONTH(TablaVentas[[#This Row],[fecha]]),TablaMeses[#All],2,FALSE)</f>
        <v>MAYO</v>
      </c>
      <c r="H766">
        <f>YEAR(TablaVentas[[#This Row],[fecha]])</f>
        <v>2016</v>
      </c>
      <c r="I766">
        <f>VLOOKUP(TablaVentas[[#This Row],[CodigoBarras]],TablaProductos[#All],3,FALSE)</f>
        <v>1004</v>
      </c>
    </row>
    <row r="767" spans="1:9" x14ac:dyDescent="0.25">
      <c r="A767" s="68">
        <v>42500</v>
      </c>
      <c r="B767">
        <v>75100033946</v>
      </c>
      <c r="C767">
        <v>35</v>
      </c>
      <c r="D767" s="2">
        <v>39.508311000525424</v>
      </c>
      <c r="E767" s="3">
        <f>TablaVentas[[#This Row],[Precio]]*TablaVentas[[#This Row],[Cantidad]]</f>
        <v>1382.7908850183899</v>
      </c>
      <c r="F767">
        <f>IF(TablaVentas[[#This Row],[Cantidad]]&gt;=20,1,2)</f>
        <v>1</v>
      </c>
      <c r="G767" s="67" t="str">
        <f>VLOOKUP(MONTH(TablaVentas[[#This Row],[fecha]]),TablaMeses[#All],2,FALSE)</f>
        <v>MAYO</v>
      </c>
      <c r="H767">
        <f>YEAR(TablaVentas[[#This Row],[fecha]])</f>
        <v>2016</v>
      </c>
      <c r="I767">
        <f>VLOOKUP(TablaVentas[[#This Row],[CodigoBarras]],TablaProductos[#All],3,FALSE)</f>
        <v>1004</v>
      </c>
    </row>
    <row r="768" spans="1:9" x14ac:dyDescent="0.25">
      <c r="A768" s="68">
        <v>42500</v>
      </c>
      <c r="B768">
        <v>75100033947</v>
      </c>
      <c r="C768">
        <v>27</v>
      </c>
      <c r="D768" s="2">
        <v>33.370394916639121</v>
      </c>
      <c r="E768" s="3">
        <f>TablaVentas[[#This Row],[Precio]]*TablaVentas[[#This Row],[Cantidad]]</f>
        <v>901.00066274925632</v>
      </c>
      <c r="F768">
        <f>IF(TablaVentas[[#This Row],[Cantidad]]&gt;=20,1,2)</f>
        <v>1</v>
      </c>
      <c r="G768" s="67" t="str">
        <f>VLOOKUP(MONTH(TablaVentas[[#This Row],[fecha]]),TablaMeses[#All],2,FALSE)</f>
        <v>MAYO</v>
      </c>
      <c r="H768">
        <f>YEAR(TablaVentas[[#This Row],[fecha]])</f>
        <v>2016</v>
      </c>
      <c r="I768">
        <f>VLOOKUP(TablaVentas[[#This Row],[CodigoBarras]],TablaProductos[#All],3,FALSE)</f>
        <v>1005</v>
      </c>
    </row>
    <row r="769" spans="1:9" x14ac:dyDescent="0.25">
      <c r="A769" s="68">
        <v>42500</v>
      </c>
      <c r="B769">
        <v>75100033948</v>
      </c>
      <c r="C769">
        <v>35</v>
      </c>
      <c r="D769" s="2">
        <v>24.462827423892683</v>
      </c>
      <c r="E769" s="3">
        <f>TablaVentas[[#This Row],[Precio]]*TablaVentas[[#This Row],[Cantidad]]</f>
        <v>856.19895983624394</v>
      </c>
      <c r="F769">
        <f>IF(TablaVentas[[#This Row],[Cantidad]]&gt;=20,1,2)</f>
        <v>1</v>
      </c>
      <c r="G769" s="67" t="str">
        <f>VLOOKUP(MONTH(TablaVentas[[#This Row],[fecha]]),TablaMeses[#All],2,FALSE)</f>
        <v>MAYO</v>
      </c>
      <c r="H769">
        <f>YEAR(TablaVentas[[#This Row],[fecha]])</f>
        <v>2016</v>
      </c>
      <c r="I769">
        <f>VLOOKUP(TablaVentas[[#This Row],[CodigoBarras]],TablaProductos[#All],3,FALSE)</f>
        <v>1006</v>
      </c>
    </row>
    <row r="770" spans="1:9" x14ac:dyDescent="0.25">
      <c r="A770" s="68">
        <v>42501</v>
      </c>
      <c r="B770">
        <v>75100033940</v>
      </c>
      <c r="C770">
        <v>23</v>
      </c>
      <c r="D770" s="2">
        <v>36.618449397693041</v>
      </c>
      <c r="E770" s="3">
        <f>TablaVentas[[#This Row],[Precio]]*TablaVentas[[#This Row],[Cantidad]]</f>
        <v>842.22433614694</v>
      </c>
      <c r="F770">
        <f>IF(TablaVentas[[#This Row],[Cantidad]]&gt;=20,1,2)</f>
        <v>1</v>
      </c>
      <c r="G770" s="67" t="str">
        <f>VLOOKUP(MONTH(TablaVentas[[#This Row],[fecha]]),TablaMeses[#All],2,FALSE)</f>
        <v>MAYO</v>
      </c>
      <c r="H770">
        <f>YEAR(TablaVentas[[#This Row],[fecha]])</f>
        <v>2016</v>
      </c>
      <c r="I770">
        <f>VLOOKUP(TablaVentas[[#This Row],[CodigoBarras]],TablaProductos[#All],3,FALSE)</f>
        <v>1001</v>
      </c>
    </row>
    <row r="771" spans="1:9" x14ac:dyDescent="0.25">
      <c r="A771" s="68">
        <v>42501</v>
      </c>
      <c r="B771">
        <v>75100033943</v>
      </c>
      <c r="C771">
        <v>37</v>
      </c>
      <c r="D771" s="2">
        <v>38.791923856233225</v>
      </c>
      <c r="E771" s="3">
        <f>TablaVentas[[#This Row],[Precio]]*TablaVentas[[#This Row],[Cantidad]]</f>
        <v>1435.3011826806294</v>
      </c>
      <c r="F771">
        <f>IF(TablaVentas[[#This Row],[Cantidad]]&gt;=20,1,2)</f>
        <v>1</v>
      </c>
      <c r="G771" s="67" t="str">
        <f>VLOOKUP(MONTH(TablaVentas[[#This Row],[fecha]]),TablaMeses[#All],2,FALSE)</f>
        <v>MAYO</v>
      </c>
      <c r="H771">
        <f>YEAR(TablaVentas[[#This Row],[fecha]])</f>
        <v>2016</v>
      </c>
      <c r="I771">
        <f>VLOOKUP(TablaVentas[[#This Row],[CodigoBarras]],TablaProductos[#All],3,FALSE)</f>
        <v>1001</v>
      </c>
    </row>
    <row r="772" spans="1:9" x14ac:dyDescent="0.25">
      <c r="A772" s="68">
        <v>42501</v>
      </c>
      <c r="B772">
        <v>75100033947</v>
      </c>
      <c r="C772">
        <v>6</v>
      </c>
      <c r="D772" s="2">
        <v>33.370394916639121</v>
      </c>
      <c r="E772" s="3">
        <f>TablaVentas[[#This Row],[Precio]]*TablaVentas[[#This Row],[Cantidad]]</f>
        <v>200.22236949983471</v>
      </c>
      <c r="F772">
        <f>IF(TablaVentas[[#This Row],[Cantidad]]&gt;=20,1,2)</f>
        <v>2</v>
      </c>
      <c r="G772" s="67" t="str">
        <f>VLOOKUP(MONTH(TablaVentas[[#This Row],[fecha]]),TablaMeses[#All],2,FALSE)</f>
        <v>MAYO</v>
      </c>
      <c r="H772">
        <f>YEAR(TablaVentas[[#This Row],[fecha]])</f>
        <v>2016</v>
      </c>
      <c r="I772">
        <f>VLOOKUP(TablaVentas[[#This Row],[CodigoBarras]],TablaProductos[#All],3,FALSE)</f>
        <v>1005</v>
      </c>
    </row>
    <row r="773" spans="1:9" x14ac:dyDescent="0.25">
      <c r="A773" s="68">
        <v>42501</v>
      </c>
      <c r="B773">
        <v>75100033950</v>
      </c>
      <c r="C773">
        <v>19</v>
      </c>
      <c r="D773" s="2">
        <v>25.215585619363644</v>
      </c>
      <c r="E773" s="3">
        <f>TablaVentas[[#This Row],[Precio]]*TablaVentas[[#This Row],[Cantidad]]</f>
        <v>479.09612676790925</v>
      </c>
      <c r="F773">
        <f>IF(TablaVentas[[#This Row],[Cantidad]]&gt;=20,1,2)</f>
        <v>2</v>
      </c>
      <c r="G773" s="67" t="str">
        <f>VLOOKUP(MONTH(TablaVentas[[#This Row],[fecha]]),TablaMeses[#All],2,FALSE)</f>
        <v>MAYO</v>
      </c>
      <c r="H773">
        <f>YEAR(TablaVentas[[#This Row],[fecha]])</f>
        <v>2016</v>
      </c>
      <c r="I773">
        <f>VLOOKUP(TablaVentas[[#This Row],[CodigoBarras]],TablaProductos[#All],3,FALSE)</f>
        <v>1005</v>
      </c>
    </row>
    <row r="774" spans="1:9" x14ac:dyDescent="0.25">
      <c r="A774" s="68">
        <v>42502</v>
      </c>
      <c r="B774">
        <v>75100033941</v>
      </c>
      <c r="C774">
        <v>1</v>
      </c>
      <c r="D774" s="2">
        <v>34.329026514440201</v>
      </c>
      <c r="E774" s="3">
        <f>TablaVentas[[#This Row],[Precio]]*TablaVentas[[#This Row],[Cantidad]]</f>
        <v>34.329026514440201</v>
      </c>
      <c r="F774">
        <f>IF(TablaVentas[[#This Row],[Cantidad]]&gt;=20,1,2)</f>
        <v>2</v>
      </c>
      <c r="G774" s="67" t="str">
        <f>VLOOKUP(MONTH(TablaVentas[[#This Row],[fecha]]),TablaMeses[#All],2,FALSE)</f>
        <v>MAYO</v>
      </c>
      <c r="H774">
        <f>YEAR(TablaVentas[[#This Row],[fecha]])</f>
        <v>2016</v>
      </c>
      <c r="I774">
        <f>VLOOKUP(TablaVentas[[#This Row],[CodigoBarras]],TablaProductos[#All],3,FALSE)</f>
        <v>1002</v>
      </c>
    </row>
    <row r="775" spans="1:9" x14ac:dyDescent="0.25">
      <c r="A775" s="68">
        <v>42502</v>
      </c>
      <c r="B775">
        <v>75100033943</v>
      </c>
      <c r="C775">
        <v>17</v>
      </c>
      <c r="D775" s="2">
        <v>38.791923856233225</v>
      </c>
      <c r="E775" s="3">
        <f>TablaVentas[[#This Row],[Precio]]*TablaVentas[[#This Row],[Cantidad]]</f>
        <v>659.46270555596482</v>
      </c>
      <c r="F775">
        <f>IF(TablaVentas[[#This Row],[Cantidad]]&gt;=20,1,2)</f>
        <v>2</v>
      </c>
      <c r="G775" s="67" t="str">
        <f>VLOOKUP(MONTH(TablaVentas[[#This Row],[fecha]]),TablaMeses[#All],2,FALSE)</f>
        <v>MAYO</v>
      </c>
      <c r="H775">
        <f>YEAR(TablaVentas[[#This Row],[fecha]])</f>
        <v>2016</v>
      </c>
      <c r="I775">
        <f>VLOOKUP(TablaVentas[[#This Row],[CodigoBarras]],TablaProductos[#All],3,FALSE)</f>
        <v>1001</v>
      </c>
    </row>
    <row r="776" spans="1:9" x14ac:dyDescent="0.25">
      <c r="A776" s="68">
        <v>42502</v>
      </c>
      <c r="B776">
        <v>75100033944</v>
      </c>
      <c r="C776">
        <v>14</v>
      </c>
      <c r="D776" s="2">
        <v>26.678238770962935</v>
      </c>
      <c r="E776" s="3">
        <f>TablaVentas[[#This Row],[Precio]]*TablaVentas[[#This Row],[Cantidad]]</f>
        <v>373.49534279348109</v>
      </c>
      <c r="F776">
        <f>IF(TablaVentas[[#This Row],[Cantidad]]&gt;=20,1,2)</f>
        <v>2</v>
      </c>
      <c r="G776" s="67" t="str">
        <f>VLOOKUP(MONTH(TablaVentas[[#This Row],[fecha]]),TablaMeses[#All],2,FALSE)</f>
        <v>MAYO</v>
      </c>
      <c r="H776">
        <f>YEAR(TablaVentas[[#This Row],[fecha]])</f>
        <v>2016</v>
      </c>
      <c r="I776">
        <f>VLOOKUP(TablaVentas[[#This Row],[CodigoBarras]],TablaProductos[#All],3,FALSE)</f>
        <v>1002</v>
      </c>
    </row>
    <row r="777" spans="1:9" x14ac:dyDescent="0.25">
      <c r="A777" s="68">
        <v>42502</v>
      </c>
      <c r="B777">
        <v>75100033944</v>
      </c>
      <c r="C777">
        <v>32</v>
      </c>
      <c r="D777" s="2">
        <v>26.678238770962935</v>
      </c>
      <c r="E777" s="3">
        <f>TablaVentas[[#This Row],[Precio]]*TablaVentas[[#This Row],[Cantidad]]</f>
        <v>853.70364067081391</v>
      </c>
      <c r="F777">
        <f>IF(TablaVentas[[#This Row],[Cantidad]]&gt;=20,1,2)</f>
        <v>1</v>
      </c>
      <c r="G777" s="67" t="str">
        <f>VLOOKUP(MONTH(TablaVentas[[#This Row],[fecha]]),TablaMeses[#All],2,FALSE)</f>
        <v>MAYO</v>
      </c>
      <c r="H777">
        <f>YEAR(TablaVentas[[#This Row],[fecha]])</f>
        <v>2016</v>
      </c>
      <c r="I777">
        <f>VLOOKUP(TablaVentas[[#This Row],[CodigoBarras]],TablaProductos[#All],3,FALSE)</f>
        <v>1002</v>
      </c>
    </row>
    <row r="778" spans="1:9" x14ac:dyDescent="0.25">
      <c r="A778" s="68">
        <v>42502</v>
      </c>
      <c r="B778">
        <v>75100033945</v>
      </c>
      <c r="C778">
        <v>50</v>
      </c>
      <c r="D778" s="2">
        <v>32.473968381130078</v>
      </c>
      <c r="E778" s="3">
        <f>TablaVentas[[#This Row],[Precio]]*TablaVentas[[#This Row],[Cantidad]]</f>
        <v>1623.698419056504</v>
      </c>
      <c r="F778">
        <f>IF(TablaVentas[[#This Row],[Cantidad]]&gt;=20,1,2)</f>
        <v>1</v>
      </c>
      <c r="G778" s="67" t="str">
        <f>VLOOKUP(MONTH(TablaVentas[[#This Row],[fecha]]),TablaMeses[#All],2,FALSE)</f>
        <v>MAYO</v>
      </c>
      <c r="H778">
        <f>YEAR(TablaVentas[[#This Row],[fecha]])</f>
        <v>2016</v>
      </c>
      <c r="I778">
        <f>VLOOKUP(TablaVentas[[#This Row],[CodigoBarras]],TablaProductos[#All],3,FALSE)</f>
        <v>1003</v>
      </c>
    </row>
    <row r="779" spans="1:9" x14ac:dyDescent="0.25">
      <c r="A779" s="68">
        <v>42502</v>
      </c>
      <c r="B779">
        <v>75100033949</v>
      </c>
      <c r="C779">
        <v>10</v>
      </c>
      <c r="D779" s="2">
        <v>32.894032474980676</v>
      </c>
      <c r="E779" s="3">
        <f>TablaVentas[[#This Row],[Precio]]*TablaVentas[[#This Row],[Cantidad]]</f>
        <v>328.94032474980679</v>
      </c>
      <c r="F779">
        <f>IF(TablaVentas[[#This Row],[Cantidad]]&gt;=20,1,2)</f>
        <v>2</v>
      </c>
      <c r="G779" s="67" t="str">
        <f>VLOOKUP(MONTH(TablaVentas[[#This Row],[fecha]]),TablaMeses[#All],2,FALSE)</f>
        <v>MAYO</v>
      </c>
      <c r="H779">
        <f>YEAR(TablaVentas[[#This Row],[fecha]])</f>
        <v>2016</v>
      </c>
      <c r="I779">
        <f>VLOOKUP(TablaVentas[[#This Row],[CodigoBarras]],TablaProductos[#All],3,FALSE)</f>
        <v>1004</v>
      </c>
    </row>
    <row r="780" spans="1:9" x14ac:dyDescent="0.25">
      <c r="A780" s="68">
        <v>42502</v>
      </c>
      <c r="B780">
        <v>75100033950</v>
      </c>
      <c r="C780">
        <v>37</v>
      </c>
      <c r="D780" s="2">
        <v>25.215585619363644</v>
      </c>
      <c r="E780" s="3">
        <f>TablaVentas[[#This Row],[Precio]]*TablaVentas[[#This Row],[Cantidad]]</f>
        <v>932.97666791645486</v>
      </c>
      <c r="F780">
        <f>IF(TablaVentas[[#This Row],[Cantidad]]&gt;=20,1,2)</f>
        <v>1</v>
      </c>
      <c r="G780" s="67" t="str">
        <f>VLOOKUP(MONTH(TablaVentas[[#This Row],[fecha]]),TablaMeses[#All],2,FALSE)</f>
        <v>MAYO</v>
      </c>
      <c r="H780">
        <f>YEAR(TablaVentas[[#This Row],[fecha]])</f>
        <v>2016</v>
      </c>
      <c r="I780">
        <f>VLOOKUP(TablaVentas[[#This Row],[CodigoBarras]],TablaProductos[#All],3,FALSE)</f>
        <v>1005</v>
      </c>
    </row>
    <row r="781" spans="1:9" x14ac:dyDescent="0.25">
      <c r="A781" s="68">
        <v>42502</v>
      </c>
      <c r="B781">
        <v>75100033950</v>
      </c>
      <c r="C781">
        <v>7</v>
      </c>
      <c r="D781" s="2">
        <v>25.215585619363644</v>
      </c>
      <c r="E781" s="3">
        <f>TablaVentas[[#This Row],[Precio]]*TablaVentas[[#This Row],[Cantidad]]</f>
        <v>176.5090993355455</v>
      </c>
      <c r="F781">
        <f>IF(TablaVentas[[#This Row],[Cantidad]]&gt;=20,1,2)</f>
        <v>2</v>
      </c>
      <c r="G781" s="67" t="str">
        <f>VLOOKUP(MONTH(TablaVentas[[#This Row],[fecha]]),TablaMeses[#All],2,FALSE)</f>
        <v>MAYO</v>
      </c>
      <c r="H781">
        <f>YEAR(TablaVentas[[#This Row],[fecha]])</f>
        <v>2016</v>
      </c>
      <c r="I781">
        <f>VLOOKUP(TablaVentas[[#This Row],[CodigoBarras]],TablaProductos[#All],3,FALSE)</f>
        <v>1005</v>
      </c>
    </row>
    <row r="782" spans="1:9" x14ac:dyDescent="0.25">
      <c r="A782" s="68">
        <v>42503</v>
      </c>
      <c r="B782">
        <v>75100033940</v>
      </c>
      <c r="C782">
        <v>48</v>
      </c>
      <c r="D782" s="2">
        <v>36.618449397693041</v>
      </c>
      <c r="E782" s="3">
        <f>TablaVentas[[#This Row],[Precio]]*TablaVentas[[#This Row],[Cantidad]]</f>
        <v>1757.685571089266</v>
      </c>
      <c r="F782">
        <f>IF(TablaVentas[[#This Row],[Cantidad]]&gt;=20,1,2)</f>
        <v>1</v>
      </c>
      <c r="G782" s="67" t="str">
        <f>VLOOKUP(MONTH(TablaVentas[[#This Row],[fecha]]),TablaMeses[#All],2,FALSE)</f>
        <v>MAYO</v>
      </c>
      <c r="H782">
        <f>YEAR(TablaVentas[[#This Row],[fecha]])</f>
        <v>2016</v>
      </c>
      <c r="I782">
        <f>VLOOKUP(TablaVentas[[#This Row],[CodigoBarras]],TablaProductos[#All],3,FALSE)</f>
        <v>1001</v>
      </c>
    </row>
    <row r="783" spans="1:9" x14ac:dyDescent="0.25">
      <c r="A783" s="68">
        <v>42503</v>
      </c>
      <c r="B783">
        <v>75100033940</v>
      </c>
      <c r="C783">
        <v>28</v>
      </c>
      <c r="D783" s="2">
        <v>36.618449397693041</v>
      </c>
      <c r="E783" s="3">
        <f>TablaVentas[[#This Row],[Precio]]*TablaVentas[[#This Row],[Cantidad]]</f>
        <v>1025.3165831354052</v>
      </c>
      <c r="F783">
        <f>IF(TablaVentas[[#This Row],[Cantidad]]&gt;=20,1,2)</f>
        <v>1</v>
      </c>
      <c r="G783" s="67" t="str">
        <f>VLOOKUP(MONTH(TablaVentas[[#This Row],[fecha]]),TablaMeses[#All],2,FALSE)</f>
        <v>MAYO</v>
      </c>
      <c r="H783">
        <f>YEAR(TablaVentas[[#This Row],[fecha]])</f>
        <v>2016</v>
      </c>
      <c r="I783">
        <f>VLOOKUP(TablaVentas[[#This Row],[CodigoBarras]],TablaProductos[#All],3,FALSE)</f>
        <v>1001</v>
      </c>
    </row>
    <row r="784" spans="1:9" x14ac:dyDescent="0.25">
      <c r="A784" s="68">
        <v>42503</v>
      </c>
      <c r="B784">
        <v>75100033940</v>
      </c>
      <c r="C784">
        <v>40</v>
      </c>
      <c r="D784" s="2">
        <v>36.618449397693041</v>
      </c>
      <c r="E784" s="3">
        <f>TablaVentas[[#This Row],[Precio]]*TablaVentas[[#This Row],[Cantidad]]</f>
        <v>1464.7379759077216</v>
      </c>
      <c r="F784">
        <f>IF(TablaVentas[[#This Row],[Cantidad]]&gt;=20,1,2)</f>
        <v>1</v>
      </c>
      <c r="G784" s="67" t="str">
        <f>VLOOKUP(MONTH(TablaVentas[[#This Row],[fecha]]),TablaMeses[#All],2,FALSE)</f>
        <v>MAYO</v>
      </c>
      <c r="H784">
        <f>YEAR(TablaVentas[[#This Row],[fecha]])</f>
        <v>2016</v>
      </c>
      <c r="I784">
        <f>VLOOKUP(TablaVentas[[#This Row],[CodigoBarras]],TablaProductos[#All],3,FALSE)</f>
        <v>1001</v>
      </c>
    </row>
    <row r="785" spans="1:9" x14ac:dyDescent="0.25">
      <c r="A785" s="68">
        <v>42503</v>
      </c>
      <c r="B785">
        <v>75100033941</v>
      </c>
      <c r="C785">
        <v>25</v>
      </c>
      <c r="D785" s="2">
        <v>34.329026514440201</v>
      </c>
      <c r="E785" s="3">
        <f>TablaVentas[[#This Row],[Precio]]*TablaVentas[[#This Row],[Cantidad]]</f>
        <v>858.22566286100505</v>
      </c>
      <c r="F785">
        <f>IF(TablaVentas[[#This Row],[Cantidad]]&gt;=20,1,2)</f>
        <v>1</v>
      </c>
      <c r="G785" s="67" t="str">
        <f>VLOOKUP(MONTH(TablaVentas[[#This Row],[fecha]]),TablaMeses[#All],2,FALSE)</f>
        <v>MAYO</v>
      </c>
      <c r="H785">
        <f>YEAR(TablaVentas[[#This Row],[fecha]])</f>
        <v>2016</v>
      </c>
      <c r="I785">
        <f>VLOOKUP(TablaVentas[[#This Row],[CodigoBarras]],TablaProductos[#All],3,FALSE)</f>
        <v>1002</v>
      </c>
    </row>
    <row r="786" spans="1:9" x14ac:dyDescent="0.25">
      <c r="A786" s="68">
        <v>42503</v>
      </c>
      <c r="B786">
        <v>75100033942</v>
      </c>
      <c r="C786">
        <v>41</v>
      </c>
      <c r="D786" s="2">
        <v>39.570543626877033</v>
      </c>
      <c r="E786" s="3">
        <f>TablaVentas[[#This Row],[Precio]]*TablaVentas[[#This Row],[Cantidad]]</f>
        <v>1622.3922887019583</v>
      </c>
      <c r="F786">
        <f>IF(TablaVentas[[#This Row],[Cantidad]]&gt;=20,1,2)</f>
        <v>1</v>
      </c>
      <c r="G786" s="67" t="str">
        <f>VLOOKUP(MONTH(TablaVentas[[#This Row],[fecha]]),TablaMeses[#All],2,FALSE)</f>
        <v>MAYO</v>
      </c>
      <c r="H786">
        <f>YEAR(TablaVentas[[#This Row],[fecha]])</f>
        <v>2016</v>
      </c>
      <c r="I786">
        <f>VLOOKUP(TablaVentas[[#This Row],[CodigoBarras]],TablaProductos[#All],3,FALSE)</f>
        <v>1003</v>
      </c>
    </row>
    <row r="787" spans="1:9" x14ac:dyDescent="0.25">
      <c r="A787" s="68">
        <v>42503</v>
      </c>
      <c r="B787">
        <v>75100033948</v>
      </c>
      <c r="C787">
        <v>37</v>
      </c>
      <c r="D787" s="2">
        <v>24.462827423892683</v>
      </c>
      <c r="E787" s="3">
        <f>TablaVentas[[#This Row],[Precio]]*TablaVentas[[#This Row],[Cantidad]]</f>
        <v>905.12461468402932</v>
      </c>
      <c r="F787">
        <f>IF(TablaVentas[[#This Row],[Cantidad]]&gt;=20,1,2)</f>
        <v>1</v>
      </c>
      <c r="G787" s="67" t="str">
        <f>VLOOKUP(MONTH(TablaVentas[[#This Row],[fecha]]),TablaMeses[#All],2,FALSE)</f>
        <v>MAYO</v>
      </c>
      <c r="H787">
        <f>YEAR(TablaVentas[[#This Row],[fecha]])</f>
        <v>2016</v>
      </c>
      <c r="I787">
        <f>VLOOKUP(TablaVentas[[#This Row],[CodigoBarras]],TablaProductos[#All],3,FALSE)</f>
        <v>1006</v>
      </c>
    </row>
    <row r="788" spans="1:9" x14ac:dyDescent="0.25">
      <c r="A788" s="68">
        <v>42504</v>
      </c>
      <c r="B788">
        <v>75100033940</v>
      </c>
      <c r="C788">
        <v>47</v>
      </c>
      <c r="D788" s="2">
        <v>36.618449397693041</v>
      </c>
      <c r="E788" s="3">
        <f>TablaVentas[[#This Row],[Precio]]*TablaVentas[[#This Row],[Cantidad]]</f>
        <v>1721.067121691573</v>
      </c>
      <c r="F788">
        <f>IF(TablaVentas[[#This Row],[Cantidad]]&gt;=20,1,2)</f>
        <v>1</v>
      </c>
      <c r="G788" s="67" t="str">
        <f>VLOOKUP(MONTH(TablaVentas[[#This Row],[fecha]]),TablaMeses[#All],2,FALSE)</f>
        <v>MAYO</v>
      </c>
      <c r="H788">
        <f>YEAR(TablaVentas[[#This Row],[fecha]])</f>
        <v>2016</v>
      </c>
      <c r="I788">
        <f>VLOOKUP(TablaVentas[[#This Row],[CodigoBarras]],TablaProductos[#All],3,FALSE)</f>
        <v>1001</v>
      </c>
    </row>
    <row r="789" spans="1:9" x14ac:dyDescent="0.25">
      <c r="A789" s="68">
        <v>42504</v>
      </c>
      <c r="B789">
        <v>75100033941</v>
      </c>
      <c r="C789">
        <v>42</v>
      </c>
      <c r="D789" s="2">
        <v>34.329026514440201</v>
      </c>
      <c r="E789" s="3">
        <f>TablaVentas[[#This Row],[Precio]]*TablaVentas[[#This Row],[Cantidad]]</f>
        <v>1441.8191136064884</v>
      </c>
      <c r="F789">
        <f>IF(TablaVentas[[#This Row],[Cantidad]]&gt;=20,1,2)</f>
        <v>1</v>
      </c>
      <c r="G789" s="67" t="str">
        <f>VLOOKUP(MONTH(TablaVentas[[#This Row],[fecha]]),TablaMeses[#All],2,FALSE)</f>
        <v>MAYO</v>
      </c>
      <c r="H789">
        <f>YEAR(TablaVentas[[#This Row],[fecha]])</f>
        <v>2016</v>
      </c>
      <c r="I789">
        <f>VLOOKUP(TablaVentas[[#This Row],[CodigoBarras]],TablaProductos[#All],3,FALSE)</f>
        <v>1002</v>
      </c>
    </row>
    <row r="790" spans="1:9" x14ac:dyDescent="0.25">
      <c r="A790" s="68">
        <v>42504</v>
      </c>
      <c r="B790">
        <v>75100033945</v>
      </c>
      <c r="C790">
        <v>5</v>
      </c>
      <c r="D790" s="2">
        <v>32.473968381130078</v>
      </c>
      <c r="E790" s="3">
        <f>TablaVentas[[#This Row],[Precio]]*TablaVentas[[#This Row],[Cantidad]]</f>
        <v>162.36984190565039</v>
      </c>
      <c r="F790">
        <f>IF(TablaVentas[[#This Row],[Cantidad]]&gt;=20,1,2)</f>
        <v>2</v>
      </c>
      <c r="G790" s="67" t="str">
        <f>VLOOKUP(MONTH(TablaVentas[[#This Row],[fecha]]),TablaMeses[#All],2,FALSE)</f>
        <v>MAYO</v>
      </c>
      <c r="H790">
        <f>YEAR(TablaVentas[[#This Row],[fecha]])</f>
        <v>2016</v>
      </c>
      <c r="I790">
        <f>VLOOKUP(TablaVentas[[#This Row],[CodigoBarras]],TablaProductos[#All],3,FALSE)</f>
        <v>1003</v>
      </c>
    </row>
    <row r="791" spans="1:9" x14ac:dyDescent="0.25">
      <c r="A791" s="68">
        <v>42504</v>
      </c>
      <c r="B791">
        <v>75100033946</v>
      </c>
      <c r="C791">
        <v>21</v>
      </c>
      <c r="D791" s="2">
        <v>39.508311000525424</v>
      </c>
      <c r="E791" s="3">
        <f>TablaVentas[[#This Row],[Precio]]*TablaVentas[[#This Row],[Cantidad]]</f>
        <v>829.67453101103388</v>
      </c>
      <c r="F791">
        <f>IF(TablaVentas[[#This Row],[Cantidad]]&gt;=20,1,2)</f>
        <v>1</v>
      </c>
      <c r="G791" s="67" t="str">
        <f>VLOOKUP(MONTH(TablaVentas[[#This Row],[fecha]]),TablaMeses[#All],2,FALSE)</f>
        <v>MAYO</v>
      </c>
      <c r="H791">
        <f>YEAR(TablaVentas[[#This Row],[fecha]])</f>
        <v>2016</v>
      </c>
      <c r="I791">
        <f>VLOOKUP(TablaVentas[[#This Row],[CodigoBarras]],TablaProductos[#All],3,FALSE)</f>
        <v>1004</v>
      </c>
    </row>
    <row r="792" spans="1:9" x14ac:dyDescent="0.25">
      <c r="A792" s="68">
        <v>42504</v>
      </c>
      <c r="B792">
        <v>75100033950</v>
      </c>
      <c r="C792">
        <v>39</v>
      </c>
      <c r="D792" s="2">
        <v>25.215585619363644</v>
      </c>
      <c r="E792" s="3">
        <f>TablaVentas[[#This Row],[Precio]]*TablaVentas[[#This Row],[Cantidad]]</f>
        <v>983.40783915518216</v>
      </c>
      <c r="F792">
        <f>IF(TablaVentas[[#This Row],[Cantidad]]&gt;=20,1,2)</f>
        <v>1</v>
      </c>
      <c r="G792" s="67" t="str">
        <f>VLOOKUP(MONTH(TablaVentas[[#This Row],[fecha]]),TablaMeses[#All],2,FALSE)</f>
        <v>MAYO</v>
      </c>
      <c r="H792">
        <f>YEAR(TablaVentas[[#This Row],[fecha]])</f>
        <v>2016</v>
      </c>
      <c r="I792">
        <f>VLOOKUP(TablaVentas[[#This Row],[CodigoBarras]],TablaProductos[#All],3,FALSE)</f>
        <v>1005</v>
      </c>
    </row>
    <row r="793" spans="1:9" x14ac:dyDescent="0.25">
      <c r="A793" s="68">
        <v>42504</v>
      </c>
      <c r="B793">
        <v>75100033950</v>
      </c>
      <c r="C793">
        <v>15</v>
      </c>
      <c r="D793" s="2">
        <v>25.215585619363644</v>
      </c>
      <c r="E793" s="3">
        <f>TablaVentas[[#This Row],[Precio]]*TablaVentas[[#This Row],[Cantidad]]</f>
        <v>378.23378429045465</v>
      </c>
      <c r="F793">
        <f>IF(TablaVentas[[#This Row],[Cantidad]]&gt;=20,1,2)</f>
        <v>2</v>
      </c>
      <c r="G793" s="67" t="str">
        <f>VLOOKUP(MONTH(TablaVentas[[#This Row],[fecha]]),TablaMeses[#All],2,FALSE)</f>
        <v>MAYO</v>
      </c>
      <c r="H793">
        <f>YEAR(TablaVentas[[#This Row],[fecha]])</f>
        <v>2016</v>
      </c>
      <c r="I793">
        <f>VLOOKUP(TablaVentas[[#This Row],[CodigoBarras]],TablaProductos[#All],3,FALSE)</f>
        <v>1005</v>
      </c>
    </row>
    <row r="794" spans="1:9" x14ac:dyDescent="0.25">
      <c r="A794" s="68">
        <v>42504</v>
      </c>
      <c r="B794">
        <v>75100033950</v>
      </c>
      <c r="C794">
        <v>15</v>
      </c>
      <c r="D794" s="2">
        <v>25.215585619363644</v>
      </c>
      <c r="E794" s="3">
        <f>TablaVentas[[#This Row],[Precio]]*TablaVentas[[#This Row],[Cantidad]]</f>
        <v>378.23378429045465</v>
      </c>
      <c r="F794">
        <f>IF(TablaVentas[[#This Row],[Cantidad]]&gt;=20,1,2)</f>
        <v>2</v>
      </c>
      <c r="G794" s="67" t="str">
        <f>VLOOKUP(MONTH(TablaVentas[[#This Row],[fecha]]),TablaMeses[#All],2,FALSE)</f>
        <v>MAYO</v>
      </c>
      <c r="H794">
        <f>YEAR(TablaVentas[[#This Row],[fecha]])</f>
        <v>2016</v>
      </c>
      <c r="I794">
        <f>VLOOKUP(TablaVentas[[#This Row],[CodigoBarras]],TablaProductos[#All],3,FALSE)</f>
        <v>1005</v>
      </c>
    </row>
    <row r="795" spans="1:9" x14ac:dyDescent="0.25">
      <c r="A795" s="68">
        <v>42505</v>
      </c>
      <c r="B795">
        <v>75100033948</v>
      </c>
      <c r="C795">
        <v>23</v>
      </c>
      <c r="D795" s="2">
        <v>24.462827423892683</v>
      </c>
      <c r="E795" s="3">
        <f>TablaVentas[[#This Row],[Precio]]*TablaVentas[[#This Row],[Cantidad]]</f>
        <v>562.64503074953177</v>
      </c>
      <c r="F795">
        <f>IF(TablaVentas[[#This Row],[Cantidad]]&gt;=20,1,2)</f>
        <v>1</v>
      </c>
      <c r="G795" s="67" t="str">
        <f>VLOOKUP(MONTH(TablaVentas[[#This Row],[fecha]]),TablaMeses[#All],2,FALSE)</f>
        <v>MAYO</v>
      </c>
      <c r="H795">
        <f>YEAR(TablaVentas[[#This Row],[fecha]])</f>
        <v>2016</v>
      </c>
      <c r="I795">
        <f>VLOOKUP(TablaVentas[[#This Row],[CodigoBarras]],TablaProductos[#All],3,FALSE)</f>
        <v>1006</v>
      </c>
    </row>
    <row r="796" spans="1:9" x14ac:dyDescent="0.25">
      <c r="A796" s="68">
        <v>42505</v>
      </c>
      <c r="B796">
        <v>75100033949</v>
      </c>
      <c r="C796">
        <v>5</v>
      </c>
      <c r="D796" s="2">
        <v>32.894032474980676</v>
      </c>
      <c r="E796" s="3">
        <f>TablaVentas[[#This Row],[Precio]]*TablaVentas[[#This Row],[Cantidad]]</f>
        <v>164.4701623749034</v>
      </c>
      <c r="F796">
        <f>IF(TablaVentas[[#This Row],[Cantidad]]&gt;=20,1,2)</f>
        <v>2</v>
      </c>
      <c r="G796" s="67" t="str">
        <f>VLOOKUP(MONTH(TablaVentas[[#This Row],[fecha]]),TablaMeses[#All],2,FALSE)</f>
        <v>MAYO</v>
      </c>
      <c r="H796">
        <f>YEAR(TablaVentas[[#This Row],[fecha]])</f>
        <v>2016</v>
      </c>
      <c r="I796">
        <f>VLOOKUP(TablaVentas[[#This Row],[CodigoBarras]],TablaProductos[#All],3,FALSE)</f>
        <v>1004</v>
      </c>
    </row>
    <row r="797" spans="1:9" x14ac:dyDescent="0.25">
      <c r="A797" s="68">
        <v>42505</v>
      </c>
      <c r="B797">
        <v>75100033950</v>
      </c>
      <c r="C797">
        <v>1</v>
      </c>
      <c r="D797" s="2">
        <v>25.215585619363644</v>
      </c>
      <c r="E797" s="3">
        <f>TablaVentas[[#This Row],[Precio]]*TablaVentas[[#This Row],[Cantidad]]</f>
        <v>25.215585619363644</v>
      </c>
      <c r="F797">
        <f>IF(TablaVentas[[#This Row],[Cantidad]]&gt;=20,1,2)</f>
        <v>2</v>
      </c>
      <c r="G797" s="67" t="str">
        <f>VLOOKUP(MONTH(TablaVentas[[#This Row],[fecha]]),TablaMeses[#All],2,FALSE)</f>
        <v>MAYO</v>
      </c>
      <c r="H797">
        <f>YEAR(TablaVentas[[#This Row],[fecha]])</f>
        <v>2016</v>
      </c>
      <c r="I797">
        <f>VLOOKUP(TablaVentas[[#This Row],[CodigoBarras]],TablaProductos[#All],3,FALSE)</f>
        <v>1005</v>
      </c>
    </row>
    <row r="798" spans="1:9" x14ac:dyDescent="0.25">
      <c r="A798" s="68">
        <v>42506</v>
      </c>
      <c r="B798">
        <v>75100033940</v>
      </c>
      <c r="C798">
        <v>4</v>
      </c>
      <c r="D798" s="2">
        <v>36.618449397693041</v>
      </c>
      <c r="E798" s="3">
        <f>TablaVentas[[#This Row],[Precio]]*TablaVentas[[#This Row],[Cantidad]]</f>
        <v>146.47379759077216</v>
      </c>
      <c r="F798">
        <f>IF(TablaVentas[[#This Row],[Cantidad]]&gt;=20,1,2)</f>
        <v>2</v>
      </c>
      <c r="G798" s="67" t="str">
        <f>VLOOKUP(MONTH(TablaVentas[[#This Row],[fecha]]),TablaMeses[#All],2,FALSE)</f>
        <v>MAYO</v>
      </c>
      <c r="H798">
        <f>YEAR(TablaVentas[[#This Row],[fecha]])</f>
        <v>2016</v>
      </c>
      <c r="I798">
        <f>VLOOKUP(TablaVentas[[#This Row],[CodigoBarras]],TablaProductos[#All],3,FALSE)</f>
        <v>1001</v>
      </c>
    </row>
    <row r="799" spans="1:9" x14ac:dyDescent="0.25">
      <c r="A799" s="68">
        <v>42506</v>
      </c>
      <c r="B799">
        <v>75100033942</v>
      </c>
      <c r="C799">
        <v>1</v>
      </c>
      <c r="D799" s="2">
        <v>39.570543626877033</v>
      </c>
      <c r="E799" s="3">
        <f>TablaVentas[[#This Row],[Precio]]*TablaVentas[[#This Row],[Cantidad]]</f>
        <v>39.570543626877033</v>
      </c>
      <c r="F799">
        <f>IF(TablaVentas[[#This Row],[Cantidad]]&gt;=20,1,2)</f>
        <v>2</v>
      </c>
      <c r="G799" s="67" t="str">
        <f>VLOOKUP(MONTH(TablaVentas[[#This Row],[fecha]]),TablaMeses[#All],2,FALSE)</f>
        <v>MAYO</v>
      </c>
      <c r="H799">
        <f>YEAR(TablaVentas[[#This Row],[fecha]])</f>
        <v>2016</v>
      </c>
      <c r="I799">
        <f>VLOOKUP(TablaVentas[[#This Row],[CodigoBarras]],TablaProductos[#All],3,FALSE)</f>
        <v>1003</v>
      </c>
    </row>
    <row r="800" spans="1:9" x14ac:dyDescent="0.25">
      <c r="A800" s="68">
        <v>42506</v>
      </c>
      <c r="B800">
        <v>75100033945</v>
      </c>
      <c r="C800">
        <v>27</v>
      </c>
      <c r="D800" s="2">
        <v>32.473968381130078</v>
      </c>
      <c r="E800" s="3">
        <f>TablaVentas[[#This Row],[Precio]]*TablaVentas[[#This Row],[Cantidad]]</f>
        <v>876.79714629051205</v>
      </c>
      <c r="F800">
        <f>IF(TablaVentas[[#This Row],[Cantidad]]&gt;=20,1,2)</f>
        <v>1</v>
      </c>
      <c r="G800" s="67" t="str">
        <f>VLOOKUP(MONTH(TablaVentas[[#This Row],[fecha]]),TablaMeses[#All],2,FALSE)</f>
        <v>MAYO</v>
      </c>
      <c r="H800">
        <f>YEAR(TablaVentas[[#This Row],[fecha]])</f>
        <v>2016</v>
      </c>
      <c r="I800">
        <f>VLOOKUP(TablaVentas[[#This Row],[CodigoBarras]],TablaProductos[#All],3,FALSE)</f>
        <v>1003</v>
      </c>
    </row>
    <row r="801" spans="1:9" x14ac:dyDescent="0.25">
      <c r="A801" s="68">
        <v>42506</v>
      </c>
      <c r="B801">
        <v>75100033946</v>
      </c>
      <c r="C801">
        <v>40</v>
      </c>
      <c r="D801" s="2">
        <v>39.508311000525424</v>
      </c>
      <c r="E801" s="3">
        <f>TablaVentas[[#This Row],[Precio]]*TablaVentas[[#This Row],[Cantidad]]</f>
        <v>1580.332440021017</v>
      </c>
      <c r="F801">
        <f>IF(TablaVentas[[#This Row],[Cantidad]]&gt;=20,1,2)</f>
        <v>1</v>
      </c>
      <c r="G801" s="67" t="str">
        <f>VLOOKUP(MONTH(TablaVentas[[#This Row],[fecha]]),TablaMeses[#All],2,FALSE)</f>
        <v>MAYO</v>
      </c>
      <c r="H801">
        <f>YEAR(TablaVentas[[#This Row],[fecha]])</f>
        <v>2016</v>
      </c>
      <c r="I801">
        <f>VLOOKUP(TablaVentas[[#This Row],[CodigoBarras]],TablaProductos[#All],3,FALSE)</f>
        <v>1004</v>
      </c>
    </row>
    <row r="802" spans="1:9" x14ac:dyDescent="0.25">
      <c r="A802" s="68">
        <v>42507</v>
      </c>
      <c r="B802">
        <v>75100033949</v>
      </c>
      <c r="C802">
        <v>40</v>
      </c>
      <c r="D802" s="2">
        <v>32.894032474980676</v>
      </c>
      <c r="E802" s="3">
        <f>TablaVentas[[#This Row],[Precio]]*TablaVentas[[#This Row],[Cantidad]]</f>
        <v>1315.7612989992272</v>
      </c>
      <c r="F802">
        <f>IF(TablaVentas[[#This Row],[Cantidad]]&gt;=20,1,2)</f>
        <v>1</v>
      </c>
      <c r="G802" s="67" t="str">
        <f>VLOOKUP(MONTH(TablaVentas[[#This Row],[fecha]]),TablaMeses[#All],2,FALSE)</f>
        <v>MAYO</v>
      </c>
      <c r="H802">
        <f>YEAR(TablaVentas[[#This Row],[fecha]])</f>
        <v>2016</v>
      </c>
      <c r="I802">
        <f>VLOOKUP(TablaVentas[[#This Row],[CodigoBarras]],TablaProductos[#All],3,FALSE)</f>
        <v>1004</v>
      </c>
    </row>
    <row r="803" spans="1:9" x14ac:dyDescent="0.25">
      <c r="A803" s="68">
        <v>42508</v>
      </c>
      <c r="B803">
        <v>75100033949</v>
      </c>
      <c r="C803">
        <v>21</v>
      </c>
      <c r="D803" s="2">
        <v>32.894032474980676</v>
      </c>
      <c r="E803" s="3">
        <f>TablaVentas[[#This Row],[Precio]]*TablaVentas[[#This Row],[Cantidad]]</f>
        <v>690.77468197459416</v>
      </c>
      <c r="F803">
        <f>IF(TablaVentas[[#This Row],[Cantidad]]&gt;=20,1,2)</f>
        <v>1</v>
      </c>
      <c r="G803" s="67" t="str">
        <f>VLOOKUP(MONTH(TablaVentas[[#This Row],[fecha]]),TablaMeses[#All],2,FALSE)</f>
        <v>MAYO</v>
      </c>
      <c r="H803">
        <f>YEAR(TablaVentas[[#This Row],[fecha]])</f>
        <v>2016</v>
      </c>
      <c r="I803">
        <f>VLOOKUP(TablaVentas[[#This Row],[CodigoBarras]],TablaProductos[#All],3,FALSE)</f>
        <v>1004</v>
      </c>
    </row>
    <row r="804" spans="1:9" x14ac:dyDescent="0.25">
      <c r="A804" s="68">
        <v>42509</v>
      </c>
      <c r="B804">
        <v>75100033940</v>
      </c>
      <c r="C804">
        <v>50</v>
      </c>
      <c r="D804" s="2">
        <v>36.618449397693041</v>
      </c>
      <c r="E804" s="3">
        <f>TablaVentas[[#This Row],[Precio]]*TablaVentas[[#This Row],[Cantidad]]</f>
        <v>1830.9224698846519</v>
      </c>
      <c r="F804">
        <f>IF(TablaVentas[[#This Row],[Cantidad]]&gt;=20,1,2)</f>
        <v>1</v>
      </c>
      <c r="G804" s="67" t="str">
        <f>VLOOKUP(MONTH(TablaVentas[[#This Row],[fecha]]),TablaMeses[#All],2,FALSE)</f>
        <v>MAYO</v>
      </c>
      <c r="H804">
        <f>YEAR(TablaVentas[[#This Row],[fecha]])</f>
        <v>2016</v>
      </c>
      <c r="I804">
        <f>VLOOKUP(TablaVentas[[#This Row],[CodigoBarras]],TablaProductos[#All],3,FALSE)</f>
        <v>1001</v>
      </c>
    </row>
    <row r="805" spans="1:9" x14ac:dyDescent="0.25">
      <c r="A805" s="68">
        <v>42509</v>
      </c>
      <c r="B805">
        <v>75100033941</v>
      </c>
      <c r="C805">
        <v>20</v>
      </c>
      <c r="D805" s="2">
        <v>34.329026514440201</v>
      </c>
      <c r="E805" s="3">
        <f>TablaVentas[[#This Row],[Precio]]*TablaVentas[[#This Row],[Cantidad]]</f>
        <v>686.58053028880408</v>
      </c>
      <c r="F805">
        <f>IF(TablaVentas[[#This Row],[Cantidad]]&gt;=20,1,2)</f>
        <v>1</v>
      </c>
      <c r="G805" s="67" t="str">
        <f>VLOOKUP(MONTH(TablaVentas[[#This Row],[fecha]]),TablaMeses[#All],2,FALSE)</f>
        <v>MAYO</v>
      </c>
      <c r="H805">
        <f>YEAR(TablaVentas[[#This Row],[fecha]])</f>
        <v>2016</v>
      </c>
      <c r="I805">
        <f>VLOOKUP(TablaVentas[[#This Row],[CodigoBarras]],TablaProductos[#All],3,FALSE)</f>
        <v>1002</v>
      </c>
    </row>
    <row r="806" spans="1:9" x14ac:dyDescent="0.25">
      <c r="A806" s="68">
        <v>42509</v>
      </c>
      <c r="B806">
        <v>75100033941</v>
      </c>
      <c r="C806">
        <v>50</v>
      </c>
      <c r="D806" s="2">
        <v>34.329026514440201</v>
      </c>
      <c r="E806" s="3">
        <f>TablaVentas[[#This Row],[Precio]]*TablaVentas[[#This Row],[Cantidad]]</f>
        <v>1716.4513257220101</v>
      </c>
      <c r="F806">
        <f>IF(TablaVentas[[#This Row],[Cantidad]]&gt;=20,1,2)</f>
        <v>1</v>
      </c>
      <c r="G806" s="67" t="str">
        <f>VLOOKUP(MONTH(TablaVentas[[#This Row],[fecha]]),TablaMeses[#All],2,FALSE)</f>
        <v>MAYO</v>
      </c>
      <c r="H806">
        <f>YEAR(TablaVentas[[#This Row],[fecha]])</f>
        <v>2016</v>
      </c>
      <c r="I806">
        <f>VLOOKUP(TablaVentas[[#This Row],[CodigoBarras]],TablaProductos[#All],3,FALSE)</f>
        <v>1002</v>
      </c>
    </row>
    <row r="807" spans="1:9" x14ac:dyDescent="0.25">
      <c r="A807" s="68">
        <v>42509</v>
      </c>
      <c r="B807">
        <v>75100033945</v>
      </c>
      <c r="C807">
        <v>25</v>
      </c>
      <c r="D807" s="2">
        <v>32.473968381130078</v>
      </c>
      <c r="E807" s="3">
        <f>TablaVentas[[#This Row],[Precio]]*TablaVentas[[#This Row],[Cantidad]]</f>
        <v>811.849209528252</v>
      </c>
      <c r="F807">
        <f>IF(TablaVentas[[#This Row],[Cantidad]]&gt;=20,1,2)</f>
        <v>1</v>
      </c>
      <c r="G807" s="67" t="str">
        <f>VLOOKUP(MONTH(TablaVentas[[#This Row],[fecha]]),TablaMeses[#All],2,FALSE)</f>
        <v>MAYO</v>
      </c>
      <c r="H807">
        <f>YEAR(TablaVentas[[#This Row],[fecha]])</f>
        <v>2016</v>
      </c>
      <c r="I807">
        <f>VLOOKUP(TablaVentas[[#This Row],[CodigoBarras]],TablaProductos[#All],3,FALSE)</f>
        <v>1003</v>
      </c>
    </row>
    <row r="808" spans="1:9" x14ac:dyDescent="0.25">
      <c r="A808" s="68">
        <v>42509</v>
      </c>
      <c r="B808">
        <v>75100033945</v>
      </c>
      <c r="C808">
        <v>21</v>
      </c>
      <c r="D808" s="2">
        <v>32.473968381130078</v>
      </c>
      <c r="E808" s="3">
        <f>TablaVentas[[#This Row],[Precio]]*TablaVentas[[#This Row],[Cantidad]]</f>
        <v>681.95333600373169</v>
      </c>
      <c r="F808">
        <f>IF(TablaVentas[[#This Row],[Cantidad]]&gt;=20,1,2)</f>
        <v>1</v>
      </c>
      <c r="G808" s="67" t="str">
        <f>VLOOKUP(MONTH(TablaVentas[[#This Row],[fecha]]),TablaMeses[#All],2,FALSE)</f>
        <v>MAYO</v>
      </c>
      <c r="H808">
        <f>YEAR(TablaVentas[[#This Row],[fecha]])</f>
        <v>2016</v>
      </c>
      <c r="I808">
        <f>VLOOKUP(TablaVentas[[#This Row],[CodigoBarras]],TablaProductos[#All],3,FALSE)</f>
        <v>1003</v>
      </c>
    </row>
    <row r="809" spans="1:9" x14ac:dyDescent="0.25">
      <c r="A809" s="68">
        <v>42509</v>
      </c>
      <c r="B809">
        <v>75100033947</v>
      </c>
      <c r="C809">
        <v>6</v>
      </c>
      <c r="D809" s="2">
        <v>33.370394916639121</v>
      </c>
      <c r="E809" s="3">
        <f>TablaVentas[[#This Row],[Precio]]*TablaVentas[[#This Row],[Cantidad]]</f>
        <v>200.22236949983471</v>
      </c>
      <c r="F809">
        <f>IF(TablaVentas[[#This Row],[Cantidad]]&gt;=20,1,2)</f>
        <v>2</v>
      </c>
      <c r="G809" s="67" t="str">
        <f>VLOOKUP(MONTH(TablaVentas[[#This Row],[fecha]]),TablaMeses[#All],2,FALSE)</f>
        <v>MAYO</v>
      </c>
      <c r="H809">
        <f>YEAR(TablaVentas[[#This Row],[fecha]])</f>
        <v>2016</v>
      </c>
      <c r="I809">
        <f>VLOOKUP(TablaVentas[[#This Row],[CodigoBarras]],TablaProductos[#All],3,FALSE)</f>
        <v>1005</v>
      </c>
    </row>
    <row r="810" spans="1:9" x14ac:dyDescent="0.25">
      <c r="A810" s="68">
        <v>42509</v>
      </c>
      <c r="B810">
        <v>75100033947</v>
      </c>
      <c r="C810">
        <v>43</v>
      </c>
      <c r="D810" s="2">
        <v>33.370394916639121</v>
      </c>
      <c r="E810" s="3">
        <f>TablaVentas[[#This Row],[Precio]]*TablaVentas[[#This Row],[Cantidad]]</f>
        <v>1434.9269814154823</v>
      </c>
      <c r="F810">
        <f>IF(TablaVentas[[#This Row],[Cantidad]]&gt;=20,1,2)</f>
        <v>1</v>
      </c>
      <c r="G810" s="67" t="str">
        <f>VLOOKUP(MONTH(TablaVentas[[#This Row],[fecha]]),TablaMeses[#All],2,FALSE)</f>
        <v>MAYO</v>
      </c>
      <c r="H810">
        <f>YEAR(TablaVentas[[#This Row],[fecha]])</f>
        <v>2016</v>
      </c>
      <c r="I810">
        <f>VLOOKUP(TablaVentas[[#This Row],[CodigoBarras]],TablaProductos[#All],3,FALSE)</f>
        <v>1005</v>
      </c>
    </row>
    <row r="811" spans="1:9" x14ac:dyDescent="0.25">
      <c r="A811" s="68">
        <v>42509</v>
      </c>
      <c r="B811">
        <v>75100033949</v>
      </c>
      <c r="C811">
        <v>27</v>
      </c>
      <c r="D811" s="2">
        <v>32.894032474980676</v>
      </c>
      <c r="E811" s="3">
        <f>TablaVentas[[#This Row],[Precio]]*TablaVentas[[#This Row],[Cantidad]]</f>
        <v>888.1388768244783</v>
      </c>
      <c r="F811">
        <f>IF(TablaVentas[[#This Row],[Cantidad]]&gt;=20,1,2)</f>
        <v>1</v>
      </c>
      <c r="G811" s="67" t="str">
        <f>VLOOKUP(MONTH(TablaVentas[[#This Row],[fecha]]),TablaMeses[#All],2,FALSE)</f>
        <v>MAYO</v>
      </c>
      <c r="H811">
        <f>YEAR(TablaVentas[[#This Row],[fecha]])</f>
        <v>2016</v>
      </c>
      <c r="I811">
        <f>VLOOKUP(TablaVentas[[#This Row],[CodigoBarras]],TablaProductos[#All],3,FALSE)</f>
        <v>1004</v>
      </c>
    </row>
    <row r="812" spans="1:9" x14ac:dyDescent="0.25">
      <c r="A812" s="68">
        <v>42509</v>
      </c>
      <c r="B812">
        <v>75100033950</v>
      </c>
      <c r="C812">
        <v>38</v>
      </c>
      <c r="D812" s="2">
        <v>25.215585619363644</v>
      </c>
      <c r="E812" s="3">
        <f>TablaVentas[[#This Row],[Precio]]*TablaVentas[[#This Row],[Cantidad]]</f>
        <v>958.19225353581851</v>
      </c>
      <c r="F812">
        <f>IF(TablaVentas[[#This Row],[Cantidad]]&gt;=20,1,2)</f>
        <v>1</v>
      </c>
      <c r="G812" s="67" t="str">
        <f>VLOOKUP(MONTH(TablaVentas[[#This Row],[fecha]]),TablaMeses[#All],2,FALSE)</f>
        <v>MAYO</v>
      </c>
      <c r="H812">
        <f>YEAR(TablaVentas[[#This Row],[fecha]])</f>
        <v>2016</v>
      </c>
      <c r="I812">
        <f>VLOOKUP(TablaVentas[[#This Row],[CodigoBarras]],TablaProductos[#All],3,FALSE)</f>
        <v>1005</v>
      </c>
    </row>
    <row r="813" spans="1:9" x14ac:dyDescent="0.25">
      <c r="A813" s="68">
        <v>42510</v>
      </c>
      <c r="B813">
        <v>75100033940</v>
      </c>
      <c r="C813">
        <v>23</v>
      </c>
      <c r="D813" s="2">
        <v>36.618449397693041</v>
      </c>
      <c r="E813" s="3">
        <f>TablaVentas[[#This Row],[Precio]]*TablaVentas[[#This Row],[Cantidad]]</f>
        <v>842.22433614694</v>
      </c>
      <c r="F813">
        <f>IF(TablaVentas[[#This Row],[Cantidad]]&gt;=20,1,2)</f>
        <v>1</v>
      </c>
      <c r="G813" s="67" t="str">
        <f>VLOOKUP(MONTH(TablaVentas[[#This Row],[fecha]]),TablaMeses[#All],2,FALSE)</f>
        <v>MAYO</v>
      </c>
      <c r="H813">
        <f>YEAR(TablaVentas[[#This Row],[fecha]])</f>
        <v>2016</v>
      </c>
      <c r="I813">
        <f>VLOOKUP(TablaVentas[[#This Row],[CodigoBarras]],TablaProductos[#All],3,FALSE)</f>
        <v>1001</v>
      </c>
    </row>
    <row r="814" spans="1:9" x14ac:dyDescent="0.25">
      <c r="A814" s="68">
        <v>42510</v>
      </c>
      <c r="B814">
        <v>75100033940</v>
      </c>
      <c r="C814">
        <v>45</v>
      </c>
      <c r="D814" s="2">
        <v>36.618449397693041</v>
      </c>
      <c r="E814" s="3">
        <f>TablaVentas[[#This Row],[Precio]]*TablaVentas[[#This Row],[Cantidad]]</f>
        <v>1647.8302228961868</v>
      </c>
      <c r="F814">
        <f>IF(TablaVentas[[#This Row],[Cantidad]]&gt;=20,1,2)</f>
        <v>1</v>
      </c>
      <c r="G814" s="67" t="str">
        <f>VLOOKUP(MONTH(TablaVentas[[#This Row],[fecha]]),TablaMeses[#All],2,FALSE)</f>
        <v>MAYO</v>
      </c>
      <c r="H814">
        <f>YEAR(TablaVentas[[#This Row],[fecha]])</f>
        <v>2016</v>
      </c>
      <c r="I814">
        <f>VLOOKUP(TablaVentas[[#This Row],[CodigoBarras]],TablaProductos[#All],3,FALSE)</f>
        <v>1001</v>
      </c>
    </row>
    <row r="815" spans="1:9" x14ac:dyDescent="0.25">
      <c r="A815" s="68">
        <v>42510</v>
      </c>
      <c r="B815">
        <v>75100033946</v>
      </c>
      <c r="C815">
        <v>15</v>
      </c>
      <c r="D815" s="2">
        <v>39.508311000525424</v>
      </c>
      <c r="E815" s="3">
        <f>TablaVentas[[#This Row],[Precio]]*TablaVentas[[#This Row],[Cantidad]]</f>
        <v>592.62466500788139</v>
      </c>
      <c r="F815">
        <f>IF(TablaVentas[[#This Row],[Cantidad]]&gt;=20,1,2)</f>
        <v>2</v>
      </c>
      <c r="G815" s="67" t="str">
        <f>VLOOKUP(MONTH(TablaVentas[[#This Row],[fecha]]),TablaMeses[#All],2,FALSE)</f>
        <v>MAYO</v>
      </c>
      <c r="H815">
        <f>YEAR(TablaVentas[[#This Row],[fecha]])</f>
        <v>2016</v>
      </c>
      <c r="I815">
        <f>VLOOKUP(TablaVentas[[#This Row],[CodigoBarras]],TablaProductos[#All],3,FALSE)</f>
        <v>1004</v>
      </c>
    </row>
    <row r="816" spans="1:9" x14ac:dyDescent="0.25">
      <c r="A816" s="68">
        <v>42510</v>
      </c>
      <c r="B816">
        <v>75100033949</v>
      </c>
      <c r="C816">
        <v>11</v>
      </c>
      <c r="D816" s="2">
        <v>32.894032474980676</v>
      </c>
      <c r="E816" s="3">
        <f>TablaVentas[[#This Row],[Precio]]*TablaVentas[[#This Row],[Cantidad]]</f>
        <v>361.83435722478742</v>
      </c>
      <c r="F816">
        <f>IF(TablaVentas[[#This Row],[Cantidad]]&gt;=20,1,2)</f>
        <v>2</v>
      </c>
      <c r="G816" s="67" t="str">
        <f>VLOOKUP(MONTH(TablaVentas[[#This Row],[fecha]]),TablaMeses[#All],2,FALSE)</f>
        <v>MAYO</v>
      </c>
      <c r="H816">
        <f>YEAR(TablaVentas[[#This Row],[fecha]])</f>
        <v>2016</v>
      </c>
      <c r="I816">
        <f>VLOOKUP(TablaVentas[[#This Row],[CodigoBarras]],TablaProductos[#All],3,FALSE)</f>
        <v>1004</v>
      </c>
    </row>
    <row r="817" spans="1:9" x14ac:dyDescent="0.25">
      <c r="A817" s="68">
        <v>42511</v>
      </c>
      <c r="B817">
        <v>75100033944</v>
      </c>
      <c r="C817">
        <v>3</v>
      </c>
      <c r="D817" s="2">
        <v>26.678238770962935</v>
      </c>
      <c r="E817" s="3">
        <f>TablaVentas[[#This Row],[Precio]]*TablaVentas[[#This Row],[Cantidad]]</f>
        <v>80.034716312888804</v>
      </c>
      <c r="F817">
        <f>IF(TablaVentas[[#This Row],[Cantidad]]&gt;=20,1,2)</f>
        <v>2</v>
      </c>
      <c r="G817" s="67" t="str">
        <f>VLOOKUP(MONTH(TablaVentas[[#This Row],[fecha]]),TablaMeses[#All],2,FALSE)</f>
        <v>MAYO</v>
      </c>
      <c r="H817">
        <f>YEAR(TablaVentas[[#This Row],[fecha]])</f>
        <v>2016</v>
      </c>
      <c r="I817">
        <f>VLOOKUP(TablaVentas[[#This Row],[CodigoBarras]],TablaProductos[#All],3,FALSE)</f>
        <v>1002</v>
      </c>
    </row>
    <row r="818" spans="1:9" x14ac:dyDescent="0.25">
      <c r="A818" s="68">
        <v>42511</v>
      </c>
      <c r="B818">
        <v>75100033945</v>
      </c>
      <c r="C818">
        <v>40</v>
      </c>
      <c r="D818" s="2">
        <v>32.473968381130078</v>
      </c>
      <c r="E818" s="3">
        <f>TablaVentas[[#This Row],[Precio]]*TablaVentas[[#This Row],[Cantidad]]</f>
        <v>1298.9587352452031</v>
      </c>
      <c r="F818">
        <f>IF(TablaVentas[[#This Row],[Cantidad]]&gt;=20,1,2)</f>
        <v>1</v>
      </c>
      <c r="G818" s="67" t="str">
        <f>VLOOKUP(MONTH(TablaVentas[[#This Row],[fecha]]),TablaMeses[#All],2,FALSE)</f>
        <v>MAYO</v>
      </c>
      <c r="H818">
        <f>YEAR(TablaVentas[[#This Row],[fecha]])</f>
        <v>2016</v>
      </c>
      <c r="I818">
        <f>VLOOKUP(TablaVentas[[#This Row],[CodigoBarras]],TablaProductos[#All],3,FALSE)</f>
        <v>1003</v>
      </c>
    </row>
    <row r="819" spans="1:9" x14ac:dyDescent="0.25">
      <c r="A819" s="68">
        <v>42511</v>
      </c>
      <c r="B819">
        <v>75100033947</v>
      </c>
      <c r="C819">
        <v>13</v>
      </c>
      <c r="D819" s="2">
        <v>33.370394916639121</v>
      </c>
      <c r="E819" s="3">
        <f>TablaVentas[[#This Row],[Precio]]*TablaVentas[[#This Row],[Cantidad]]</f>
        <v>433.81513391630858</v>
      </c>
      <c r="F819">
        <f>IF(TablaVentas[[#This Row],[Cantidad]]&gt;=20,1,2)</f>
        <v>2</v>
      </c>
      <c r="G819" s="67" t="str">
        <f>VLOOKUP(MONTH(TablaVentas[[#This Row],[fecha]]),TablaMeses[#All],2,FALSE)</f>
        <v>MAYO</v>
      </c>
      <c r="H819">
        <f>YEAR(TablaVentas[[#This Row],[fecha]])</f>
        <v>2016</v>
      </c>
      <c r="I819">
        <f>VLOOKUP(TablaVentas[[#This Row],[CodigoBarras]],TablaProductos[#All],3,FALSE)</f>
        <v>1005</v>
      </c>
    </row>
    <row r="820" spans="1:9" x14ac:dyDescent="0.25">
      <c r="A820" s="68">
        <v>42511</v>
      </c>
      <c r="B820">
        <v>75100033949</v>
      </c>
      <c r="C820">
        <v>44</v>
      </c>
      <c r="D820" s="2">
        <v>32.894032474980676</v>
      </c>
      <c r="E820" s="3">
        <f>TablaVentas[[#This Row],[Precio]]*TablaVentas[[#This Row],[Cantidad]]</f>
        <v>1447.3374288991497</v>
      </c>
      <c r="F820">
        <f>IF(TablaVentas[[#This Row],[Cantidad]]&gt;=20,1,2)</f>
        <v>1</v>
      </c>
      <c r="G820" s="67" t="str">
        <f>VLOOKUP(MONTH(TablaVentas[[#This Row],[fecha]]),TablaMeses[#All],2,FALSE)</f>
        <v>MAYO</v>
      </c>
      <c r="H820">
        <f>YEAR(TablaVentas[[#This Row],[fecha]])</f>
        <v>2016</v>
      </c>
      <c r="I820">
        <f>VLOOKUP(TablaVentas[[#This Row],[CodigoBarras]],TablaProductos[#All],3,FALSE)</f>
        <v>1004</v>
      </c>
    </row>
    <row r="821" spans="1:9" x14ac:dyDescent="0.25">
      <c r="A821" s="68">
        <v>42511</v>
      </c>
      <c r="B821">
        <v>75100033950</v>
      </c>
      <c r="C821">
        <v>8</v>
      </c>
      <c r="D821" s="2">
        <v>25.215585619363644</v>
      </c>
      <c r="E821" s="3">
        <f>TablaVentas[[#This Row],[Precio]]*TablaVentas[[#This Row],[Cantidad]]</f>
        <v>201.72468495490915</v>
      </c>
      <c r="F821">
        <f>IF(TablaVentas[[#This Row],[Cantidad]]&gt;=20,1,2)</f>
        <v>2</v>
      </c>
      <c r="G821" s="67" t="str">
        <f>VLOOKUP(MONTH(TablaVentas[[#This Row],[fecha]]),TablaMeses[#All],2,FALSE)</f>
        <v>MAYO</v>
      </c>
      <c r="H821">
        <f>YEAR(TablaVentas[[#This Row],[fecha]])</f>
        <v>2016</v>
      </c>
      <c r="I821">
        <f>VLOOKUP(TablaVentas[[#This Row],[CodigoBarras]],TablaProductos[#All],3,FALSE)</f>
        <v>1005</v>
      </c>
    </row>
    <row r="822" spans="1:9" x14ac:dyDescent="0.25">
      <c r="A822" s="68">
        <v>42511</v>
      </c>
      <c r="B822">
        <v>75100033950</v>
      </c>
      <c r="C822">
        <v>1</v>
      </c>
      <c r="D822" s="2">
        <v>25.215585619363644</v>
      </c>
      <c r="E822" s="3">
        <f>TablaVentas[[#This Row],[Precio]]*TablaVentas[[#This Row],[Cantidad]]</f>
        <v>25.215585619363644</v>
      </c>
      <c r="F822">
        <f>IF(TablaVentas[[#This Row],[Cantidad]]&gt;=20,1,2)</f>
        <v>2</v>
      </c>
      <c r="G822" s="67" t="str">
        <f>VLOOKUP(MONTH(TablaVentas[[#This Row],[fecha]]),TablaMeses[#All],2,FALSE)</f>
        <v>MAYO</v>
      </c>
      <c r="H822">
        <f>YEAR(TablaVentas[[#This Row],[fecha]])</f>
        <v>2016</v>
      </c>
      <c r="I822">
        <f>VLOOKUP(TablaVentas[[#This Row],[CodigoBarras]],TablaProductos[#All],3,FALSE)</f>
        <v>1005</v>
      </c>
    </row>
    <row r="823" spans="1:9" x14ac:dyDescent="0.25">
      <c r="A823" s="68">
        <v>42512</v>
      </c>
      <c r="B823">
        <v>75100033941</v>
      </c>
      <c r="C823">
        <v>29</v>
      </c>
      <c r="D823" s="2">
        <v>34.329026514440201</v>
      </c>
      <c r="E823" s="3">
        <f>TablaVentas[[#This Row],[Precio]]*TablaVentas[[#This Row],[Cantidad]]</f>
        <v>995.5417689187658</v>
      </c>
      <c r="F823">
        <f>IF(TablaVentas[[#This Row],[Cantidad]]&gt;=20,1,2)</f>
        <v>1</v>
      </c>
      <c r="G823" s="67" t="str">
        <f>VLOOKUP(MONTH(TablaVentas[[#This Row],[fecha]]),TablaMeses[#All],2,FALSE)</f>
        <v>MAYO</v>
      </c>
      <c r="H823">
        <f>YEAR(TablaVentas[[#This Row],[fecha]])</f>
        <v>2016</v>
      </c>
      <c r="I823">
        <f>VLOOKUP(TablaVentas[[#This Row],[CodigoBarras]],TablaProductos[#All],3,FALSE)</f>
        <v>1002</v>
      </c>
    </row>
    <row r="824" spans="1:9" x14ac:dyDescent="0.25">
      <c r="A824" s="68">
        <v>42512</v>
      </c>
      <c r="B824">
        <v>75100033943</v>
      </c>
      <c r="C824">
        <v>10</v>
      </c>
      <c r="D824" s="2">
        <v>38.791923856233225</v>
      </c>
      <c r="E824" s="3">
        <f>TablaVentas[[#This Row],[Precio]]*TablaVentas[[#This Row],[Cantidad]]</f>
        <v>387.91923856233223</v>
      </c>
      <c r="F824">
        <f>IF(TablaVentas[[#This Row],[Cantidad]]&gt;=20,1,2)</f>
        <v>2</v>
      </c>
      <c r="G824" s="67" t="str">
        <f>VLOOKUP(MONTH(TablaVentas[[#This Row],[fecha]]),TablaMeses[#All],2,FALSE)</f>
        <v>MAYO</v>
      </c>
      <c r="H824">
        <f>YEAR(TablaVentas[[#This Row],[fecha]])</f>
        <v>2016</v>
      </c>
      <c r="I824">
        <f>VLOOKUP(TablaVentas[[#This Row],[CodigoBarras]],TablaProductos[#All],3,FALSE)</f>
        <v>1001</v>
      </c>
    </row>
    <row r="825" spans="1:9" x14ac:dyDescent="0.25">
      <c r="A825" s="68">
        <v>42512</v>
      </c>
      <c r="B825">
        <v>75100033944</v>
      </c>
      <c r="C825">
        <v>23</v>
      </c>
      <c r="D825" s="2">
        <v>26.678238770962935</v>
      </c>
      <c r="E825" s="3">
        <f>TablaVentas[[#This Row],[Precio]]*TablaVentas[[#This Row],[Cantidad]]</f>
        <v>613.5994917321475</v>
      </c>
      <c r="F825">
        <f>IF(TablaVentas[[#This Row],[Cantidad]]&gt;=20,1,2)</f>
        <v>1</v>
      </c>
      <c r="G825" s="67" t="str">
        <f>VLOOKUP(MONTH(TablaVentas[[#This Row],[fecha]]),TablaMeses[#All],2,FALSE)</f>
        <v>MAYO</v>
      </c>
      <c r="H825">
        <f>YEAR(TablaVentas[[#This Row],[fecha]])</f>
        <v>2016</v>
      </c>
      <c r="I825">
        <f>VLOOKUP(TablaVentas[[#This Row],[CodigoBarras]],TablaProductos[#All],3,FALSE)</f>
        <v>1002</v>
      </c>
    </row>
    <row r="826" spans="1:9" x14ac:dyDescent="0.25">
      <c r="A826" s="68">
        <v>42512</v>
      </c>
      <c r="B826">
        <v>75100033945</v>
      </c>
      <c r="C826">
        <v>10</v>
      </c>
      <c r="D826" s="2">
        <v>32.473968381130078</v>
      </c>
      <c r="E826" s="3">
        <f>TablaVentas[[#This Row],[Precio]]*TablaVentas[[#This Row],[Cantidad]]</f>
        <v>324.73968381130078</v>
      </c>
      <c r="F826">
        <f>IF(TablaVentas[[#This Row],[Cantidad]]&gt;=20,1,2)</f>
        <v>2</v>
      </c>
      <c r="G826" s="67" t="str">
        <f>VLOOKUP(MONTH(TablaVentas[[#This Row],[fecha]]),TablaMeses[#All],2,FALSE)</f>
        <v>MAYO</v>
      </c>
      <c r="H826">
        <f>YEAR(TablaVentas[[#This Row],[fecha]])</f>
        <v>2016</v>
      </c>
      <c r="I826">
        <f>VLOOKUP(TablaVentas[[#This Row],[CodigoBarras]],TablaProductos[#All],3,FALSE)</f>
        <v>1003</v>
      </c>
    </row>
    <row r="827" spans="1:9" x14ac:dyDescent="0.25">
      <c r="A827" s="68">
        <v>42512</v>
      </c>
      <c r="B827">
        <v>75100033946</v>
      </c>
      <c r="C827">
        <v>29</v>
      </c>
      <c r="D827" s="2">
        <v>39.508311000525424</v>
      </c>
      <c r="E827" s="3">
        <f>TablaVentas[[#This Row],[Precio]]*TablaVentas[[#This Row],[Cantidad]]</f>
        <v>1145.7410190152373</v>
      </c>
      <c r="F827">
        <f>IF(TablaVentas[[#This Row],[Cantidad]]&gt;=20,1,2)</f>
        <v>1</v>
      </c>
      <c r="G827" s="67" t="str">
        <f>VLOOKUP(MONTH(TablaVentas[[#This Row],[fecha]]),TablaMeses[#All],2,FALSE)</f>
        <v>MAYO</v>
      </c>
      <c r="H827">
        <f>YEAR(TablaVentas[[#This Row],[fecha]])</f>
        <v>2016</v>
      </c>
      <c r="I827">
        <f>VLOOKUP(TablaVentas[[#This Row],[CodigoBarras]],TablaProductos[#All],3,FALSE)</f>
        <v>1004</v>
      </c>
    </row>
    <row r="828" spans="1:9" x14ac:dyDescent="0.25">
      <c r="A828" s="68">
        <v>42512</v>
      </c>
      <c r="B828">
        <v>75100033946</v>
      </c>
      <c r="C828">
        <v>33</v>
      </c>
      <c r="D828" s="2">
        <v>39.508311000525424</v>
      </c>
      <c r="E828" s="3">
        <f>TablaVentas[[#This Row],[Precio]]*TablaVentas[[#This Row],[Cantidad]]</f>
        <v>1303.7742630173391</v>
      </c>
      <c r="F828">
        <f>IF(TablaVentas[[#This Row],[Cantidad]]&gt;=20,1,2)</f>
        <v>1</v>
      </c>
      <c r="G828" s="67" t="str">
        <f>VLOOKUP(MONTH(TablaVentas[[#This Row],[fecha]]),TablaMeses[#All],2,FALSE)</f>
        <v>MAYO</v>
      </c>
      <c r="H828">
        <f>YEAR(TablaVentas[[#This Row],[fecha]])</f>
        <v>2016</v>
      </c>
      <c r="I828">
        <f>VLOOKUP(TablaVentas[[#This Row],[CodigoBarras]],TablaProductos[#All],3,FALSE)</f>
        <v>1004</v>
      </c>
    </row>
    <row r="829" spans="1:9" x14ac:dyDescent="0.25">
      <c r="A829" s="68">
        <v>42512</v>
      </c>
      <c r="B829">
        <v>75100033947</v>
      </c>
      <c r="C829">
        <v>9</v>
      </c>
      <c r="D829" s="2">
        <v>33.370394916639121</v>
      </c>
      <c r="E829" s="3">
        <f>TablaVentas[[#This Row],[Precio]]*TablaVentas[[#This Row],[Cantidad]]</f>
        <v>300.33355424975207</v>
      </c>
      <c r="F829">
        <f>IF(TablaVentas[[#This Row],[Cantidad]]&gt;=20,1,2)</f>
        <v>2</v>
      </c>
      <c r="G829" s="67" t="str">
        <f>VLOOKUP(MONTH(TablaVentas[[#This Row],[fecha]]),TablaMeses[#All],2,FALSE)</f>
        <v>MAYO</v>
      </c>
      <c r="H829">
        <f>YEAR(TablaVentas[[#This Row],[fecha]])</f>
        <v>2016</v>
      </c>
      <c r="I829">
        <f>VLOOKUP(TablaVentas[[#This Row],[CodigoBarras]],TablaProductos[#All],3,FALSE)</f>
        <v>1005</v>
      </c>
    </row>
    <row r="830" spans="1:9" x14ac:dyDescent="0.25">
      <c r="A830" s="68">
        <v>42512</v>
      </c>
      <c r="B830">
        <v>75100033948</v>
      </c>
      <c r="C830">
        <v>9</v>
      </c>
      <c r="D830" s="2">
        <v>24.462827423892683</v>
      </c>
      <c r="E830" s="3">
        <f>TablaVentas[[#This Row],[Precio]]*TablaVentas[[#This Row],[Cantidad]]</f>
        <v>220.16544681503416</v>
      </c>
      <c r="F830">
        <f>IF(TablaVentas[[#This Row],[Cantidad]]&gt;=20,1,2)</f>
        <v>2</v>
      </c>
      <c r="G830" s="67" t="str">
        <f>VLOOKUP(MONTH(TablaVentas[[#This Row],[fecha]]),TablaMeses[#All],2,FALSE)</f>
        <v>MAYO</v>
      </c>
      <c r="H830">
        <f>YEAR(TablaVentas[[#This Row],[fecha]])</f>
        <v>2016</v>
      </c>
      <c r="I830">
        <f>VLOOKUP(TablaVentas[[#This Row],[CodigoBarras]],TablaProductos[#All],3,FALSE)</f>
        <v>1006</v>
      </c>
    </row>
    <row r="831" spans="1:9" x14ac:dyDescent="0.25">
      <c r="A831" s="68">
        <v>42512</v>
      </c>
      <c r="B831">
        <v>75100033949</v>
      </c>
      <c r="C831">
        <v>9</v>
      </c>
      <c r="D831" s="2">
        <v>32.894032474980676</v>
      </c>
      <c r="E831" s="3">
        <f>TablaVentas[[#This Row],[Precio]]*TablaVentas[[#This Row],[Cantidad]]</f>
        <v>296.0462922748261</v>
      </c>
      <c r="F831">
        <f>IF(TablaVentas[[#This Row],[Cantidad]]&gt;=20,1,2)</f>
        <v>2</v>
      </c>
      <c r="G831" s="67" t="str">
        <f>VLOOKUP(MONTH(TablaVentas[[#This Row],[fecha]]),TablaMeses[#All],2,FALSE)</f>
        <v>MAYO</v>
      </c>
      <c r="H831">
        <f>YEAR(TablaVentas[[#This Row],[fecha]])</f>
        <v>2016</v>
      </c>
      <c r="I831">
        <f>VLOOKUP(TablaVentas[[#This Row],[CodigoBarras]],TablaProductos[#All],3,FALSE)</f>
        <v>1004</v>
      </c>
    </row>
    <row r="832" spans="1:9" x14ac:dyDescent="0.25">
      <c r="A832" s="68">
        <v>42512</v>
      </c>
      <c r="B832">
        <v>75100033950</v>
      </c>
      <c r="C832">
        <v>4</v>
      </c>
      <c r="D832" s="2">
        <v>25.215585619363644</v>
      </c>
      <c r="E832" s="3">
        <f>TablaVentas[[#This Row],[Precio]]*TablaVentas[[#This Row],[Cantidad]]</f>
        <v>100.86234247745458</v>
      </c>
      <c r="F832">
        <f>IF(TablaVentas[[#This Row],[Cantidad]]&gt;=20,1,2)</f>
        <v>2</v>
      </c>
      <c r="G832" s="67" t="str">
        <f>VLOOKUP(MONTH(TablaVentas[[#This Row],[fecha]]),TablaMeses[#All],2,FALSE)</f>
        <v>MAYO</v>
      </c>
      <c r="H832">
        <f>YEAR(TablaVentas[[#This Row],[fecha]])</f>
        <v>2016</v>
      </c>
      <c r="I832">
        <f>VLOOKUP(TablaVentas[[#This Row],[CodigoBarras]],TablaProductos[#All],3,FALSE)</f>
        <v>1005</v>
      </c>
    </row>
    <row r="833" spans="1:9" x14ac:dyDescent="0.25">
      <c r="A833" s="68">
        <v>42513</v>
      </c>
      <c r="B833">
        <v>75100033941</v>
      </c>
      <c r="C833">
        <v>15</v>
      </c>
      <c r="D833" s="2">
        <v>34.329026514440201</v>
      </c>
      <c r="E833" s="3">
        <f>TablaVentas[[#This Row],[Precio]]*TablaVentas[[#This Row],[Cantidad]]</f>
        <v>514.93539771660301</v>
      </c>
      <c r="F833">
        <f>IF(TablaVentas[[#This Row],[Cantidad]]&gt;=20,1,2)</f>
        <v>2</v>
      </c>
      <c r="G833" s="67" t="str">
        <f>VLOOKUP(MONTH(TablaVentas[[#This Row],[fecha]]),TablaMeses[#All],2,FALSE)</f>
        <v>MAYO</v>
      </c>
      <c r="H833">
        <f>YEAR(TablaVentas[[#This Row],[fecha]])</f>
        <v>2016</v>
      </c>
      <c r="I833">
        <f>VLOOKUP(TablaVentas[[#This Row],[CodigoBarras]],TablaProductos[#All],3,FALSE)</f>
        <v>1002</v>
      </c>
    </row>
    <row r="834" spans="1:9" x14ac:dyDescent="0.25">
      <c r="A834" s="68">
        <v>42513</v>
      </c>
      <c r="B834">
        <v>75100033942</v>
      </c>
      <c r="C834">
        <v>35</v>
      </c>
      <c r="D834" s="2">
        <v>39.570543626877033</v>
      </c>
      <c r="E834" s="3">
        <f>TablaVentas[[#This Row],[Precio]]*TablaVentas[[#This Row],[Cantidad]]</f>
        <v>1384.969026940696</v>
      </c>
      <c r="F834">
        <f>IF(TablaVentas[[#This Row],[Cantidad]]&gt;=20,1,2)</f>
        <v>1</v>
      </c>
      <c r="G834" s="67" t="str">
        <f>VLOOKUP(MONTH(TablaVentas[[#This Row],[fecha]]),TablaMeses[#All],2,FALSE)</f>
        <v>MAYO</v>
      </c>
      <c r="H834">
        <f>YEAR(TablaVentas[[#This Row],[fecha]])</f>
        <v>2016</v>
      </c>
      <c r="I834">
        <f>VLOOKUP(TablaVentas[[#This Row],[CodigoBarras]],TablaProductos[#All],3,FALSE)</f>
        <v>1003</v>
      </c>
    </row>
    <row r="835" spans="1:9" x14ac:dyDescent="0.25">
      <c r="A835" s="68">
        <v>42513</v>
      </c>
      <c r="B835">
        <v>75100033942</v>
      </c>
      <c r="C835">
        <v>19</v>
      </c>
      <c r="D835" s="2">
        <v>39.570543626877033</v>
      </c>
      <c r="E835" s="3">
        <f>TablaVentas[[#This Row],[Precio]]*TablaVentas[[#This Row],[Cantidad]]</f>
        <v>751.84032891066363</v>
      </c>
      <c r="F835">
        <f>IF(TablaVentas[[#This Row],[Cantidad]]&gt;=20,1,2)</f>
        <v>2</v>
      </c>
      <c r="G835" s="67" t="str">
        <f>VLOOKUP(MONTH(TablaVentas[[#This Row],[fecha]]),TablaMeses[#All],2,FALSE)</f>
        <v>MAYO</v>
      </c>
      <c r="H835">
        <f>YEAR(TablaVentas[[#This Row],[fecha]])</f>
        <v>2016</v>
      </c>
      <c r="I835">
        <f>VLOOKUP(TablaVentas[[#This Row],[CodigoBarras]],TablaProductos[#All],3,FALSE)</f>
        <v>1003</v>
      </c>
    </row>
    <row r="836" spans="1:9" x14ac:dyDescent="0.25">
      <c r="A836" s="68">
        <v>42513</v>
      </c>
      <c r="B836">
        <v>75100033945</v>
      </c>
      <c r="C836">
        <v>18</v>
      </c>
      <c r="D836" s="2">
        <v>32.473968381130078</v>
      </c>
      <c r="E836" s="3">
        <f>TablaVentas[[#This Row],[Precio]]*TablaVentas[[#This Row],[Cantidad]]</f>
        <v>584.5314308603414</v>
      </c>
      <c r="F836">
        <f>IF(TablaVentas[[#This Row],[Cantidad]]&gt;=20,1,2)</f>
        <v>2</v>
      </c>
      <c r="G836" s="67" t="str">
        <f>VLOOKUP(MONTH(TablaVentas[[#This Row],[fecha]]),TablaMeses[#All],2,FALSE)</f>
        <v>MAYO</v>
      </c>
      <c r="H836">
        <f>YEAR(TablaVentas[[#This Row],[fecha]])</f>
        <v>2016</v>
      </c>
      <c r="I836">
        <f>VLOOKUP(TablaVentas[[#This Row],[CodigoBarras]],TablaProductos[#All],3,FALSE)</f>
        <v>1003</v>
      </c>
    </row>
    <row r="837" spans="1:9" x14ac:dyDescent="0.25">
      <c r="A837" s="68">
        <v>42513</v>
      </c>
      <c r="B837">
        <v>75100033946</v>
      </c>
      <c r="C837">
        <v>33</v>
      </c>
      <c r="D837" s="2">
        <v>39.508311000525424</v>
      </c>
      <c r="E837" s="3">
        <f>TablaVentas[[#This Row],[Precio]]*TablaVentas[[#This Row],[Cantidad]]</f>
        <v>1303.7742630173391</v>
      </c>
      <c r="F837">
        <f>IF(TablaVentas[[#This Row],[Cantidad]]&gt;=20,1,2)</f>
        <v>1</v>
      </c>
      <c r="G837" s="67" t="str">
        <f>VLOOKUP(MONTH(TablaVentas[[#This Row],[fecha]]),TablaMeses[#All],2,FALSE)</f>
        <v>MAYO</v>
      </c>
      <c r="H837">
        <f>YEAR(TablaVentas[[#This Row],[fecha]])</f>
        <v>2016</v>
      </c>
      <c r="I837">
        <f>VLOOKUP(TablaVentas[[#This Row],[CodigoBarras]],TablaProductos[#All],3,FALSE)</f>
        <v>1004</v>
      </c>
    </row>
    <row r="838" spans="1:9" x14ac:dyDescent="0.25">
      <c r="A838" s="68">
        <v>42513</v>
      </c>
      <c r="B838">
        <v>75100033947</v>
      </c>
      <c r="C838">
        <v>28</v>
      </c>
      <c r="D838" s="2">
        <v>33.370394916639121</v>
      </c>
      <c r="E838" s="3">
        <f>TablaVentas[[#This Row],[Precio]]*TablaVentas[[#This Row],[Cantidad]]</f>
        <v>934.37105766589536</v>
      </c>
      <c r="F838">
        <f>IF(TablaVentas[[#This Row],[Cantidad]]&gt;=20,1,2)</f>
        <v>1</v>
      </c>
      <c r="G838" s="67" t="str">
        <f>VLOOKUP(MONTH(TablaVentas[[#This Row],[fecha]]),TablaMeses[#All],2,FALSE)</f>
        <v>MAYO</v>
      </c>
      <c r="H838">
        <f>YEAR(TablaVentas[[#This Row],[fecha]])</f>
        <v>2016</v>
      </c>
      <c r="I838">
        <f>VLOOKUP(TablaVentas[[#This Row],[CodigoBarras]],TablaProductos[#All],3,FALSE)</f>
        <v>1005</v>
      </c>
    </row>
    <row r="839" spans="1:9" x14ac:dyDescent="0.25">
      <c r="A839" s="68">
        <v>42513</v>
      </c>
      <c r="B839">
        <v>75100033947</v>
      </c>
      <c r="C839">
        <v>33</v>
      </c>
      <c r="D839" s="2">
        <v>33.370394916639121</v>
      </c>
      <c r="E839" s="3">
        <f>TablaVentas[[#This Row],[Precio]]*TablaVentas[[#This Row],[Cantidad]]</f>
        <v>1101.2230322490909</v>
      </c>
      <c r="F839">
        <f>IF(TablaVentas[[#This Row],[Cantidad]]&gt;=20,1,2)</f>
        <v>1</v>
      </c>
      <c r="G839" s="67" t="str">
        <f>VLOOKUP(MONTH(TablaVentas[[#This Row],[fecha]]),TablaMeses[#All],2,FALSE)</f>
        <v>MAYO</v>
      </c>
      <c r="H839">
        <f>YEAR(TablaVentas[[#This Row],[fecha]])</f>
        <v>2016</v>
      </c>
      <c r="I839">
        <f>VLOOKUP(TablaVentas[[#This Row],[CodigoBarras]],TablaProductos[#All],3,FALSE)</f>
        <v>1005</v>
      </c>
    </row>
    <row r="840" spans="1:9" x14ac:dyDescent="0.25">
      <c r="A840" s="68">
        <v>42513</v>
      </c>
      <c r="B840">
        <v>75100033948</v>
      </c>
      <c r="C840">
        <v>11</v>
      </c>
      <c r="D840" s="2">
        <v>24.462827423892683</v>
      </c>
      <c r="E840" s="3">
        <f>TablaVentas[[#This Row],[Precio]]*TablaVentas[[#This Row],[Cantidad]]</f>
        <v>269.09110166281954</v>
      </c>
      <c r="F840">
        <f>IF(TablaVentas[[#This Row],[Cantidad]]&gt;=20,1,2)</f>
        <v>2</v>
      </c>
      <c r="G840" s="67" t="str">
        <f>VLOOKUP(MONTH(TablaVentas[[#This Row],[fecha]]),TablaMeses[#All],2,FALSE)</f>
        <v>MAYO</v>
      </c>
      <c r="H840">
        <f>YEAR(TablaVentas[[#This Row],[fecha]])</f>
        <v>2016</v>
      </c>
      <c r="I840">
        <f>VLOOKUP(TablaVentas[[#This Row],[CodigoBarras]],TablaProductos[#All],3,FALSE)</f>
        <v>1006</v>
      </c>
    </row>
    <row r="841" spans="1:9" x14ac:dyDescent="0.25">
      <c r="A841" s="68">
        <v>42513</v>
      </c>
      <c r="B841">
        <v>75100033949</v>
      </c>
      <c r="C841">
        <v>44</v>
      </c>
      <c r="D841" s="2">
        <v>32.894032474980676</v>
      </c>
      <c r="E841" s="3">
        <f>TablaVentas[[#This Row],[Precio]]*TablaVentas[[#This Row],[Cantidad]]</f>
        <v>1447.3374288991497</v>
      </c>
      <c r="F841">
        <f>IF(TablaVentas[[#This Row],[Cantidad]]&gt;=20,1,2)</f>
        <v>1</v>
      </c>
      <c r="G841" s="67" t="str">
        <f>VLOOKUP(MONTH(TablaVentas[[#This Row],[fecha]]),TablaMeses[#All],2,FALSE)</f>
        <v>MAYO</v>
      </c>
      <c r="H841">
        <f>YEAR(TablaVentas[[#This Row],[fecha]])</f>
        <v>2016</v>
      </c>
      <c r="I841">
        <f>VLOOKUP(TablaVentas[[#This Row],[CodigoBarras]],TablaProductos[#All],3,FALSE)</f>
        <v>1004</v>
      </c>
    </row>
    <row r="842" spans="1:9" x14ac:dyDescent="0.25">
      <c r="A842" s="68">
        <v>42513</v>
      </c>
      <c r="B842">
        <v>75100033950</v>
      </c>
      <c r="C842">
        <v>49</v>
      </c>
      <c r="D842" s="2">
        <v>25.215585619363644</v>
      </c>
      <c r="E842" s="3">
        <f>TablaVentas[[#This Row],[Precio]]*TablaVentas[[#This Row],[Cantidad]]</f>
        <v>1235.5636953488186</v>
      </c>
      <c r="F842">
        <f>IF(TablaVentas[[#This Row],[Cantidad]]&gt;=20,1,2)</f>
        <v>1</v>
      </c>
      <c r="G842" s="67" t="str">
        <f>VLOOKUP(MONTH(TablaVentas[[#This Row],[fecha]]),TablaMeses[#All],2,FALSE)</f>
        <v>MAYO</v>
      </c>
      <c r="H842">
        <f>YEAR(TablaVentas[[#This Row],[fecha]])</f>
        <v>2016</v>
      </c>
      <c r="I842">
        <f>VLOOKUP(TablaVentas[[#This Row],[CodigoBarras]],TablaProductos[#All],3,FALSE)</f>
        <v>1005</v>
      </c>
    </row>
    <row r="843" spans="1:9" x14ac:dyDescent="0.25">
      <c r="A843" s="68">
        <v>42514</v>
      </c>
      <c r="B843">
        <v>75100033940</v>
      </c>
      <c r="C843">
        <v>25</v>
      </c>
      <c r="D843" s="2">
        <v>36.618449397693041</v>
      </c>
      <c r="E843" s="3">
        <f>TablaVentas[[#This Row],[Precio]]*TablaVentas[[#This Row],[Cantidad]]</f>
        <v>915.46123494232597</v>
      </c>
      <c r="F843">
        <f>IF(TablaVentas[[#This Row],[Cantidad]]&gt;=20,1,2)</f>
        <v>1</v>
      </c>
      <c r="G843" s="67" t="str">
        <f>VLOOKUP(MONTH(TablaVentas[[#This Row],[fecha]]),TablaMeses[#All],2,FALSE)</f>
        <v>MAYO</v>
      </c>
      <c r="H843">
        <f>YEAR(TablaVentas[[#This Row],[fecha]])</f>
        <v>2016</v>
      </c>
      <c r="I843">
        <f>VLOOKUP(TablaVentas[[#This Row],[CodigoBarras]],TablaProductos[#All],3,FALSE)</f>
        <v>1001</v>
      </c>
    </row>
    <row r="844" spans="1:9" x14ac:dyDescent="0.25">
      <c r="A844" s="68">
        <v>42514</v>
      </c>
      <c r="B844">
        <v>75100033945</v>
      </c>
      <c r="C844">
        <v>43</v>
      </c>
      <c r="D844" s="2">
        <v>32.473968381130078</v>
      </c>
      <c r="E844" s="3">
        <f>TablaVentas[[#This Row],[Precio]]*TablaVentas[[#This Row],[Cantidad]]</f>
        <v>1396.3806403885933</v>
      </c>
      <c r="F844">
        <f>IF(TablaVentas[[#This Row],[Cantidad]]&gt;=20,1,2)</f>
        <v>1</v>
      </c>
      <c r="G844" s="67" t="str">
        <f>VLOOKUP(MONTH(TablaVentas[[#This Row],[fecha]]),TablaMeses[#All],2,FALSE)</f>
        <v>MAYO</v>
      </c>
      <c r="H844">
        <f>YEAR(TablaVentas[[#This Row],[fecha]])</f>
        <v>2016</v>
      </c>
      <c r="I844">
        <f>VLOOKUP(TablaVentas[[#This Row],[CodigoBarras]],TablaProductos[#All],3,FALSE)</f>
        <v>1003</v>
      </c>
    </row>
    <row r="845" spans="1:9" x14ac:dyDescent="0.25">
      <c r="A845" s="68">
        <v>42514</v>
      </c>
      <c r="B845">
        <v>75100033949</v>
      </c>
      <c r="C845">
        <v>44</v>
      </c>
      <c r="D845" s="2">
        <v>32.894032474980676</v>
      </c>
      <c r="E845" s="3">
        <f>TablaVentas[[#This Row],[Precio]]*TablaVentas[[#This Row],[Cantidad]]</f>
        <v>1447.3374288991497</v>
      </c>
      <c r="F845">
        <f>IF(TablaVentas[[#This Row],[Cantidad]]&gt;=20,1,2)</f>
        <v>1</v>
      </c>
      <c r="G845" s="67" t="str">
        <f>VLOOKUP(MONTH(TablaVentas[[#This Row],[fecha]]),TablaMeses[#All],2,FALSE)</f>
        <v>MAYO</v>
      </c>
      <c r="H845">
        <f>YEAR(TablaVentas[[#This Row],[fecha]])</f>
        <v>2016</v>
      </c>
      <c r="I845">
        <f>VLOOKUP(TablaVentas[[#This Row],[CodigoBarras]],TablaProductos[#All],3,FALSE)</f>
        <v>1004</v>
      </c>
    </row>
    <row r="846" spans="1:9" x14ac:dyDescent="0.25">
      <c r="A846" s="68">
        <v>42514</v>
      </c>
      <c r="B846">
        <v>75100033950</v>
      </c>
      <c r="C846">
        <v>16</v>
      </c>
      <c r="D846" s="2">
        <v>25.215585619363644</v>
      </c>
      <c r="E846" s="3">
        <f>TablaVentas[[#This Row],[Precio]]*TablaVentas[[#This Row],[Cantidad]]</f>
        <v>403.4493699098183</v>
      </c>
      <c r="F846">
        <f>IF(TablaVentas[[#This Row],[Cantidad]]&gt;=20,1,2)</f>
        <v>2</v>
      </c>
      <c r="G846" s="67" t="str">
        <f>VLOOKUP(MONTH(TablaVentas[[#This Row],[fecha]]),TablaMeses[#All],2,FALSE)</f>
        <v>MAYO</v>
      </c>
      <c r="H846">
        <f>YEAR(TablaVentas[[#This Row],[fecha]])</f>
        <v>2016</v>
      </c>
      <c r="I846">
        <f>VLOOKUP(TablaVentas[[#This Row],[CodigoBarras]],TablaProductos[#All],3,FALSE)</f>
        <v>1005</v>
      </c>
    </row>
    <row r="847" spans="1:9" x14ac:dyDescent="0.25">
      <c r="A847" s="68">
        <v>42514</v>
      </c>
      <c r="B847">
        <v>75100033950</v>
      </c>
      <c r="C847">
        <v>3</v>
      </c>
      <c r="D847" s="2">
        <v>25.215585619363644</v>
      </c>
      <c r="E847" s="3">
        <f>TablaVentas[[#This Row],[Precio]]*TablaVentas[[#This Row],[Cantidad]]</f>
        <v>75.646756858090924</v>
      </c>
      <c r="F847">
        <f>IF(TablaVentas[[#This Row],[Cantidad]]&gt;=20,1,2)</f>
        <v>2</v>
      </c>
      <c r="G847" s="67" t="str">
        <f>VLOOKUP(MONTH(TablaVentas[[#This Row],[fecha]]),TablaMeses[#All],2,FALSE)</f>
        <v>MAYO</v>
      </c>
      <c r="H847">
        <f>YEAR(TablaVentas[[#This Row],[fecha]])</f>
        <v>2016</v>
      </c>
      <c r="I847">
        <f>VLOOKUP(TablaVentas[[#This Row],[CodigoBarras]],TablaProductos[#All],3,FALSE)</f>
        <v>1005</v>
      </c>
    </row>
    <row r="848" spans="1:9" x14ac:dyDescent="0.25">
      <c r="A848" s="68">
        <v>42515</v>
      </c>
      <c r="B848">
        <v>75100033940</v>
      </c>
      <c r="C848">
        <v>49</v>
      </c>
      <c r="D848" s="2">
        <v>36.618449397693041</v>
      </c>
      <c r="E848" s="3">
        <f>TablaVentas[[#This Row],[Precio]]*TablaVentas[[#This Row],[Cantidad]]</f>
        <v>1794.304020486959</v>
      </c>
      <c r="F848">
        <f>IF(TablaVentas[[#This Row],[Cantidad]]&gt;=20,1,2)</f>
        <v>1</v>
      </c>
      <c r="G848" s="67" t="str">
        <f>VLOOKUP(MONTH(TablaVentas[[#This Row],[fecha]]),TablaMeses[#All],2,FALSE)</f>
        <v>MAYO</v>
      </c>
      <c r="H848">
        <f>YEAR(TablaVentas[[#This Row],[fecha]])</f>
        <v>2016</v>
      </c>
      <c r="I848">
        <f>VLOOKUP(TablaVentas[[#This Row],[CodigoBarras]],TablaProductos[#All],3,FALSE)</f>
        <v>1001</v>
      </c>
    </row>
    <row r="849" spans="1:9" x14ac:dyDescent="0.25">
      <c r="A849" s="68">
        <v>42515</v>
      </c>
      <c r="B849">
        <v>75100033940</v>
      </c>
      <c r="C849">
        <v>22</v>
      </c>
      <c r="D849" s="2">
        <v>36.618449397693041</v>
      </c>
      <c r="E849" s="3">
        <f>TablaVentas[[#This Row],[Precio]]*TablaVentas[[#This Row],[Cantidad]]</f>
        <v>805.60588674924691</v>
      </c>
      <c r="F849">
        <f>IF(TablaVentas[[#This Row],[Cantidad]]&gt;=20,1,2)</f>
        <v>1</v>
      </c>
      <c r="G849" s="67" t="str">
        <f>VLOOKUP(MONTH(TablaVentas[[#This Row],[fecha]]),TablaMeses[#All],2,FALSE)</f>
        <v>MAYO</v>
      </c>
      <c r="H849">
        <f>YEAR(TablaVentas[[#This Row],[fecha]])</f>
        <v>2016</v>
      </c>
      <c r="I849">
        <f>VLOOKUP(TablaVentas[[#This Row],[CodigoBarras]],TablaProductos[#All],3,FALSE)</f>
        <v>1001</v>
      </c>
    </row>
    <row r="850" spans="1:9" x14ac:dyDescent="0.25">
      <c r="A850" s="68">
        <v>42515</v>
      </c>
      <c r="B850">
        <v>75100033942</v>
      </c>
      <c r="C850">
        <v>25</v>
      </c>
      <c r="D850" s="2">
        <v>39.570543626877033</v>
      </c>
      <c r="E850" s="3">
        <f>TablaVentas[[#This Row],[Precio]]*TablaVentas[[#This Row],[Cantidad]]</f>
        <v>989.26359067192584</v>
      </c>
      <c r="F850">
        <f>IF(TablaVentas[[#This Row],[Cantidad]]&gt;=20,1,2)</f>
        <v>1</v>
      </c>
      <c r="G850" s="67" t="str">
        <f>VLOOKUP(MONTH(TablaVentas[[#This Row],[fecha]]),TablaMeses[#All],2,FALSE)</f>
        <v>MAYO</v>
      </c>
      <c r="H850">
        <f>YEAR(TablaVentas[[#This Row],[fecha]])</f>
        <v>2016</v>
      </c>
      <c r="I850">
        <f>VLOOKUP(TablaVentas[[#This Row],[CodigoBarras]],TablaProductos[#All],3,FALSE)</f>
        <v>1003</v>
      </c>
    </row>
    <row r="851" spans="1:9" x14ac:dyDescent="0.25">
      <c r="A851" s="68">
        <v>42515</v>
      </c>
      <c r="B851">
        <v>75100033942</v>
      </c>
      <c r="C851">
        <v>21</v>
      </c>
      <c r="D851" s="2">
        <v>39.570543626877033</v>
      </c>
      <c r="E851" s="3">
        <f>TablaVentas[[#This Row],[Precio]]*TablaVentas[[#This Row],[Cantidad]]</f>
        <v>830.98141616441774</v>
      </c>
      <c r="F851">
        <f>IF(TablaVentas[[#This Row],[Cantidad]]&gt;=20,1,2)</f>
        <v>1</v>
      </c>
      <c r="G851" s="67" t="str">
        <f>VLOOKUP(MONTH(TablaVentas[[#This Row],[fecha]]),TablaMeses[#All],2,FALSE)</f>
        <v>MAYO</v>
      </c>
      <c r="H851">
        <f>YEAR(TablaVentas[[#This Row],[fecha]])</f>
        <v>2016</v>
      </c>
      <c r="I851">
        <f>VLOOKUP(TablaVentas[[#This Row],[CodigoBarras]],TablaProductos[#All],3,FALSE)</f>
        <v>1003</v>
      </c>
    </row>
    <row r="852" spans="1:9" x14ac:dyDescent="0.25">
      <c r="A852" s="68">
        <v>42515</v>
      </c>
      <c r="B852">
        <v>75100033944</v>
      </c>
      <c r="C852">
        <v>36</v>
      </c>
      <c r="D852" s="2">
        <v>26.678238770962935</v>
      </c>
      <c r="E852" s="3">
        <f>TablaVentas[[#This Row],[Precio]]*TablaVentas[[#This Row],[Cantidad]]</f>
        <v>960.41659575466565</v>
      </c>
      <c r="F852">
        <f>IF(TablaVentas[[#This Row],[Cantidad]]&gt;=20,1,2)</f>
        <v>1</v>
      </c>
      <c r="G852" s="67" t="str">
        <f>VLOOKUP(MONTH(TablaVentas[[#This Row],[fecha]]),TablaMeses[#All],2,FALSE)</f>
        <v>MAYO</v>
      </c>
      <c r="H852">
        <f>YEAR(TablaVentas[[#This Row],[fecha]])</f>
        <v>2016</v>
      </c>
      <c r="I852">
        <f>VLOOKUP(TablaVentas[[#This Row],[CodigoBarras]],TablaProductos[#All],3,FALSE)</f>
        <v>1002</v>
      </c>
    </row>
    <row r="853" spans="1:9" x14ac:dyDescent="0.25">
      <c r="A853" s="68">
        <v>42515</v>
      </c>
      <c r="B853">
        <v>75100033945</v>
      </c>
      <c r="C853">
        <v>46</v>
      </c>
      <c r="D853" s="2">
        <v>32.473968381130078</v>
      </c>
      <c r="E853" s="3">
        <f>TablaVentas[[#This Row],[Precio]]*TablaVentas[[#This Row],[Cantidad]]</f>
        <v>1493.8025455319835</v>
      </c>
      <c r="F853">
        <f>IF(TablaVentas[[#This Row],[Cantidad]]&gt;=20,1,2)</f>
        <v>1</v>
      </c>
      <c r="G853" s="67" t="str">
        <f>VLOOKUP(MONTH(TablaVentas[[#This Row],[fecha]]),TablaMeses[#All],2,FALSE)</f>
        <v>MAYO</v>
      </c>
      <c r="H853">
        <f>YEAR(TablaVentas[[#This Row],[fecha]])</f>
        <v>2016</v>
      </c>
      <c r="I853">
        <f>VLOOKUP(TablaVentas[[#This Row],[CodigoBarras]],TablaProductos[#All],3,FALSE)</f>
        <v>1003</v>
      </c>
    </row>
    <row r="854" spans="1:9" x14ac:dyDescent="0.25">
      <c r="A854" s="68">
        <v>42515</v>
      </c>
      <c r="B854">
        <v>75100033945</v>
      </c>
      <c r="C854">
        <v>5</v>
      </c>
      <c r="D854" s="2">
        <v>32.473968381130078</v>
      </c>
      <c r="E854" s="3">
        <f>TablaVentas[[#This Row],[Precio]]*TablaVentas[[#This Row],[Cantidad]]</f>
        <v>162.36984190565039</v>
      </c>
      <c r="F854">
        <f>IF(TablaVentas[[#This Row],[Cantidad]]&gt;=20,1,2)</f>
        <v>2</v>
      </c>
      <c r="G854" s="67" t="str">
        <f>VLOOKUP(MONTH(TablaVentas[[#This Row],[fecha]]),TablaMeses[#All],2,FALSE)</f>
        <v>MAYO</v>
      </c>
      <c r="H854">
        <f>YEAR(TablaVentas[[#This Row],[fecha]])</f>
        <v>2016</v>
      </c>
      <c r="I854">
        <f>VLOOKUP(TablaVentas[[#This Row],[CodigoBarras]],TablaProductos[#All],3,FALSE)</f>
        <v>1003</v>
      </c>
    </row>
    <row r="855" spans="1:9" x14ac:dyDescent="0.25">
      <c r="A855" s="68">
        <v>42515</v>
      </c>
      <c r="B855">
        <v>75100033947</v>
      </c>
      <c r="C855">
        <v>50</v>
      </c>
      <c r="D855" s="2">
        <v>33.370394916639121</v>
      </c>
      <c r="E855" s="3">
        <f>TablaVentas[[#This Row],[Precio]]*TablaVentas[[#This Row],[Cantidad]]</f>
        <v>1668.519745831956</v>
      </c>
      <c r="F855">
        <f>IF(TablaVentas[[#This Row],[Cantidad]]&gt;=20,1,2)</f>
        <v>1</v>
      </c>
      <c r="G855" s="67" t="str">
        <f>VLOOKUP(MONTH(TablaVentas[[#This Row],[fecha]]),TablaMeses[#All],2,FALSE)</f>
        <v>MAYO</v>
      </c>
      <c r="H855">
        <f>YEAR(TablaVentas[[#This Row],[fecha]])</f>
        <v>2016</v>
      </c>
      <c r="I855">
        <f>VLOOKUP(TablaVentas[[#This Row],[CodigoBarras]],TablaProductos[#All],3,FALSE)</f>
        <v>1005</v>
      </c>
    </row>
    <row r="856" spans="1:9" x14ac:dyDescent="0.25">
      <c r="A856" s="68">
        <v>42515</v>
      </c>
      <c r="B856">
        <v>75100033947</v>
      </c>
      <c r="C856">
        <v>31</v>
      </c>
      <c r="D856" s="2">
        <v>33.370394916639121</v>
      </c>
      <c r="E856" s="3">
        <f>TablaVentas[[#This Row],[Precio]]*TablaVentas[[#This Row],[Cantidad]]</f>
        <v>1034.4822424158128</v>
      </c>
      <c r="F856">
        <f>IF(TablaVentas[[#This Row],[Cantidad]]&gt;=20,1,2)</f>
        <v>1</v>
      </c>
      <c r="G856" s="67" t="str">
        <f>VLOOKUP(MONTH(TablaVentas[[#This Row],[fecha]]),TablaMeses[#All],2,FALSE)</f>
        <v>MAYO</v>
      </c>
      <c r="H856">
        <f>YEAR(TablaVentas[[#This Row],[fecha]])</f>
        <v>2016</v>
      </c>
      <c r="I856">
        <f>VLOOKUP(TablaVentas[[#This Row],[CodigoBarras]],TablaProductos[#All],3,FALSE)</f>
        <v>1005</v>
      </c>
    </row>
    <row r="857" spans="1:9" x14ac:dyDescent="0.25">
      <c r="A857" s="68">
        <v>42515</v>
      </c>
      <c r="B857">
        <v>75100033949</v>
      </c>
      <c r="C857">
        <v>18</v>
      </c>
      <c r="D857" s="2">
        <v>32.894032474980676</v>
      </c>
      <c r="E857" s="3">
        <f>TablaVentas[[#This Row],[Precio]]*TablaVentas[[#This Row],[Cantidad]]</f>
        <v>592.0925845496522</v>
      </c>
      <c r="F857">
        <f>IF(TablaVentas[[#This Row],[Cantidad]]&gt;=20,1,2)</f>
        <v>2</v>
      </c>
      <c r="G857" s="67" t="str">
        <f>VLOOKUP(MONTH(TablaVentas[[#This Row],[fecha]]),TablaMeses[#All],2,FALSE)</f>
        <v>MAYO</v>
      </c>
      <c r="H857">
        <f>YEAR(TablaVentas[[#This Row],[fecha]])</f>
        <v>2016</v>
      </c>
      <c r="I857">
        <f>VLOOKUP(TablaVentas[[#This Row],[CodigoBarras]],TablaProductos[#All],3,FALSE)</f>
        <v>1004</v>
      </c>
    </row>
    <row r="858" spans="1:9" x14ac:dyDescent="0.25">
      <c r="A858" s="68">
        <v>42515</v>
      </c>
      <c r="B858">
        <v>75100033950</v>
      </c>
      <c r="C858">
        <v>1</v>
      </c>
      <c r="D858" s="2">
        <v>25.215585619363644</v>
      </c>
      <c r="E858" s="3">
        <f>TablaVentas[[#This Row],[Precio]]*TablaVentas[[#This Row],[Cantidad]]</f>
        <v>25.215585619363644</v>
      </c>
      <c r="F858">
        <f>IF(TablaVentas[[#This Row],[Cantidad]]&gt;=20,1,2)</f>
        <v>2</v>
      </c>
      <c r="G858" s="67" t="str">
        <f>VLOOKUP(MONTH(TablaVentas[[#This Row],[fecha]]),TablaMeses[#All],2,FALSE)</f>
        <v>MAYO</v>
      </c>
      <c r="H858">
        <f>YEAR(TablaVentas[[#This Row],[fecha]])</f>
        <v>2016</v>
      </c>
      <c r="I858">
        <f>VLOOKUP(TablaVentas[[#This Row],[CodigoBarras]],TablaProductos[#All],3,FALSE)</f>
        <v>1005</v>
      </c>
    </row>
    <row r="859" spans="1:9" x14ac:dyDescent="0.25">
      <c r="A859" s="68">
        <v>42516</v>
      </c>
      <c r="B859">
        <v>75100033941</v>
      </c>
      <c r="C859">
        <v>4</v>
      </c>
      <c r="D859" s="2">
        <v>34.329026514440201</v>
      </c>
      <c r="E859" s="3">
        <f>TablaVentas[[#This Row],[Precio]]*TablaVentas[[#This Row],[Cantidad]]</f>
        <v>137.31610605776081</v>
      </c>
      <c r="F859">
        <f>IF(TablaVentas[[#This Row],[Cantidad]]&gt;=20,1,2)</f>
        <v>2</v>
      </c>
      <c r="G859" s="67" t="str">
        <f>VLOOKUP(MONTH(TablaVentas[[#This Row],[fecha]]),TablaMeses[#All],2,FALSE)</f>
        <v>MAYO</v>
      </c>
      <c r="H859">
        <f>YEAR(TablaVentas[[#This Row],[fecha]])</f>
        <v>2016</v>
      </c>
      <c r="I859">
        <f>VLOOKUP(TablaVentas[[#This Row],[CodigoBarras]],TablaProductos[#All],3,FALSE)</f>
        <v>1002</v>
      </c>
    </row>
    <row r="860" spans="1:9" x14ac:dyDescent="0.25">
      <c r="A860" s="68">
        <v>42516</v>
      </c>
      <c r="B860">
        <v>75100033942</v>
      </c>
      <c r="C860">
        <v>16</v>
      </c>
      <c r="D860" s="2">
        <v>39.570543626877033</v>
      </c>
      <c r="E860" s="3">
        <f>TablaVentas[[#This Row],[Precio]]*TablaVentas[[#This Row],[Cantidad]]</f>
        <v>633.12869803003252</v>
      </c>
      <c r="F860">
        <f>IF(TablaVentas[[#This Row],[Cantidad]]&gt;=20,1,2)</f>
        <v>2</v>
      </c>
      <c r="G860" s="67" t="str">
        <f>VLOOKUP(MONTH(TablaVentas[[#This Row],[fecha]]),TablaMeses[#All],2,FALSE)</f>
        <v>MAYO</v>
      </c>
      <c r="H860">
        <f>YEAR(TablaVentas[[#This Row],[fecha]])</f>
        <v>2016</v>
      </c>
      <c r="I860">
        <f>VLOOKUP(TablaVentas[[#This Row],[CodigoBarras]],TablaProductos[#All],3,FALSE)</f>
        <v>1003</v>
      </c>
    </row>
    <row r="861" spans="1:9" x14ac:dyDescent="0.25">
      <c r="A861" s="68">
        <v>42516</v>
      </c>
      <c r="B861">
        <v>75100033943</v>
      </c>
      <c r="C861">
        <v>19</v>
      </c>
      <c r="D861" s="2">
        <v>38.791923856233225</v>
      </c>
      <c r="E861" s="3">
        <f>TablaVentas[[#This Row],[Precio]]*TablaVentas[[#This Row],[Cantidad]]</f>
        <v>737.04655326843124</v>
      </c>
      <c r="F861">
        <f>IF(TablaVentas[[#This Row],[Cantidad]]&gt;=20,1,2)</f>
        <v>2</v>
      </c>
      <c r="G861" s="67" t="str">
        <f>VLOOKUP(MONTH(TablaVentas[[#This Row],[fecha]]),TablaMeses[#All],2,FALSE)</f>
        <v>MAYO</v>
      </c>
      <c r="H861">
        <f>YEAR(TablaVentas[[#This Row],[fecha]])</f>
        <v>2016</v>
      </c>
      <c r="I861">
        <f>VLOOKUP(TablaVentas[[#This Row],[CodigoBarras]],TablaProductos[#All],3,FALSE)</f>
        <v>1001</v>
      </c>
    </row>
    <row r="862" spans="1:9" x14ac:dyDescent="0.25">
      <c r="A862" s="68">
        <v>42516</v>
      </c>
      <c r="B862">
        <v>75100033946</v>
      </c>
      <c r="C862">
        <v>13</v>
      </c>
      <c r="D862" s="2">
        <v>39.508311000525424</v>
      </c>
      <c r="E862" s="3">
        <f>TablaVentas[[#This Row],[Precio]]*TablaVentas[[#This Row],[Cantidad]]</f>
        <v>513.60804300683048</v>
      </c>
      <c r="F862">
        <f>IF(TablaVentas[[#This Row],[Cantidad]]&gt;=20,1,2)</f>
        <v>2</v>
      </c>
      <c r="G862" s="67" t="str">
        <f>VLOOKUP(MONTH(TablaVentas[[#This Row],[fecha]]),TablaMeses[#All],2,FALSE)</f>
        <v>MAYO</v>
      </c>
      <c r="H862">
        <f>YEAR(TablaVentas[[#This Row],[fecha]])</f>
        <v>2016</v>
      </c>
      <c r="I862">
        <f>VLOOKUP(TablaVentas[[#This Row],[CodigoBarras]],TablaProductos[#All],3,FALSE)</f>
        <v>1004</v>
      </c>
    </row>
    <row r="863" spans="1:9" x14ac:dyDescent="0.25">
      <c r="A863" s="68">
        <v>42517</v>
      </c>
      <c r="B863">
        <v>75100033940</v>
      </c>
      <c r="C863">
        <v>5</v>
      </c>
      <c r="D863" s="2">
        <v>36.618449397693041</v>
      </c>
      <c r="E863" s="3">
        <f>TablaVentas[[#This Row],[Precio]]*TablaVentas[[#This Row],[Cantidad]]</f>
        <v>183.09224698846521</v>
      </c>
      <c r="F863">
        <f>IF(TablaVentas[[#This Row],[Cantidad]]&gt;=20,1,2)</f>
        <v>2</v>
      </c>
      <c r="G863" s="67" t="str">
        <f>VLOOKUP(MONTH(TablaVentas[[#This Row],[fecha]]),TablaMeses[#All],2,FALSE)</f>
        <v>MAYO</v>
      </c>
      <c r="H863">
        <f>YEAR(TablaVentas[[#This Row],[fecha]])</f>
        <v>2016</v>
      </c>
      <c r="I863">
        <f>VLOOKUP(TablaVentas[[#This Row],[CodigoBarras]],TablaProductos[#All],3,FALSE)</f>
        <v>1001</v>
      </c>
    </row>
    <row r="864" spans="1:9" x14ac:dyDescent="0.25">
      <c r="A864" s="68">
        <v>42517</v>
      </c>
      <c r="B864">
        <v>75100033941</v>
      </c>
      <c r="C864">
        <v>29</v>
      </c>
      <c r="D864" s="2">
        <v>34.329026514440201</v>
      </c>
      <c r="E864" s="3">
        <f>TablaVentas[[#This Row],[Precio]]*TablaVentas[[#This Row],[Cantidad]]</f>
        <v>995.5417689187658</v>
      </c>
      <c r="F864">
        <f>IF(TablaVentas[[#This Row],[Cantidad]]&gt;=20,1,2)</f>
        <v>1</v>
      </c>
      <c r="G864" s="67" t="str">
        <f>VLOOKUP(MONTH(TablaVentas[[#This Row],[fecha]]),TablaMeses[#All],2,FALSE)</f>
        <v>MAYO</v>
      </c>
      <c r="H864">
        <f>YEAR(TablaVentas[[#This Row],[fecha]])</f>
        <v>2016</v>
      </c>
      <c r="I864">
        <f>VLOOKUP(TablaVentas[[#This Row],[CodigoBarras]],TablaProductos[#All],3,FALSE)</f>
        <v>1002</v>
      </c>
    </row>
    <row r="865" spans="1:9" x14ac:dyDescent="0.25">
      <c r="A865" s="68">
        <v>42517</v>
      </c>
      <c r="B865">
        <v>75100033946</v>
      </c>
      <c r="C865">
        <v>6</v>
      </c>
      <c r="D865" s="2">
        <v>39.508311000525424</v>
      </c>
      <c r="E865" s="3">
        <f>TablaVentas[[#This Row],[Precio]]*TablaVentas[[#This Row],[Cantidad]]</f>
        <v>237.04986600315254</v>
      </c>
      <c r="F865">
        <f>IF(TablaVentas[[#This Row],[Cantidad]]&gt;=20,1,2)</f>
        <v>2</v>
      </c>
      <c r="G865" s="67" t="str">
        <f>VLOOKUP(MONTH(TablaVentas[[#This Row],[fecha]]),TablaMeses[#All],2,FALSE)</f>
        <v>MAYO</v>
      </c>
      <c r="H865">
        <f>YEAR(TablaVentas[[#This Row],[fecha]])</f>
        <v>2016</v>
      </c>
      <c r="I865">
        <f>VLOOKUP(TablaVentas[[#This Row],[CodigoBarras]],TablaProductos[#All],3,FALSE)</f>
        <v>1004</v>
      </c>
    </row>
    <row r="866" spans="1:9" x14ac:dyDescent="0.25">
      <c r="A866" s="68">
        <v>42517</v>
      </c>
      <c r="B866">
        <v>75100033946</v>
      </c>
      <c r="C866">
        <v>21</v>
      </c>
      <c r="D866" s="2">
        <v>39.508311000525424</v>
      </c>
      <c r="E866" s="3">
        <f>TablaVentas[[#This Row],[Precio]]*TablaVentas[[#This Row],[Cantidad]]</f>
        <v>829.67453101103388</v>
      </c>
      <c r="F866">
        <f>IF(TablaVentas[[#This Row],[Cantidad]]&gt;=20,1,2)</f>
        <v>1</v>
      </c>
      <c r="G866" s="67" t="str">
        <f>VLOOKUP(MONTH(TablaVentas[[#This Row],[fecha]]),TablaMeses[#All],2,FALSE)</f>
        <v>MAYO</v>
      </c>
      <c r="H866">
        <f>YEAR(TablaVentas[[#This Row],[fecha]])</f>
        <v>2016</v>
      </c>
      <c r="I866">
        <f>VLOOKUP(TablaVentas[[#This Row],[CodigoBarras]],TablaProductos[#All],3,FALSE)</f>
        <v>1004</v>
      </c>
    </row>
    <row r="867" spans="1:9" x14ac:dyDescent="0.25">
      <c r="A867" s="68">
        <v>42517</v>
      </c>
      <c r="B867">
        <v>75100033946</v>
      </c>
      <c r="C867">
        <v>6</v>
      </c>
      <c r="D867" s="2">
        <v>39.508311000525424</v>
      </c>
      <c r="E867" s="3">
        <f>TablaVentas[[#This Row],[Precio]]*TablaVentas[[#This Row],[Cantidad]]</f>
        <v>237.04986600315254</v>
      </c>
      <c r="F867">
        <f>IF(TablaVentas[[#This Row],[Cantidad]]&gt;=20,1,2)</f>
        <v>2</v>
      </c>
      <c r="G867" s="67" t="str">
        <f>VLOOKUP(MONTH(TablaVentas[[#This Row],[fecha]]),TablaMeses[#All],2,FALSE)</f>
        <v>MAYO</v>
      </c>
      <c r="H867">
        <f>YEAR(TablaVentas[[#This Row],[fecha]])</f>
        <v>2016</v>
      </c>
      <c r="I867">
        <f>VLOOKUP(TablaVentas[[#This Row],[CodigoBarras]],TablaProductos[#All],3,FALSE)</f>
        <v>1004</v>
      </c>
    </row>
    <row r="868" spans="1:9" x14ac:dyDescent="0.25">
      <c r="A868" s="68">
        <v>42517</v>
      </c>
      <c r="B868">
        <v>75100033946</v>
      </c>
      <c r="C868">
        <v>49</v>
      </c>
      <c r="D868" s="2">
        <v>39.508311000525424</v>
      </c>
      <c r="E868" s="3">
        <f>TablaVentas[[#This Row],[Precio]]*TablaVentas[[#This Row],[Cantidad]]</f>
        <v>1935.9072390257459</v>
      </c>
      <c r="F868">
        <f>IF(TablaVentas[[#This Row],[Cantidad]]&gt;=20,1,2)</f>
        <v>1</v>
      </c>
      <c r="G868" s="67" t="str">
        <f>VLOOKUP(MONTH(TablaVentas[[#This Row],[fecha]]),TablaMeses[#All],2,FALSE)</f>
        <v>MAYO</v>
      </c>
      <c r="H868">
        <f>YEAR(TablaVentas[[#This Row],[fecha]])</f>
        <v>2016</v>
      </c>
      <c r="I868">
        <f>VLOOKUP(TablaVentas[[#This Row],[CodigoBarras]],TablaProductos[#All],3,FALSE)</f>
        <v>1004</v>
      </c>
    </row>
    <row r="869" spans="1:9" x14ac:dyDescent="0.25">
      <c r="A869" s="68">
        <v>42517</v>
      </c>
      <c r="B869">
        <v>75100033947</v>
      </c>
      <c r="C869">
        <v>17</v>
      </c>
      <c r="D869" s="2">
        <v>33.370394916639121</v>
      </c>
      <c r="E869" s="3">
        <f>TablaVentas[[#This Row],[Precio]]*TablaVentas[[#This Row],[Cantidad]]</f>
        <v>567.2967135828651</v>
      </c>
      <c r="F869">
        <f>IF(TablaVentas[[#This Row],[Cantidad]]&gt;=20,1,2)</f>
        <v>2</v>
      </c>
      <c r="G869" s="67" t="str">
        <f>VLOOKUP(MONTH(TablaVentas[[#This Row],[fecha]]),TablaMeses[#All],2,FALSE)</f>
        <v>MAYO</v>
      </c>
      <c r="H869">
        <f>YEAR(TablaVentas[[#This Row],[fecha]])</f>
        <v>2016</v>
      </c>
      <c r="I869">
        <f>VLOOKUP(TablaVentas[[#This Row],[CodigoBarras]],TablaProductos[#All],3,FALSE)</f>
        <v>1005</v>
      </c>
    </row>
    <row r="870" spans="1:9" x14ac:dyDescent="0.25">
      <c r="A870" s="68">
        <v>42517</v>
      </c>
      <c r="B870">
        <v>75100033950</v>
      </c>
      <c r="C870">
        <v>2</v>
      </c>
      <c r="D870" s="2">
        <v>25.215585619363644</v>
      </c>
      <c r="E870" s="3">
        <f>TablaVentas[[#This Row],[Precio]]*TablaVentas[[#This Row],[Cantidad]]</f>
        <v>50.431171238727288</v>
      </c>
      <c r="F870">
        <f>IF(TablaVentas[[#This Row],[Cantidad]]&gt;=20,1,2)</f>
        <v>2</v>
      </c>
      <c r="G870" s="67" t="str">
        <f>VLOOKUP(MONTH(TablaVentas[[#This Row],[fecha]]),TablaMeses[#All],2,FALSE)</f>
        <v>MAYO</v>
      </c>
      <c r="H870">
        <f>YEAR(TablaVentas[[#This Row],[fecha]])</f>
        <v>2016</v>
      </c>
      <c r="I870">
        <f>VLOOKUP(TablaVentas[[#This Row],[CodigoBarras]],TablaProductos[#All],3,FALSE)</f>
        <v>1005</v>
      </c>
    </row>
    <row r="871" spans="1:9" x14ac:dyDescent="0.25">
      <c r="A871" s="68">
        <v>42518</v>
      </c>
      <c r="B871">
        <v>75100033942</v>
      </c>
      <c r="C871">
        <v>4</v>
      </c>
      <c r="D871" s="2">
        <v>39.570543626877033</v>
      </c>
      <c r="E871" s="3">
        <f>TablaVentas[[#This Row],[Precio]]*TablaVentas[[#This Row],[Cantidad]]</f>
        <v>158.28217450750813</v>
      </c>
      <c r="F871">
        <f>IF(TablaVentas[[#This Row],[Cantidad]]&gt;=20,1,2)</f>
        <v>2</v>
      </c>
      <c r="G871" s="67" t="str">
        <f>VLOOKUP(MONTH(TablaVentas[[#This Row],[fecha]]),TablaMeses[#All],2,FALSE)</f>
        <v>MAYO</v>
      </c>
      <c r="H871">
        <f>YEAR(TablaVentas[[#This Row],[fecha]])</f>
        <v>2016</v>
      </c>
      <c r="I871">
        <f>VLOOKUP(TablaVentas[[#This Row],[CodigoBarras]],TablaProductos[#All],3,FALSE)</f>
        <v>1003</v>
      </c>
    </row>
    <row r="872" spans="1:9" x14ac:dyDescent="0.25">
      <c r="A872" s="68">
        <v>42518</v>
      </c>
      <c r="B872">
        <v>75100033943</v>
      </c>
      <c r="C872">
        <v>11</v>
      </c>
      <c r="D872" s="2">
        <v>38.791923856233225</v>
      </c>
      <c r="E872" s="3">
        <f>TablaVentas[[#This Row],[Precio]]*TablaVentas[[#This Row],[Cantidad]]</f>
        <v>426.71116241856549</v>
      </c>
      <c r="F872">
        <f>IF(TablaVentas[[#This Row],[Cantidad]]&gt;=20,1,2)</f>
        <v>2</v>
      </c>
      <c r="G872" s="67" t="str">
        <f>VLOOKUP(MONTH(TablaVentas[[#This Row],[fecha]]),TablaMeses[#All],2,FALSE)</f>
        <v>MAYO</v>
      </c>
      <c r="H872">
        <f>YEAR(TablaVentas[[#This Row],[fecha]])</f>
        <v>2016</v>
      </c>
      <c r="I872">
        <f>VLOOKUP(TablaVentas[[#This Row],[CodigoBarras]],TablaProductos[#All],3,FALSE)</f>
        <v>1001</v>
      </c>
    </row>
    <row r="873" spans="1:9" x14ac:dyDescent="0.25">
      <c r="A873" s="68">
        <v>42518</v>
      </c>
      <c r="B873">
        <v>75100033948</v>
      </c>
      <c r="C873">
        <v>7</v>
      </c>
      <c r="D873" s="2">
        <v>24.462827423892683</v>
      </c>
      <c r="E873" s="3">
        <f>TablaVentas[[#This Row],[Precio]]*TablaVentas[[#This Row],[Cantidad]]</f>
        <v>171.23979196724878</v>
      </c>
      <c r="F873">
        <f>IF(TablaVentas[[#This Row],[Cantidad]]&gt;=20,1,2)</f>
        <v>2</v>
      </c>
      <c r="G873" s="67" t="str">
        <f>VLOOKUP(MONTH(TablaVentas[[#This Row],[fecha]]),TablaMeses[#All],2,FALSE)</f>
        <v>MAYO</v>
      </c>
      <c r="H873">
        <f>YEAR(TablaVentas[[#This Row],[fecha]])</f>
        <v>2016</v>
      </c>
      <c r="I873">
        <f>VLOOKUP(TablaVentas[[#This Row],[CodigoBarras]],TablaProductos[#All],3,FALSE)</f>
        <v>1006</v>
      </c>
    </row>
    <row r="874" spans="1:9" x14ac:dyDescent="0.25">
      <c r="A874" s="68">
        <v>42518</v>
      </c>
      <c r="B874">
        <v>75100033950</v>
      </c>
      <c r="C874">
        <v>30</v>
      </c>
      <c r="D874" s="2">
        <v>25.215585619363644</v>
      </c>
      <c r="E874" s="3">
        <f>TablaVentas[[#This Row],[Precio]]*TablaVentas[[#This Row],[Cantidad]]</f>
        <v>756.4675685809093</v>
      </c>
      <c r="F874">
        <f>IF(TablaVentas[[#This Row],[Cantidad]]&gt;=20,1,2)</f>
        <v>1</v>
      </c>
      <c r="G874" s="67" t="str">
        <f>VLOOKUP(MONTH(TablaVentas[[#This Row],[fecha]]),TablaMeses[#All],2,FALSE)</f>
        <v>MAYO</v>
      </c>
      <c r="H874">
        <f>YEAR(TablaVentas[[#This Row],[fecha]])</f>
        <v>2016</v>
      </c>
      <c r="I874">
        <f>VLOOKUP(TablaVentas[[#This Row],[CodigoBarras]],TablaProductos[#All],3,FALSE)</f>
        <v>1005</v>
      </c>
    </row>
    <row r="875" spans="1:9" x14ac:dyDescent="0.25">
      <c r="A875" s="68">
        <v>42519</v>
      </c>
      <c r="B875">
        <v>75100033944</v>
      </c>
      <c r="C875">
        <v>37</v>
      </c>
      <c r="D875" s="2">
        <v>26.678238770962935</v>
      </c>
      <c r="E875" s="3">
        <f>TablaVentas[[#This Row],[Precio]]*TablaVentas[[#This Row],[Cantidad]]</f>
        <v>987.09483452562858</v>
      </c>
      <c r="F875">
        <f>IF(TablaVentas[[#This Row],[Cantidad]]&gt;=20,1,2)</f>
        <v>1</v>
      </c>
      <c r="G875" s="67" t="str">
        <f>VLOOKUP(MONTH(TablaVentas[[#This Row],[fecha]]),TablaMeses[#All],2,FALSE)</f>
        <v>MAYO</v>
      </c>
      <c r="H875">
        <f>YEAR(TablaVentas[[#This Row],[fecha]])</f>
        <v>2016</v>
      </c>
      <c r="I875">
        <f>VLOOKUP(TablaVentas[[#This Row],[CodigoBarras]],TablaProductos[#All],3,FALSE)</f>
        <v>1002</v>
      </c>
    </row>
    <row r="876" spans="1:9" x14ac:dyDescent="0.25">
      <c r="A876" s="68">
        <v>42519</v>
      </c>
      <c r="B876">
        <v>75100033945</v>
      </c>
      <c r="C876">
        <v>4</v>
      </c>
      <c r="D876" s="2">
        <v>32.473968381130078</v>
      </c>
      <c r="E876" s="3">
        <f>TablaVentas[[#This Row],[Precio]]*TablaVentas[[#This Row],[Cantidad]]</f>
        <v>129.89587352452031</v>
      </c>
      <c r="F876">
        <f>IF(TablaVentas[[#This Row],[Cantidad]]&gt;=20,1,2)</f>
        <v>2</v>
      </c>
      <c r="G876" s="67" t="str">
        <f>VLOOKUP(MONTH(TablaVentas[[#This Row],[fecha]]),TablaMeses[#All],2,FALSE)</f>
        <v>MAYO</v>
      </c>
      <c r="H876">
        <f>YEAR(TablaVentas[[#This Row],[fecha]])</f>
        <v>2016</v>
      </c>
      <c r="I876">
        <f>VLOOKUP(TablaVentas[[#This Row],[CodigoBarras]],TablaProductos[#All],3,FALSE)</f>
        <v>1003</v>
      </c>
    </row>
    <row r="877" spans="1:9" x14ac:dyDescent="0.25">
      <c r="A877" s="68">
        <v>42519</v>
      </c>
      <c r="B877">
        <v>75100033945</v>
      </c>
      <c r="C877">
        <v>13</v>
      </c>
      <c r="D877" s="2">
        <v>32.473968381130078</v>
      </c>
      <c r="E877" s="3">
        <f>TablaVentas[[#This Row],[Precio]]*TablaVentas[[#This Row],[Cantidad]]</f>
        <v>422.16158895469101</v>
      </c>
      <c r="F877">
        <f>IF(TablaVentas[[#This Row],[Cantidad]]&gt;=20,1,2)</f>
        <v>2</v>
      </c>
      <c r="G877" s="67" t="str">
        <f>VLOOKUP(MONTH(TablaVentas[[#This Row],[fecha]]),TablaMeses[#All],2,FALSE)</f>
        <v>MAYO</v>
      </c>
      <c r="H877">
        <f>YEAR(TablaVentas[[#This Row],[fecha]])</f>
        <v>2016</v>
      </c>
      <c r="I877">
        <f>VLOOKUP(TablaVentas[[#This Row],[CodigoBarras]],TablaProductos[#All],3,FALSE)</f>
        <v>1003</v>
      </c>
    </row>
    <row r="878" spans="1:9" x14ac:dyDescent="0.25">
      <c r="A878" s="68">
        <v>42519</v>
      </c>
      <c r="B878">
        <v>75100033949</v>
      </c>
      <c r="C878">
        <v>2</v>
      </c>
      <c r="D878" s="2">
        <v>32.894032474980676</v>
      </c>
      <c r="E878" s="3">
        <f>TablaVentas[[#This Row],[Precio]]*TablaVentas[[#This Row],[Cantidad]]</f>
        <v>65.788064949961353</v>
      </c>
      <c r="F878">
        <f>IF(TablaVentas[[#This Row],[Cantidad]]&gt;=20,1,2)</f>
        <v>2</v>
      </c>
      <c r="G878" s="67" t="str">
        <f>VLOOKUP(MONTH(TablaVentas[[#This Row],[fecha]]),TablaMeses[#All],2,FALSE)</f>
        <v>MAYO</v>
      </c>
      <c r="H878">
        <f>YEAR(TablaVentas[[#This Row],[fecha]])</f>
        <v>2016</v>
      </c>
      <c r="I878">
        <f>VLOOKUP(TablaVentas[[#This Row],[CodigoBarras]],TablaProductos[#All],3,FALSE)</f>
        <v>1004</v>
      </c>
    </row>
    <row r="879" spans="1:9" x14ac:dyDescent="0.25">
      <c r="A879" s="68">
        <v>42519</v>
      </c>
      <c r="B879">
        <v>75100033949</v>
      </c>
      <c r="C879">
        <v>23</v>
      </c>
      <c r="D879" s="2">
        <v>32.894032474980676</v>
      </c>
      <c r="E879" s="3">
        <f>TablaVentas[[#This Row],[Precio]]*TablaVentas[[#This Row],[Cantidad]]</f>
        <v>756.56274692455554</v>
      </c>
      <c r="F879">
        <f>IF(TablaVentas[[#This Row],[Cantidad]]&gt;=20,1,2)</f>
        <v>1</v>
      </c>
      <c r="G879" s="67" t="str">
        <f>VLOOKUP(MONTH(TablaVentas[[#This Row],[fecha]]),TablaMeses[#All],2,FALSE)</f>
        <v>MAYO</v>
      </c>
      <c r="H879">
        <f>YEAR(TablaVentas[[#This Row],[fecha]])</f>
        <v>2016</v>
      </c>
      <c r="I879">
        <f>VLOOKUP(TablaVentas[[#This Row],[CodigoBarras]],TablaProductos[#All],3,FALSE)</f>
        <v>1004</v>
      </c>
    </row>
    <row r="880" spans="1:9" x14ac:dyDescent="0.25">
      <c r="A880" s="68">
        <v>42519</v>
      </c>
      <c r="B880">
        <v>75100033950</v>
      </c>
      <c r="C880">
        <v>43</v>
      </c>
      <c r="D880" s="2">
        <v>25.215585619363644</v>
      </c>
      <c r="E880" s="3">
        <f>TablaVentas[[#This Row],[Precio]]*TablaVentas[[#This Row],[Cantidad]]</f>
        <v>1084.2701816326366</v>
      </c>
      <c r="F880">
        <f>IF(TablaVentas[[#This Row],[Cantidad]]&gt;=20,1,2)</f>
        <v>1</v>
      </c>
      <c r="G880" s="67" t="str">
        <f>VLOOKUP(MONTH(TablaVentas[[#This Row],[fecha]]),TablaMeses[#All],2,FALSE)</f>
        <v>MAYO</v>
      </c>
      <c r="H880">
        <f>YEAR(TablaVentas[[#This Row],[fecha]])</f>
        <v>2016</v>
      </c>
      <c r="I880">
        <f>VLOOKUP(TablaVentas[[#This Row],[CodigoBarras]],TablaProductos[#All],3,FALSE)</f>
        <v>1005</v>
      </c>
    </row>
    <row r="881" spans="1:9" x14ac:dyDescent="0.25">
      <c r="A881" s="68">
        <v>42519</v>
      </c>
      <c r="B881">
        <v>75100033950</v>
      </c>
      <c r="C881">
        <v>7</v>
      </c>
      <c r="D881" s="2">
        <v>25.215585619363644</v>
      </c>
      <c r="E881" s="3">
        <f>TablaVentas[[#This Row],[Precio]]*TablaVentas[[#This Row],[Cantidad]]</f>
        <v>176.5090993355455</v>
      </c>
      <c r="F881">
        <f>IF(TablaVentas[[#This Row],[Cantidad]]&gt;=20,1,2)</f>
        <v>2</v>
      </c>
      <c r="G881" s="67" t="str">
        <f>VLOOKUP(MONTH(TablaVentas[[#This Row],[fecha]]),TablaMeses[#All],2,FALSE)</f>
        <v>MAYO</v>
      </c>
      <c r="H881">
        <f>YEAR(TablaVentas[[#This Row],[fecha]])</f>
        <v>2016</v>
      </c>
      <c r="I881">
        <f>VLOOKUP(TablaVentas[[#This Row],[CodigoBarras]],TablaProductos[#All],3,FALSE)</f>
        <v>1005</v>
      </c>
    </row>
    <row r="882" spans="1:9" x14ac:dyDescent="0.25">
      <c r="A882" s="68">
        <v>42520</v>
      </c>
      <c r="B882">
        <v>75100033940</v>
      </c>
      <c r="C882">
        <v>7</v>
      </c>
      <c r="D882" s="2">
        <v>36.618449397693041</v>
      </c>
      <c r="E882" s="3">
        <f>TablaVentas[[#This Row],[Precio]]*TablaVentas[[#This Row],[Cantidad]]</f>
        <v>256.32914578385129</v>
      </c>
      <c r="F882">
        <f>IF(TablaVentas[[#This Row],[Cantidad]]&gt;=20,1,2)</f>
        <v>2</v>
      </c>
      <c r="G882" s="67" t="str">
        <f>VLOOKUP(MONTH(TablaVentas[[#This Row],[fecha]]),TablaMeses[#All],2,FALSE)</f>
        <v>MAYO</v>
      </c>
      <c r="H882">
        <f>YEAR(TablaVentas[[#This Row],[fecha]])</f>
        <v>2016</v>
      </c>
      <c r="I882">
        <f>VLOOKUP(TablaVentas[[#This Row],[CodigoBarras]],TablaProductos[#All],3,FALSE)</f>
        <v>1001</v>
      </c>
    </row>
    <row r="883" spans="1:9" x14ac:dyDescent="0.25">
      <c r="A883" s="68">
        <v>42520</v>
      </c>
      <c r="B883">
        <v>75100033941</v>
      </c>
      <c r="C883">
        <v>2</v>
      </c>
      <c r="D883" s="2">
        <v>34.329026514440201</v>
      </c>
      <c r="E883" s="3">
        <f>TablaVentas[[#This Row],[Precio]]*TablaVentas[[#This Row],[Cantidad]]</f>
        <v>68.658053028880403</v>
      </c>
      <c r="F883">
        <f>IF(TablaVentas[[#This Row],[Cantidad]]&gt;=20,1,2)</f>
        <v>2</v>
      </c>
      <c r="G883" s="67" t="str">
        <f>VLOOKUP(MONTH(TablaVentas[[#This Row],[fecha]]),TablaMeses[#All],2,FALSE)</f>
        <v>MAYO</v>
      </c>
      <c r="H883">
        <f>YEAR(TablaVentas[[#This Row],[fecha]])</f>
        <v>2016</v>
      </c>
      <c r="I883">
        <f>VLOOKUP(TablaVentas[[#This Row],[CodigoBarras]],TablaProductos[#All],3,FALSE)</f>
        <v>1002</v>
      </c>
    </row>
    <row r="884" spans="1:9" x14ac:dyDescent="0.25">
      <c r="A884" s="68">
        <v>42520</v>
      </c>
      <c r="B884">
        <v>75100033942</v>
      </c>
      <c r="C884">
        <v>25</v>
      </c>
      <c r="D884" s="2">
        <v>39.570543626877033</v>
      </c>
      <c r="E884" s="3">
        <f>TablaVentas[[#This Row],[Precio]]*TablaVentas[[#This Row],[Cantidad]]</f>
        <v>989.26359067192584</v>
      </c>
      <c r="F884">
        <f>IF(TablaVentas[[#This Row],[Cantidad]]&gt;=20,1,2)</f>
        <v>1</v>
      </c>
      <c r="G884" s="67" t="str">
        <f>VLOOKUP(MONTH(TablaVentas[[#This Row],[fecha]]),TablaMeses[#All],2,FALSE)</f>
        <v>MAYO</v>
      </c>
      <c r="H884">
        <f>YEAR(TablaVentas[[#This Row],[fecha]])</f>
        <v>2016</v>
      </c>
      <c r="I884">
        <f>VLOOKUP(TablaVentas[[#This Row],[CodigoBarras]],TablaProductos[#All],3,FALSE)</f>
        <v>1003</v>
      </c>
    </row>
    <row r="885" spans="1:9" x14ac:dyDescent="0.25">
      <c r="A885" s="68">
        <v>42520</v>
      </c>
      <c r="B885">
        <v>75100033946</v>
      </c>
      <c r="C885">
        <v>47</v>
      </c>
      <c r="D885" s="2">
        <v>39.508311000525424</v>
      </c>
      <c r="E885" s="3">
        <f>TablaVentas[[#This Row],[Precio]]*TablaVentas[[#This Row],[Cantidad]]</f>
        <v>1856.8906170246948</v>
      </c>
      <c r="F885">
        <f>IF(TablaVentas[[#This Row],[Cantidad]]&gt;=20,1,2)</f>
        <v>1</v>
      </c>
      <c r="G885" s="67" t="str">
        <f>VLOOKUP(MONTH(TablaVentas[[#This Row],[fecha]]),TablaMeses[#All],2,FALSE)</f>
        <v>MAYO</v>
      </c>
      <c r="H885">
        <f>YEAR(TablaVentas[[#This Row],[fecha]])</f>
        <v>2016</v>
      </c>
      <c r="I885">
        <f>VLOOKUP(TablaVentas[[#This Row],[CodigoBarras]],TablaProductos[#All],3,FALSE)</f>
        <v>1004</v>
      </c>
    </row>
    <row r="886" spans="1:9" x14ac:dyDescent="0.25">
      <c r="A886" s="68">
        <v>42520</v>
      </c>
      <c r="B886">
        <v>75100033947</v>
      </c>
      <c r="C886">
        <v>46</v>
      </c>
      <c r="D886" s="2">
        <v>33.370394916639121</v>
      </c>
      <c r="E886" s="3">
        <f>TablaVentas[[#This Row],[Precio]]*TablaVentas[[#This Row],[Cantidad]]</f>
        <v>1535.0381661653996</v>
      </c>
      <c r="F886">
        <f>IF(TablaVentas[[#This Row],[Cantidad]]&gt;=20,1,2)</f>
        <v>1</v>
      </c>
      <c r="G886" s="67" t="str">
        <f>VLOOKUP(MONTH(TablaVentas[[#This Row],[fecha]]),TablaMeses[#All],2,FALSE)</f>
        <v>MAYO</v>
      </c>
      <c r="H886">
        <f>YEAR(TablaVentas[[#This Row],[fecha]])</f>
        <v>2016</v>
      </c>
      <c r="I886">
        <f>VLOOKUP(TablaVentas[[#This Row],[CodigoBarras]],TablaProductos[#All],3,FALSE)</f>
        <v>1005</v>
      </c>
    </row>
    <row r="887" spans="1:9" x14ac:dyDescent="0.25">
      <c r="A887" s="68">
        <v>42520</v>
      </c>
      <c r="B887">
        <v>75100033949</v>
      </c>
      <c r="C887">
        <v>34</v>
      </c>
      <c r="D887" s="2">
        <v>32.894032474980676</v>
      </c>
      <c r="E887" s="3">
        <f>TablaVentas[[#This Row],[Precio]]*TablaVentas[[#This Row],[Cantidad]]</f>
        <v>1118.397104149343</v>
      </c>
      <c r="F887">
        <f>IF(TablaVentas[[#This Row],[Cantidad]]&gt;=20,1,2)</f>
        <v>1</v>
      </c>
      <c r="G887" s="67" t="str">
        <f>VLOOKUP(MONTH(TablaVentas[[#This Row],[fecha]]),TablaMeses[#All],2,FALSE)</f>
        <v>MAYO</v>
      </c>
      <c r="H887">
        <f>YEAR(TablaVentas[[#This Row],[fecha]])</f>
        <v>2016</v>
      </c>
      <c r="I887">
        <f>VLOOKUP(TablaVentas[[#This Row],[CodigoBarras]],TablaProductos[#All],3,FALSE)</f>
        <v>1004</v>
      </c>
    </row>
    <row r="888" spans="1:9" x14ac:dyDescent="0.25">
      <c r="A888" s="68">
        <v>42520</v>
      </c>
      <c r="B888">
        <v>75100033949</v>
      </c>
      <c r="C888">
        <v>34</v>
      </c>
      <c r="D888" s="2">
        <v>32.894032474980676</v>
      </c>
      <c r="E888" s="3">
        <f>TablaVentas[[#This Row],[Precio]]*TablaVentas[[#This Row],[Cantidad]]</f>
        <v>1118.397104149343</v>
      </c>
      <c r="F888">
        <f>IF(TablaVentas[[#This Row],[Cantidad]]&gt;=20,1,2)</f>
        <v>1</v>
      </c>
      <c r="G888" s="67" t="str">
        <f>VLOOKUP(MONTH(TablaVentas[[#This Row],[fecha]]),TablaMeses[#All],2,FALSE)</f>
        <v>MAYO</v>
      </c>
      <c r="H888">
        <f>YEAR(TablaVentas[[#This Row],[fecha]])</f>
        <v>2016</v>
      </c>
      <c r="I888">
        <f>VLOOKUP(TablaVentas[[#This Row],[CodigoBarras]],TablaProductos[#All],3,FALSE)</f>
        <v>1004</v>
      </c>
    </row>
    <row r="889" spans="1:9" x14ac:dyDescent="0.25">
      <c r="A889" s="68">
        <v>42520</v>
      </c>
      <c r="B889">
        <v>75100033950</v>
      </c>
      <c r="C889">
        <v>17</v>
      </c>
      <c r="D889" s="2">
        <v>25.215585619363644</v>
      </c>
      <c r="E889" s="3">
        <f>TablaVentas[[#This Row],[Precio]]*TablaVentas[[#This Row],[Cantidad]]</f>
        <v>428.66495552918195</v>
      </c>
      <c r="F889">
        <f>IF(TablaVentas[[#This Row],[Cantidad]]&gt;=20,1,2)</f>
        <v>2</v>
      </c>
      <c r="G889" s="67" t="str">
        <f>VLOOKUP(MONTH(TablaVentas[[#This Row],[fecha]]),TablaMeses[#All],2,FALSE)</f>
        <v>MAYO</v>
      </c>
      <c r="H889">
        <f>YEAR(TablaVentas[[#This Row],[fecha]])</f>
        <v>2016</v>
      </c>
      <c r="I889">
        <f>VLOOKUP(TablaVentas[[#This Row],[CodigoBarras]],TablaProductos[#All],3,FALSE)</f>
        <v>1005</v>
      </c>
    </row>
    <row r="890" spans="1:9" x14ac:dyDescent="0.25">
      <c r="A890" s="68">
        <v>42522</v>
      </c>
      <c r="B890">
        <v>75100033940</v>
      </c>
      <c r="C890">
        <v>15</v>
      </c>
      <c r="D890" s="2">
        <v>36.618449397693041</v>
      </c>
      <c r="E890" s="3">
        <f>TablaVentas[[#This Row],[Precio]]*TablaVentas[[#This Row],[Cantidad]]</f>
        <v>549.27674096539567</v>
      </c>
      <c r="F890">
        <f>IF(TablaVentas[[#This Row],[Cantidad]]&gt;=20,1,2)</f>
        <v>2</v>
      </c>
      <c r="G890" s="67" t="str">
        <f>VLOOKUP(MONTH(TablaVentas[[#This Row],[fecha]]),TablaMeses[#All],2,FALSE)</f>
        <v>JUNIO</v>
      </c>
      <c r="H890">
        <f>YEAR(TablaVentas[[#This Row],[fecha]])</f>
        <v>2016</v>
      </c>
      <c r="I890">
        <f>VLOOKUP(TablaVentas[[#This Row],[CodigoBarras]],TablaProductos[#All],3,FALSE)</f>
        <v>1001</v>
      </c>
    </row>
    <row r="891" spans="1:9" x14ac:dyDescent="0.25">
      <c r="A891" s="68">
        <v>42522</v>
      </c>
      <c r="B891">
        <v>75100033942</v>
      </c>
      <c r="C891">
        <v>16</v>
      </c>
      <c r="D891" s="2">
        <v>39.570543626877033</v>
      </c>
      <c r="E891" s="3">
        <f>TablaVentas[[#This Row],[Precio]]*TablaVentas[[#This Row],[Cantidad]]</f>
        <v>633.12869803003252</v>
      </c>
      <c r="F891">
        <f>IF(TablaVentas[[#This Row],[Cantidad]]&gt;=20,1,2)</f>
        <v>2</v>
      </c>
      <c r="G891" s="67" t="str">
        <f>VLOOKUP(MONTH(TablaVentas[[#This Row],[fecha]]),TablaMeses[#All],2,FALSE)</f>
        <v>JUNIO</v>
      </c>
      <c r="H891">
        <f>YEAR(TablaVentas[[#This Row],[fecha]])</f>
        <v>2016</v>
      </c>
      <c r="I891">
        <f>VLOOKUP(TablaVentas[[#This Row],[CodigoBarras]],TablaProductos[#All],3,FALSE)</f>
        <v>1003</v>
      </c>
    </row>
    <row r="892" spans="1:9" x14ac:dyDescent="0.25">
      <c r="A892" s="68">
        <v>42522</v>
      </c>
      <c r="B892">
        <v>75100033944</v>
      </c>
      <c r="C892">
        <v>3</v>
      </c>
      <c r="D892" s="2">
        <v>26.678238770962935</v>
      </c>
      <c r="E892" s="3">
        <f>TablaVentas[[#This Row],[Precio]]*TablaVentas[[#This Row],[Cantidad]]</f>
        <v>80.034716312888804</v>
      </c>
      <c r="F892">
        <f>IF(TablaVentas[[#This Row],[Cantidad]]&gt;=20,1,2)</f>
        <v>2</v>
      </c>
      <c r="G892" s="67" t="str">
        <f>VLOOKUP(MONTH(TablaVentas[[#This Row],[fecha]]),TablaMeses[#All],2,FALSE)</f>
        <v>JUNIO</v>
      </c>
      <c r="H892">
        <f>YEAR(TablaVentas[[#This Row],[fecha]])</f>
        <v>2016</v>
      </c>
      <c r="I892">
        <f>VLOOKUP(TablaVentas[[#This Row],[CodigoBarras]],TablaProductos[#All],3,FALSE)</f>
        <v>1002</v>
      </c>
    </row>
    <row r="893" spans="1:9" x14ac:dyDescent="0.25">
      <c r="A893" s="68">
        <v>42522</v>
      </c>
      <c r="B893">
        <v>75100033946</v>
      </c>
      <c r="C893">
        <v>33</v>
      </c>
      <c r="D893" s="2">
        <v>39.508311000525424</v>
      </c>
      <c r="E893" s="3">
        <f>TablaVentas[[#This Row],[Precio]]*TablaVentas[[#This Row],[Cantidad]]</f>
        <v>1303.7742630173391</v>
      </c>
      <c r="F893">
        <f>IF(TablaVentas[[#This Row],[Cantidad]]&gt;=20,1,2)</f>
        <v>1</v>
      </c>
      <c r="G893" s="67" t="str">
        <f>VLOOKUP(MONTH(TablaVentas[[#This Row],[fecha]]),TablaMeses[#All],2,FALSE)</f>
        <v>JUNIO</v>
      </c>
      <c r="H893">
        <f>YEAR(TablaVentas[[#This Row],[fecha]])</f>
        <v>2016</v>
      </c>
      <c r="I893">
        <f>VLOOKUP(TablaVentas[[#This Row],[CodigoBarras]],TablaProductos[#All],3,FALSE)</f>
        <v>1004</v>
      </c>
    </row>
    <row r="894" spans="1:9" x14ac:dyDescent="0.25">
      <c r="A894" s="68">
        <v>42522</v>
      </c>
      <c r="B894">
        <v>75100033949</v>
      </c>
      <c r="C894">
        <v>50</v>
      </c>
      <c r="D894" s="2">
        <v>32.894032474980676</v>
      </c>
      <c r="E894" s="3">
        <f>TablaVentas[[#This Row],[Precio]]*TablaVentas[[#This Row],[Cantidad]]</f>
        <v>1644.7016237490338</v>
      </c>
      <c r="F894">
        <f>IF(TablaVentas[[#This Row],[Cantidad]]&gt;=20,1,2)</f>
        <v>1</v>
      </c>
      <c r="G894" s="67" t="str">
        <f>VLOOKUP(MONTH(TablaVentas[[#This Row],[fecha]]),TablaMeses[#All],2,FALSE)</f>
        <v>JUNIO</v>
      </c>
      <c r="H894">
        <f>YEAR(TablaVentas[[#This Row],[fecha]])</f>
        <v>2016</v>
      </c>
      <c r="I894">
        <f>VLOOKUP(TablaVentas[[#This Row],[CodigoBarras]],TablaProductos[#All],3,FALSE)</f>
        <v>1004</v>
      </c>
    </row>
    <row r="895" spans="1:9" x14ac:dyDescent="0.25">
      <c r="A895" s="68">
        <v>42522</v>
      </c>
      <c r="B895">
        <v>75100033950</v>
      </c>
      <c r="C895">
        <v>4</v>
      </c>
      <c r="D895" s="2">
        <v>25.215585619363644</v>
      </c>
      <c r="E895" s="3">
        <f>TablaVentas[[#This Row],[Precio]]*TablaVentas[[#This Row],[Cantidad]]</f>
        <v>100.86234247745458</v>
      </c>
      <c r="F895">
        <f>IF(TablaVentas[[#This Row],[Cantidad]]&gt;=20,1,2)</f>
        <v>2</v>
      </c>
      <c r="G895" s="67" t="str">
        <f>VLOOKUP(MONTH(TablaVentas[[#This Row],[fecha]]),TablaMeses[#All],2,FALSE)</f>
        <v>JUNIO</v>
      </c>
      <c r="H895">
        <f>YEAR(TablaVentas[[#This Row],[fecha]])</f>
        <v>2016</v>
      </c>
      <c r="I895">
        <f>VLOOKUP(TablaVentas[[#This Row],[CodigoBarras]],TablaProductos[#All],3,FALSE)</f>
        <v>1005</v>
      </c>
    </row>
    <row r="896" spans="1:9" x14ac:dyDescent="0.25">
      <c r="A896" s="68">
        <v>42522</v>
      </c>
      <c r="B896">
        <v>75100033950</v>
      </c>
      <c r="C896">
        <v>13</v>
      </c>
      <c r="D896" s="2">
        <v>25.215585619363644</v>
      </c>
      <c r="E896" s="3">
        <f>TablaVentas[[#This Row],[Precio]]*TablaVentas[[#This Row],[Cantidad]]</f>
        <v>327.80261305172735</v>
      </c>
      <c r="F896">
        <f>IF(TablaVentas[[#This Row],[Cantidad]]&gt;=20,1,2)</f>
        <v>2</v>
      </c>
      <c r="G896" s="67" t="str">
        <f>VLOOKUP(MONTH(TablaVentas[[#This Row],[fecha]]),TablaMeses[#All],2,FALSE)</f>
        <v>JUNIO</v>
      </c>
      <c r="H896">
        <f>YEAR(TablaVentas[[#This Row],[fecha]])</f>
        <v>2016</v>
      </c>
      <c r="I896">
        <f>VLOOKUP(TablaVentas[[#This Row],[CodigoBarras]],TablaProductos[#All],3,FALSE)</f>
        <v>1005</v>
      </c>
    </row>
    <row r="897" spans="1:9" x14ac:dyDescent="0.25">
      <c r="A897" s="68">
        <v>42523</v>
      </c>
      <c r="B897">
        <v>75100033941</v>
      </c>
      <c r="C897">
        <v>29</v>
      </c>
      <c r="D897" s="2">
        <v>34.329026514440201</v>
      </c>
      <c r="E897" s="3">
        <f>TablaVentas[[#This Row],[Precio]]*TablaVentas[[#This Row],[Cantidad]]</f>
        <v>995.5417689187658</v>
      </c>
      <c r="F897">
        <f>IF(TablaVentas[[#This Row],[Cantidad]]&gt;=20,1,2)</f>
        <v>1</v>
      </c>
      <c r="G897" s="67" t="str">
        <f>VLOOKUP(MONTH(TablaVentas[[#This Row],[fecha]]),TablaMeses[#All],2,FALSE)</f>
        <v>JUNIO</v>
      </c>
      <c r="H897">
        <f>YEAR(TablaVentas[[#This Row],[fecha]])</f>
        <v>2016</v>
      </c>
      <c r="I897">
        <f>VLOOKUP(TablaVentas[[#This Row],[CodigoBarras]],TablaProductos[#All],3,FALSE)</f>
        <v>1002</v>
      </c>
    </row>
    <row r="898" spans="1:9" x14ac:dyDescent="0.25">
      <c r="A898" s="68">
        <v>42523</v>
      </c>
      <c r="B898">
        <v>75100033941</v>
      </c>
      <c r="C898">
        <v>36</v>
      </c>
      <c r="D898" s="2">
        <v>34.329026514440201</v>
      </c>
      <c r="E898" s="3">
        <f>TablaVentas[[#This Row],[Precio]]*TablaVentas[[#This Row],[Cantidad]]</f>
        <v>1235.8449545198473</v>
      </c>
      <c r="F898">
        <f>IF(TablaVentas[[#This Row],[Cantidad]]&gt;=20,1,2)</f>
        <v>1</v>
      </c>
      <c r="G898" s="67" t="str">
        <f>VLOOKUP(MONTH(TablaVentas[[#This Row],[fecha]]),TablaMeses[#All],2,FALSE)</f>
        <v>JUNIO</v>
      </c>
      <c r="H898">
        <f>YEAR(TablaVentas[[#This Row],[fecha]])</f>
        <v>2016</v>
      </c>
      <c r="I898">
        <f>VLOOKUP(TablaVentas[[#This Row],[CodigoBarras]],TablaProductos[#All],3,FALSE)</f>
        <v>1002</v>
      </c>
    </row>
    <row r="899" spans="1:9" x14ac:dyDescent="0.25">
      <c r="A899" s="68">
        <v>42523</v>
      </c>
      <c r="B899">
        <v>75100033945</v>
      </c>
      <c r="C899">
        <v>40</v>
      </c>
      <c r="D899" s="2">
        <v>32.473968381130078</v>
      </c>
      <c r="E899" s="3">
        <f>TablaVentas[[#This Row],[Precio]]*TablaVentas[[#This Row],[Cantidad]]</f>
        <v>1298.9587352452031</v>
      </c>
      <c r="F899">
        <f>IF(TablaVentas[[#This Row],[Cantidad]]&gt;=20,1,2)</f>
        <v>1</v>
      </c>
      <c r="G899" s="67" t="str">
        <f>VLOOKUP(MONTH(TablaVentas[[#This Row],[fecha]]),TablaMeses[#All],2,FALSE)</f>
        <v>JUNIO</v>
      </c>
      <c r="H899">
        <f>YEAR(TablaVentas[[#This Row],[fecha]])</f>
        <v>2016</v>
      </c>
      <c r="I899">
        <f>VLOOKUP(TablaVentas[[#This Row],[CodigoBarras]],TablaProductos[#All],3,FALSE)</f>
        <v>1003</v>
      </c>
    </row>
    <row r="900" spans="1:9" x14ac:dyDescent="0.25">
      <c r="A900" s="68">
        <v>42523</v>
      </c>
      <c r="B900">
        <v>75100033946</v>
      </c>
      <c r="C900">
        <v>2</v>
      </c>
      <c r="D900" s="2">
        <v>39.508311000525424</v>
      </c>
      <c r="E900" s="3">
        <f>TablaVentas[[#This Row],[Precio]]*TablaVentas[[#This Row],[Cantidad]]</f>
        <v>79.016622001050848</v>
      </c>
      <c r="F900">
        <f>IF(TablaVentas[[#This Row],[Cantidad]]&gt;=20,1,2)</f>
        <v>2</v>
      </c>
      <c r="G900" s="67" t="str">
        <f>VLOOKUP(MONTH(TablaVentas[[#This Row],[fecha]]),TablaMeses[#All],2,FALSE)</f>
        <v>JUNIO</v>
      </c>
      <c r="H900">
        <f>YEAR(TablaVentas[[#This Row],[fecha]])</f>
        <v>2016</v>
      </c>
      <c r="I900">
        <f>VLOOKUP(TablaVentas[[#This Row],[CodigoBarras]],TablaProductos[#All],3,FALSE)</f>
        <v>1004</v>
      </c>
    </row>
    <row r="901" spans="1:9" x14ac:dyDescent="0.25">
      <c r="A901" s="68">
        <v>42523</v>
      </c>
      <c r="B901">
        <v>75100033949</v>
      </c>
      <c r="C901">
        <v>49</v>
      </c>
      <c r="D901" s="2">
        <v>32.894032474980676</v>
      </c>
      <c r="E901" s="3">
        <f>TablaVentas[[#This Row],[Precio]]*TablaVentas[[#This Row],[Cantidad]]</f>
        <v>1611.807591274053</v>
      </c>
      <c r="F901">
        <f>IF(TablaVentas[[#This Row],[Cantidad]]&gt;=20,1,2)</f>
        <v>1</v>
      </c>
      <c r="G901" s="67" t="str">
        <f>VLOOKUP(MONTH(TablaVentas[[#This Row],[fecha]]),TablaMeses[#All],2,FALSE)</f>
        <v>JUNIO</v>
      </c>
      <c r="H901">
        <f>YEAR(TablaVentas[[#This Row],[fecha]])</f>
        <v>2016</v>
      </c>
      <c r="I901">
        <f>VLOOKUP(TablaVentas[[#This Row],[CodigoBarras]],TablaProductos[#All],3,FALSE)</f>
        <v>1004</v>
      </c>
    </row>
    <row r="902" spans="1:9" x14ac:dyDescent="0.25">
      <c r="A902" s="68">
        <v>42523</v>
      </c>
      <c r="B902">
        <v>75100033950</v>
      </c>
      <c r="C902">
        <v>2</v>
      </c>
      <c r="D902" s="2">
        <v>25.215585619363644</v>
      </c>
      <c r="E902" s="3">
        <f>TablaVentas[[#This Row],[Precio]]*TablaVentas[[#This Row],[Cantidad]]</f>
        <v>50.431171238727288</v>
      </c>
      <c r="F902">
        <f>IF(TablaVentas[[#This Row],[Cantidad]]&gt;=20,1,2)</f>
        <v>2</v>
      </c>
      <c r="G902" s="67" t="str">
        <f>VLOOKUP(MONTH(TablaVentas[[#This Row],[fecha]]),TablaMeses[#All],2,FALSE)</f>
        <v>JUNIO</v>
      </c>
      <c r="H902">
        <f>YEAR(TablaVentas[[#This Row],[fecha]])</f>
        <v>2016</v>
      </c>
      <c r="I902">
        <f>VLOOKUP(TablaVentas[[#This Row],[CodigoBarras]],TablaProductos[#All],3,FALSE)</f>
        <v>1005</v>
      </c>
    </row>
    <row r="903" spans="1:9" x14ac:dyDescent="0.25">
      <c r="A903" s="68">
        <v>42524</v>
      </c>
      <c r="B903">
        <v>75100033943</v>
      </c>
      <c r="C903">
        <v>29</v>
      </c>
      <c r="D903" s="2">
        <v>38.791923856233225</v>
      </c>
      <c r="E903" s="3">
        <f>TablaVentas[[#This Row],[Precio]]*TablaVentas[[#This Row],[Cantidad]]</f>
        <v>1124.9657918307635</v>
      </c>
      <c r="F903">
        <f>IF(TablaVentas[[#This Row],[Cantidad]]&gt;=20,1,2)</f>
        <v>1</v>
      </c>
      <c r="G903" s="67" t="str">
        <f>VLOOKUP(MONTH(TablaVentas[[#This Row],[fecha]]),TablaMeses[#All],2,FALSE)</f>
        <v>JUNIO</v>
      </c>
      <c r="H903">
        <f>YEAR(TablaVentas[[#This Row],[fecha]])</f>
        <v>2016</v>
      </c>
      <c r="I903">
        <f>VLOOKUP(TablaVentas[[#This Row],[CodigoBarras]],TablaProductos[#All],3,FALSE)</f>
        <v>1001</v>
      </c>
    </row>
    <row r="904" spans="1:9" x14ac:dyDescent="0.25">
      <c r="A904" s="68">
        <v>42524</v>
      </c>
      <c r="B904">
        <v>75100033947</v>
      </c>
      <c r="C904">
        <v>7</v>
      </c>
      <c r="D904" s="2">
        <v>33.370394916639121</v>
      </c>
      <c r="E904" s="3">
        <f>TablaVentas[[#This Row],[Precio]]*TablaVentas[[#This Row],[Cantidad]]</f>
        <v>233.59276441647384</v>
      </c>
      <c r="F904">
        <f>IF(TablaVentas[[#This Row],[Cantidad]]&gt;=20,1,2)</f>
        <v>2</v>
      </c>
      <c r="G904" s="67" t="str">
        <f>VLOOKUP(MONTH(TablaVentas[[#This Row],[fecha]]),TablaMeses[#All],2,FALSE)</f>
        <v>JUNIO</v>
      </c>
      <c r="H904">
        <f>YEAR(TablaVentas[[#This Row],[fecha]])</f>
        <v>2016</v>
      </c>
      <c r="I904">
        <f>VLOOKUP(TablaVentas[[#This Row],[CodigoBarras]],TablaProductos[#All],3,FALSE)</f>
        <v>1005</v>
      </c>
    </row>
    <row r="905" spans="1:9" x14ac:dyDescent="0.25">
      <c r="A905" s="68">
        <v>42524</v>
      </c>
      <c r="B905">
        <v>75100033947</v>
      </c>
      <c r="C905">
        <v>19</v>
      </c>
      <c r="D905" s="2">
        <v>33.370394916639121</v>
      </c>
      <c r="E905" s="3">
        <f>TablaVentas[[#This Row],[Precio]]*TablaVentas[[#This Row],[Cantidad]]</f>
        <v>634.03750341614329</v>
      </c>
      <c r="F905">
        <f>IF(TablaVentas[[#This Row],[Cantidad]]&gt;=20,1,2)</f>
        <v>2</v>
      </c>
      <c r="G905" s="67" t="str">
        <f>VLOOKUP(MONTH(TablaVentas[[#This Row],[fecha]]),TablaMeses[#All],2,FALSE)</f>
        <v>JUNIO</v>
      </c>
      <c r="H905">
        <f>YEAR(TablaVentas[[#This Row],[fecha]])</f>
        <v>2016</v>
      </c>
      <c r="I905">
        <f>VLOOKUP(TablaVentas[[#This Row],[CodigoBarras]],TablaProductos[#All],3,FALSE)</f>
        <v>1005</v>
      </c>
    </row>
    <row r="906" spans="1:9" x14ac:dyDescent="0.25">
      <c r="A906" s="68">
        <v>42524</v>
      </c>
      <c r="B906">
        <v>75100033949</v>
      </c>
      <c r="C906">
        <v>34</v>
      </c>
      <c r="D906" s="2">
        <v>32.894032474980676</v>
      </c>
      <c r="E906" s="3">
        <f>TablaVentas[[#This Row],[Precio]]*TablaVentas[[#This Row],[Cantidad]]</f>
        <v>1118.397104149343</v>
      </c>
      <c r="F906">
        <f>IF(TablaVentas[[#This Row],[Cantidad]]&gt;=20,1,2)</f>
        <v>1</v>
      </c>
      <c r="G906" s="67" t="str">
        <f>VLOOKUP(MONTH(TablaVentas[[#This Row],[fecha]]),TablaMeses[#All],2,FALSE)</f>
        <v>JUNIO</v>
      </c>
      <c r="H906">
        <f>YEAR(TablaVentas[[#This Row],[fecha]])</f>
        <v>2016</v>
      </c>
      <c r="I906">
        <f>VLOOKUP(TablaVentas[[#This Row],[CodigoBarras]],TablaProductos[#All],3,FALSE)</f>
        <v>1004</v>
      </c>
    </row>
    <row r="907" spans="1:9" x14ac:dyDescent="0.25">
      <c r="A907" s="68">
        <v>42525</v>
      </c>
      <c r="B907">
        <v>75100033940</v>
      </c>
      <c r="C907">
        <v>30</v>
      </c>
      <c r="D907" s="2">
        <v>36.618449397693041</v>
      </c>
      <c r="E907" s="3">
        <f>TablaVentas[[#This Row],[Precio]]*TablaVentas[[#This Row],[Cantidad]]</f>
        <v>1098.5534819307913</v>
      </c>
      <c r="F907">
        <f>IF(TablaVentas[[#This Row],[Cantidad]]&gt;=20,1,2)</f>
        <v>1</v>
      </c>
      <c r="G907" s="67" t="str">
        <f>VLOOKUP(MONTH(TablaVentas[[#This Row],[fecha]]),TablaMeses[#All],2,FALSE)</f>
        <v>JUNIO</v>
      </c>
      <c r="H907">
        <f>YEAR(TablaVentas[[#This Row],[fecha]])</f>
        <v>2016</v>
      </c>
      <c r="I907">
        <f>VLOOKUP(TablaVentas[[#This Row],[CodigoBarras]],TablaProductos[#All],3,FALSE)</f>
        <v>1001</v>
      </c>
    </row>
    <row r="908" spans="1:9" x14ac:dyDescent="0.25">
      <c r="A908" s="68">
        <v>42525</v>
      </c>
      <c r="B908">
        <v>75100033941</v>
      </c>
      <c r="C908">
        <v>30</v>
      </c>
      <c r="D908" s="2">
        <v>34.329026514440201</v>
      </c>
      <c r="E908" s="3">
        <f>TablaVentas[[#This Row],[Precio]]*TablaVentas[[#This Row],[Cantidad]]</f>
        <v>1029.870795433206</v>
      </c>
      <c r="F908">
        <f>IF(TablaVentas[[#This Row],[Cantidad]]&gt;=20,1,2)</f>
        <v>1</v>
      </c>
      <c r="G908" s="67" t="str">
        <f>VLOOKUP(MONTH(TablaVentas[[#This Row],[fecha]]),TablaMeses[#All],2,FALSE)</f>
        <v>JUNIO</v>
      </c>
      <c r="H908">
        <f>YEAR(TablaVentas[[#This Row],[fecha]])</f>
        <v>2016</v>
      </c>
      <c r="I908">
        <f>VLOOKUP(TablaVentas[[#This Row],[CodigoBarras]],TablaProductos[#All],3,FALSE)</f>
        <v>1002</v>
      </c>
    </row>
    <row r="909" spans="1:9" x14ac:dyDescent="0.25">
      <c r="A909" s="68">
        <v>42525</v>
      </c>
      <c r="B909">
        <v>75100033942</v>
      </c>
      <c r="C909">
        <v>10</v>
      </c>
      <c r="D909" s="2">
        <v>39.570543626877033</v>
      </c>
      <c r="E909" s="3">
        <f>TablaVentas[[#This Row],[Precio]]*TablaVentas[[#This Row],[Cantidad]]</f>
        <v>395.70543626877031</v>
      </c>
      <c r="F909">
        <f>IF(TablaVentas[[#This Row],[Cantidad]]&gt;=20,1,2)</f>
        <v>2</v>
      </c>
      <c r="G909" s="67" t="str">
        <f>VLOOKUP(MONTH(TablaVentas[[#This Row],[fecha]]),TablaMeses[#All],2,FALSE)</f>
        <v>JUNIO</v>
      </c>
      <c r="H909">
        <f>YEAR(TablaVentas[[#This Row],[fecha]])</f>
        <v>2016</v>
      </c>
      <c r="I909">
        <f>VLOOKUP(TablaVentas[[#This Row],[CodigoBarras]],TablaProductos[#All],3,FALSE)</f>
        <v>1003</v>
      </c>
    </row>
    <row r="910" spans="1:9" x14ac:dyDescent="0.25">
      <c r="A910" s="68">
        <v>42525</v>
      </c>
      <c r="B910">
        <v>75100033945</v>
      </c>
      <c r="C910">
        <v>13</v>
      </c>
      <c r="D910" s="2">
        <v>32.473968381130078</v>
      </c>
      <c r="E910" s="3">
        <f>TablaVentas[[#This Row],[Precio]]*TablaVentas[[#This Row],[Cantidad]]</f>
        <v>422.16158895469101</v>
      </c>
      <c r="F910">
        <f>IF(TablaVentas[[#This Row],[Cantidad]]&gt;=20,1,2)</f>
        <v>2</v>
      </c>
      <c r="G910" s="67" t="str">
        <f>VLOOKUP(MONTH(TablaVentas[[#This Row],[fecha]]),TablaMeses[#All],2,FALSE)</f>
        <v>JUNIO</v>
      </c>
      <c r="H910">
        <f>YEAR(TablaVentas[[#This Row],[fecha]])</f>
        <v>2016</v>
      </c>
      <c r="I910">
        <f>VLOOKUP(TablaVentas[[#This Row],[CodigoBarras]],TablaProductos[#All],3,FALSE)</f>
        <v>1003</v>
      </c>
    </row>
    <row r="911" spans="1:9" x14ac:dyDescent="0.25">
      <c r="A911" s="68">
        <v>42525</v>
      </c>
      <c r="B911">
        <v>75100033945</v>
      </c>
      <c r="C911">
        <v>26</v>
      </c>
      <c r="D911" s="2">
        <v>32.473968381130078</v>
      </c>
      <c r="E911" s="3">
        <f>TablaVentas[[#This Row],[Precio]]*TablaVentas[[#This Row],[Cantidad]]</f>
        <v>844.32317790938203</v>
      </c>
      <c r="F911">
        <f>IF(TablaVentas[[#This Row],[Cantidad]]&gt;=20,1,2)</f>
        <v>1</v>
      </c>
      <c r="G911" s="67" t="str">
        <f>VLOOKUP(MONTH(TablaVentas[[#This Row],[fecha]]),TablaMeses[#All],2,FALSE)</f>
        <v>JUNIO</v>
      </c>
      <c r="H911">
        <f>YEAR(TablaVentas[[#This Row],[fecha]])</f>
        <v>2016</v>
      </c>
      <c r="I911">
        <f>VLOOKUP(TablaVentas[[#This Row],[CodigoBarras]],TablaProductos[#All],3,FALSE)</f>
        <v>1003</v>
      </c>
    </row>
    <row r="912" spans="1:9" x14ac:dyDescent="0.25">
      <c r="A912" s="68">
        <v>42525</v>
      </c>
      <c r="B912">
        <v>75100033946</v>
      </c>
      <c r="C912">
        <v>46</v>
      </c>
      <c r="D912" s="2">
        <v>39.508311000525424</v>
      </c>
      <c r="E912" s="3">
        <f>TablaVentas[[#This Row],[Precio]]*TablaVentas[[#This Row],[Cantidad]]</f>
        <v>1817.3823060241696</v>
      </c>
      <c r="F912">
        <f>IF(TablaVentas[[#This Row],[Cantidad]]&gt;=20,1,2)</f>
        <v>1</v>
      </c>
      <c r="G912" s="67" t="str">
        <f>VLOOKUP(MONTH(TablaVentas[[#This Row],[fecha]]),TablaMeses[#All],2,FALSE)</f>
        <v>JUNIO</v>
      </c>
      <c r="H912">
        <f>YEAR(TablaVentas[[#This Row],[fecha]])</f>
        <v>2016</v>
      </c>
      <c r="I912">
        <f>VLOOKUP(TablaVentas[[#This Row],[CodigoBarras]],TablaProductos[#All],3,FALSE)</f>
        <v>1004</v>
      </c>
    </row>
    <row r="913" spans="1:9" x14ac:dyDescent="0.25">
      <c r="A913" s="68">
        <v>42525</v>
      </c>
      <c r="B913">
        <v>75100033946</v>
      </c>
      <c r="C913">
        <v>28</v>
      </c>
      <c r="D913" s="2">
        <v>39.508311000525424</v>
      </c>
      <c r="E913" s="3">
        <f>TablaVentas[[#This Row],[Precio]]*TablaVentas[[#This Row],[Cantidad]]</f>
        <v>1106.232708014712</v>
      </c>
      <c r="F913">
        <f>IF(TablaVentas[[#This Row],[Cantidad]]&gt;=20,1,2)</f>
        <v>1</v>
      </c>
      <c r="G913" s="67" t="str">
        <f>VLOOKUP(MONTH(TablaVentas[[#This Row],[fecha]]),TablaMeses[#All],2,FALSE)</f>
        <v>JUNIO</v>
      </c>
      <c r="H913">
        <f>YEAR(TablaVentas[[#This Row],[fecha]])</f>
        <v>2016</v>
      </c>
      <c r="I913">
        <f>VLOOKUP(TablaVentas[[#This Row],[CodigoBarras]],TablaProductos[#All],3,FALSE)</f>
        <v>1004</v>
      </c>
    </row>
    <row r="914" spans="1:9" x14ac:dyDescent="0.25">
      <c r="A914" s="68">
        <v>42525</v>
      </c>
      <c r="B914">
        <v>75100033947</v>
      </c>
      <c r="C914">
        <v>6</v>
      </c>
      <c r="D914" s="2">
        <v>33.370394916639121</v>
      </c>
      <c r="E914" s="3">
        <f>TablaVentas[[#This Row],[Precio]]*TablaVentas[[#This Row],[Cantidad]]</f>
        <v>200.22236949983471</v>
      </c>
      <c r="F914">
        <f>IF(TablaVentas[[#This Row],[Cantidad]]&gt;=20,1,2)</f>
        <v>2</v>
      </c>
      <c r="G914" s="67" t="str">
        <f>VLOOKUP(MONTH(TablaVentas[[#This Row],[fecha]]),TablaMeses[#All],2,FALSE)</f>
        <v>JUNIO</v>
      </c>
      <c r="H914">
        <f>YEAR(TablaVentas[[#This Row],[fecha]])</f>
        <v>2016</v>
      </c>
      <c r="I914">
        <f>VLOOKUP(TablaVentas[[#This Row],[CodigoBarras]],TablaProductos[#All],3,FALSE)</f>
        <v>1005</v>
      </c>
    </row>
    <row r="915" spans="1:9" x14ac:dyDescent="0.25">
      <c r="A915" s="68">
        <v>42525</v>
      </c>
      <c r="B915">
        <v>75100033949</v>
      </c>
      <c r="C915">
        <v>20</v>
      </c>
      <c r="D915" s="2">
        <v>32.894032474980676</v>
      </c>
      <c r="E915" s="3">
        <f>TablaVentas[[#This Row],[Precio]]*TablaVentas[[#This Row],[Cantidad]]</f>
        <v>657.88064949961358</v>
      </c>
      <c r="F915">
        <f>IF(TablaVentas[[#This Row],[Cantidad]]&gt;=20,1,2)</f>
        <v>1</v>
      </c>
      <c r="G915" s="67" t="str">
        <f>VLOOKUP(MONTH(TablaVentas[[#This Row],[fecha]]),TablaMeses[#All],2,FALSE)</f>
        <v>JUNIO</v>
      </c>
      <c r="H915">
        <f>YEAR(TablaVentas[[#This Row],[fecha]])</f>
        <v>2016</v>
      </c>
      <c r="I915">
        <f>VLOOKUP(TablaVentas[[#This Row],[CodigoBarras]],TablaProductos[#All],3,FALSE)</f>
        <v>1004</v>
      </c>
    </row>
    <row r="916" spans="1:9" x14ac:dyDescent="0.25">
      <c r="A916" s="68">
        <v>42526</v>
      </c>
      <c r="B916">
        <v>75100033941</v>
      </c>
      <c r="C916">
        <v>44</v>
      </c>
      <c r="D916" s="2">
        <v>34.329026514440201</v>
      </c>
      <c r="E916" s="3">
        <f>TablaVentas[[#This Row],[Precio]]*TablaVentas[[#This Row],[Cantidad]]</f>
        <v>1510.4771666353688</v>
      </c>
      <c r="F916">
        <f>IF(TablaVentas[[#This Row],[Cantidad]]&gt;=20,1,2)</f>
        <v>1</v>
      </c>
      <c r="G916" s="67" t="str">
        <f>VLOOKUP(MONTH(TablaVentas[[#This Row],[fecha]]),TablaMeses[#All],2,FALSE)</f>
        <v>JUNIO</v>
      </c>
      <c r="H916">
        <f>YEAR(TablaVentas[[#This Row],[fecha]])</f>
        <v>2016</v>
      </c>
      <c r="I916">
        <f>VLOOKUP(TablaVentas[[#This Row],[CodigoBarras]],TablaProductos[#All],3,FALSE)</f>
        <v>1002</v>
      </c>
    </row>
    <row r="917" spans="1:9" x14ac:dyDescent="0.25">
      <c r="A917" s="68">
        <v>42526</v>
      </c>
      <c r="B917">
        <v>75100033941</v>
      </c>
      <c r="C917">
        <v>16</v>
      </c>
      <c r="D917" s="2">
        <v>34.329026514440201</v>
      </c>
      <c r="E917" s="3">
        <f>TablaVentas[[#This Row],[Precio]]*TablaVentas[[#This Row],[Cantidad]]</f>
        <v>549.26442423104322</v>
      </c>
      <c r="F917">
        <f>IF(TablaVentas[[#This Row],[Cantidad]]&gt;=20,1,2)</f>
        <v>2</v>
      </c>
      <c r="G917" s="67" t="str">
        <f>VLOOKUP(MONTH(TablaVentas[[#This Row],[fecha]]),TablaMeses[#All],2,FALSE)</f>
        <v>JUNIO</v>
      </c>
      <c r="H917">
        <f>YEAR(TablaVentas[[#This Row],[fecha]])</f>
        <v>2016</v>
      </c>
      <c r="I917">
        <f>VLOOKUP(TablaVentas[[#This Row],[CodigoBarras]],TablaProductos[#All],3,FALSE)</f>
        <v>1002</v>
      </c>
    </row>
    <row r="918" spans="1:9" x14ac:dyDescent="0.25">
      <c r="A918" s="68">
        <v>42526</v>
      </c>
      <c r="B918">
        <v>75100033943</v>
      </c>
      <c r="C918">
        <v>7</v>
      </c>
      <c r="D918" s="2">
        <v>38.791923856233225</v>
      </c>
      <c r="E918" s="3">
        <f>TablaVentas[[#This Row],[Precio]]*TablaVentas[[#This Row],[Cantidad]]</f>
        <v>271.54346699363259</v>
      </c>
      <c r="F918">
        <f>IF(TablaVentas[[#This Row],[Cantidad]]&gt;=20,1,2)</f>
        <v>2</v>
      </c>
      <c r="G918" s="67" t="str">
        <f>VLOOKUP(MONTH(TablaVentas[[#This Row],[fecha]]),TablaMeses[#All],2,FALSE)</f>
        <v>JUNIO</v>
      </c>
      <c r="H918">
        <f>YEAR(TablaVentas[[#This Row],[fecha]])</f>
        <v>2016</v>
      </c>
      <c r="I918">
        <f>VLOOKUP(TablaVentas[[#This Row],[CodigoBarras]],TablaProductos[#All],3,FALSE)</f>
        <v>1001</v>
      </c>
    </row>
    <row r="919" spans="1:9" x14ac:dyDescent="0.25">
      <c r="A919" s="68">
        <v>42526</v>
      </c>
      <c r="B919">
        <v>75100033943</v>
      </c>
      <c r="C919">
        <v>18</v>
      </c>
      <c r="D919" s="2">
        <v>38.791923856233225</v>
      </c>
      <c r="E919" s="3">
        <f>TablaVentas[[#This Row],[Precio]]*TablaVentas[[#This Row],[Cantidad]]</f>
        <v>698.25462941219803</v>
      </c>
      <c r="F919">
        <f>IF(TablaVentas[[#This Row],[Cantidad]]&gt;=20,1,2)</f>
        <v>2</v>
      </c>
      <c r="G919" s="67" t="str">
        <f>VLOOKUP(MONTH(TablaVentas[[#This Row],[fecha]]),TablaMeses[#All],2,FALSE)</f>
        <v>JUNIO</v>
      </c>
      <c r="H919">
        <f>YEAR(TablaVentas[[#This Row],[fecha]])</f>
        <v>2016</v>
      </c>
      <c r="I919">
        <f>VLOOKUP(TablaVentas[[#This Row],[CodigoBarras]],TablaProductos[#All],3,FALSE)</f>
        <v>1001</v>
      </c>
    </row>
    <row r="920" spans="1:9" x14ac:dyDescent="0.25">
      <c r="A920" s="68">
        <v>42526</v>
      </c>
      <c r="B920">
        <v>75100033943</v>
      </c>
      <c r="C920">
        <v>27</v>
      </c>
      <c r="D920" s="2">
        <v>38.791923856233225</v>
      </c>
      <c r="E920" s="3">
        <f>TablaVentas[[#This Row],[Precio]]*TablaVentas[[#This Row],[Cantidad]]</f>
        <v>1047.381944118297</v>
      </c>
      <c r="F920">
        <f>IF(TablaVentas[[#This Row],[Cantidad]]&gt;=20,1,2)</f>
        <v>1</v>
      </c>
      <c r="G920" s="67" t="str">
        <f>VLOOKUP(MONTH(TablaVentas[[#This Row],[fecha]]),TablaMeses[#All],2,FALSE)</f>
        <v>JUNIO</v>
      </c>
      <c r="H920">
        <f>YEAR(TablaVentas[[#This Row],[fecha]])</f>
        <v>2016</v>
      </c>
      <c r="I920">
        <f>VLOOKUP(TablaVentas[[#This Row],[CodigoBarras]],TablaProductos[#All],3,FALSE)</f>
        <v>1001</v>
      </c>
    </row>
    <row r="921" spans="1:9" x14ac:dyDescent="0.25">
      <c r="A921" s="68">
        <v>42526</v>
      </c>
      <c r="B921">
        <v>75100033944</v>
      </c>
      <c r="C921">
        <v>16</v>
      </c>
      <c r="D921" s="2">
        <v>26.678238770962935</v>
      </c>
      <c r="E921" s="3">
        <f>TablaVentas[[#This Row],[Precio]]*TablaVentas[[#This Row],[Cantidad]]</f>
        <v>426.85182033540696</v>
      </c>
      <c r="F921">
        <f>IF(TablaVentas[[#This Row],[Cantidad]]&gt;=20,1,2)</f>
        <v>2</v>
      </c>
      <c r="G921" s="67" t="str">
        <f>VLOOKUP(MONTH(TablaVentas[[#This Row],[fecha]]),TablaMeses[#All],2,FALSE)</f>
        <v>JUNIO</v>
      </c>
      <c r="H921">
        <f>YEAR(TablaVentas[[#This Row],[fecha]])</f>
        <v>2016</v>
      </c>
      <c r="I921">
        <f>VLOOKUP(TablaVentas[[#This Row],[CodigoBarras]],TablaProductos[#All],3,FALSE)</f>
        <v>1002</v>
      </c>
    </row>
    <row r="922" spans="1:9" x14ac:dyDescent="0.25">
      <c r="A922" s="68">
        <v>42526</v>
      </c>
      <c r="B922">
        <v>75100033945</v>
      </c>
      <c r="C922">
        <v>34</v>
      </c>
      <c r="D922" s="2">
        <v>32.473968381130078</v>
      </c>
      <c r="E922" s="3">
        <f>TablaVentas[[#This Row],[Precio]]*TablaVentas[[#This Row],[Cantidad]]</f>
        <v>1104.1149249584228</v>
      </c>
      <c r="F922">
        <f>IF(TablaVentas[[#This Row],[Cantidad]]&gt;=20,1,2)</f>
        <v>1</v>
      </c>
      <c r="G922" s="67" t="str">
        <f>VLOOKUP(MONTH(TablaVentas[[#This Row],[fecha]]),TablaMeses[#All],2,FALSE)</f>
        <v>JUNIO</v>
      </c>
      <c r="H922">
        <f>YEAR(TablaVentas[[#This Row],[fecha]])</f>
        <v>2016</v>
      </c>
      <c r="I922">
        <f>VLOOKUP(TablaVentas[[#This Row],[CodigoBarras]],TablaProductos[#All],3,FALSE)</f>
        <v>1003</v>
      </c>
    </row>
    <row r="923" spans="1:9" x14ac:dyDescent="0.25">
      <c r="A923" s="68">
        <v>42526</v>
      </c>
      <c r="B923">
        <v>75100033945</v>
      </c>
      <c r="C923">
        <v>6</v>
      </c>
      <c r="D923" s="2">
        <v>32.473968381130078</v>
      </c>
      <c r="E923" s="3">
        <f>TablaVentas[[#This Row],[Precio]]*TablaVentas[[#This Row],[Cantidad]]</f>
        <v>194.84381028678047</v>
      </c>
      <c r="F923">
        <f>IF(TablaVentas[[#This Row],[Cantidad]]&gt;=20,1,2)</f>
        <v>2</v>
      </c>
      <c r="G923" s="67" t="str">
        <f>VLOOKUP(MONTH(TablaVentas[[#This Row],[fecha]]),TablaMeses[#All],2,FALSE)</f>
        <v>JUNIO</v>
      </c>
      <c r="H923">
        <f>YEAR(TablaVentas[[#This Row],[fecha]])</f>
        <v>2016</v>
      </c>
      <c r="I923">
        <f>VLOOKUP(TablaVentas[[#This Row],[CodigoBarras]],TablaProductos[#All],3,FALSE)</f>
        <v>1003</v>
      </c>
    </row>
    <row r="924" spans="1:9" x14ac:dyDescent="0.25">
      <c r="A924" s="68">
        <v>42527</v>
      </c>
      <c r="B924">
        <v>75100033942</v>
      </c>
      <c r="C924">
        <v>4</v>
      </c>
      <c r="D924" s="2">
        <v>39.570543626877033</v>
      </c>
      <c r="E924" s="3">
        <f>TablaVentas[[#This Row],[Precio]]*TablaVentas[[#This Row],[Cantidad]]</f>
        <v>158.28217450750813</v>
      </c>
      <c r="F924">
        <f>IF(TablaVentas[[#This Row],[Cantidad]]&gt;=20,1,2)</f>
        <v>2</v>
      </c>
      <c r="G924" s="67" t="str">
        <f>VLOOKUP(MONTH(TablaVentas[[#This Row],[fecha]]),TablaMeses[#All],2,FALSE)</f>
        <v>JUNIO</v>
      </c>
      <c r="H924">
        <f>YEAR(TablaVentas[[#This Row],[fecha]])</f>
        <v>2016</v>
      </c>
      <c r="I924">
        <f>VLOOKUP(TablaVentas[[#This Row],[CodigoBarras]],TablaProductos[#All],3,FALSE)</f>
        <v>1003</v>
      </c>
    </row>
    <row r="925" spans="1:9" x14ac:dyDescent="0.25">
      <c r="A925" s="68">
        <v>42527</v>
      </c>
      <c r="B925">
        <v>75100033943</v>
      </c>
      <c r="C925">
        <v>29</v>
      </c>
      <c r="D925" s="2">
        <v>38.791923856233225</v>
      </c>
      <c r="E925" s="3">
        <f>TablaVentas[[#This Row],[Precio]]*TablaVentas[[#This Row],[Cantidad]]</f>
        <v>1124.9657918307635</v>
      </c>
      <c r="F925">
        <f>IF(TablaVentas[[#This Row],[Cantidad]]&gt;=20,1,2)</f>
        <v>1</v>
      </c>
      <c r="G925" s="67" t="str">
        <f>VLOOKUP(MONTH(TablaVentas[[#This Row],[fecha]]),TablaMeses[#All],2,FALSE)</f>
        <v>JUNIO</v>
      </c>
      <c r="H925">
        <f>YEAR(TablaVentas[[#This Row],[fecha]])</f>
        <v>2016</v>
      </c>
      <c r="I925">
        <f>VLOOKUP(TablaVentas[[#This Row],[CodigoBarras]],TablaProductos[#All],3,FALSE)</f>
        <v>1001</v>
      </c>
    </row>
    <row r="926" spans="1:9" x14ac:dyDescent="0.25">
      <c r="A926" s="68">
        <v>42527</v>
      </c>
      <c r="B926">
        <v>75100033946</v>
      </c>
      <c r="C926">
        <v>26</v>
      </c>
      <c r="D926" s="2">
        <v>39.508311000525424</v>
      </c>
      <c r="E926" s="3">
        <f>TablaVentas[[#This Row],[Precio]]*TablaVentas[[#This Row],[Cantidad]]</f>
        <v>1027.216086013661</v>
      </c>
      <c r="F926">
        <f>IF(TablaVentas[[#This Row],[Cantidad]]&gt;=20,1,2)</f>
        <v>1</v>
      </c>
      <c r="G926" s="67" t="str">
        <f>VLOOKUP(MONTH(TablaVentas[[#This Row],[fecha]]),TablaMeses[#All],2,FALSE)</f>
        <v>JUNIO</v>
      </c>
      <c r="H926">
        <f>YEAR(TablaVentas[[#This Row],[fecha]])</f>
        <v>2016</v>
      </c>
      <c r="I926">
        <f>VLOOKUP(TablaVentas[[#This Row],[CodigoBarras]],TablaProductos[#All],3,FALSE)</f>
        <v>1004</v>
      </c>
    </row>
    <row r="927" spans="1:9" x14ac:dyDescent="0.25">
      <c r="A927" s="68">
        <v>42527</v>
      </c>
      <c r="B927">
        <v>75100033950</v>
      </c>
      <c r="C927">
        <v>42</v>
      </c>
      <c r="D927" s="2">
        <v>25.215585619363644</v>
      </c>
      <c r="E927" s="3">
        <f>TablaVentas[[#This Row],[Precio]]*TablaVentas[[#This Row],[Cantidad]]</f>
        <v>1059.0545960132731</v>
      </c>
      <c r="F927">
        <f>IF(TablaVentas[[#This Row],[Cantidad]]&gt;=20,1,2)</f>
        <v>1</v>
      </c>
      <c r="G927" s="67" t="str">
        <f>VLOOKUP(MONTH(TablaVentas[[#This Row],[fecha]]),TablaMeses[#All],2,FALSE)</f>
        <v>JUNIO</v>
      </c>
      <c r="H927">
        <f>YEAR(TablaVentas[[#This Row],[fecha]])</f>
        <v>2016</v>
      </c>
      <c r="I927">
        <f>VLOOKUP(TablaVentas[[#This Row],[CodigoBarras]],TablaProductos[#All],3,FALSE)</f>
        <v>1005</v>
      </c>
    </row>
    <row r="928" spans="1:9" x14ac:dyDescent="0.25">
      <c r="A928" s="68">
        <v>42528</v>
      </c>
      <c r="B928">
        <v>75100033940</v>
      </c>
      <c r="C928">
        <v>5</v>
      </c>
      <c r="D928" s="2">
        <v>36.618449397693041</v>
      </c>
      <c r="E928" s="3">
        <f>TablaVentas[[#This Row],[Precio]]*TablaVentas[[#This Row],[Cantidad]]</f>
        <v>183.09224698846521</v>
      </c>
      <c r="F928">
        <f>IF(TablaVentas[[#This Row],[Cantidad]]&gt;=20,1,2)</f>
        <v>2</v>
      </c>
      <c r="G928" s="67" t="str">
        <f>VLOOKUP(MONTH(TablaVentas[[#This Row],[fecha]]),TablaMeses[#All],2,FALSE)</f>
        <v>JUNIO</v>
      </c>
      <c r="H928">
        <f>YEAR(TablaVentas[[#This Row],[fecha]])</f>
        <v>2016</v>
      </c>
      <c r="I928">
        <f>VLOOKUP(TablaVentas[[#This Row],[CodigoBarras]],TablaProductos[#All],3,FALSE)</f>
        <v>1001</v>
      </c>
    </row>
    <row r="929" spans="1:9" x14ac:dyDescent="0.25">
      <c r="A929" s="68">
        <v>42528</v>
      </c>
      <c r="B929">
        <v>75100033940</v>
      </c>
      <c r="C929">
        <v>8</v>
      </c>
      <c r="D929" s="2">
        <v>36.618449397693041</v>
      </c>
      <c r="E929" s="3">
        <f>TablaVentas[[#This Row],[Precio]]*TablaVentas[[#This Row],[Cantidad]]</f>
        <v>292.94759518154433</v>
      </c>
      <c r="F929">
        <f>IF(TablaVentas[[#This Row],[Cantidad]]&gt;=20,1,2)</f>
        <v>2</v>
      </c>
      <c r="G929" s="67" t="str">
        <f>VLOOKUP(MONTH(TablaVentas[[#This Row],[fecha]]),TablaMeses[#All],2,FALSE)</f>
        <v>JUNIO</v>
      </c>
      <c r="H929">
        <f>YEAR(TablaVentas[[#This Row],[fecha]])</f>
        <v>2016</v>
      </c>
      <c r="I929">
        <f>VLOOKUP(TablaVentas[[#This Row],[CodigoBarras]],TablaProductos[#All],3,FALSE)</f>
        <v>1001</v>
      </c>
    </row>
    <row r="930" spans="1:9" x14ac:dyDescent="0.25">
      <c r="A930" s="68">
        <v>42528</v>
      </c>
      <c r="B930">
        <v>75100033942</v>
      </c>
      <c r="C930">
        <v>46</v>
      </c>
      <c r="D930" s="2">
        <v>39.570543626877033</v>
      </c>
      <c r="E930" s="3">
        <f>TablaVentas[[#This Row],[Precio]]*TablaVentas[[#This Row],[Cantidad]]</f>
        <v>1820.2450068363435</v>
      </c>
      <c r="F930">
        <f>IF(TablaVentas[[#This Row],[Cantidad]]&gt;=20,1,2)</f>
        <v>1</v>
      </c>
      <c r="G930" s="67" t="str">
        <f>VLOOKUP(MONTH(TablaVentas[[#This Row],[fecha]]),TablaMeses[#All],2,FALSE)</f>
        <v>JUNIO</v>
      </c>
      <c r="H930">
        <f>YEAR(TablaVentas[[#This Row],[fecha]])</f>
        <v>2016</v>
      </c>
      <c r="I930">
        <f>VLOOKUP(TablaVentas[[#This Row],[CodigoBarras]],TablaProductos[#All],3,FALSE)</f>
        <v>1003</v>
      </c>
    </row>
    <row r="931" spans="1:9" x14ac:dyDescent="0.25">
      <c r="A931" s="68">
        <v>42528</v>
      </c>
      <c r="B931">
        <v>75100033945</v>
      </c>
      <c r="C931">
        <v>24</v>
      </c>
      <c r="D931" s="2">
        <v>32.473968381130078</v>
      </c>
      <c r="E931" s="3">
        <f>TablaVentas[[#This Row],[Precio]]*TablaVentas[[#This Row],[Cantidad]]</f>
        <v>779.37524114712187</v>
      </c>
      <c r="F931">
        <f>IF(TablaVentas[[#This Row],[Cantidad]]&gt;=20,1,2)</f>
        <v>1</v>
      </c>
      <c r="G931" s="67" t="str">
        <f>VLOOKUP(MONTH(TablaVentas[[#This Row],[fecha]]),TablaMeses[#All],2,FALSE)</f>
        <v>JUNIO</v>
      </c>
      <c r="H931">
        <f>YEAR(TablaVentas[[#This Row],[fecha]])</f>
        <v>2016</v>
      </c>
      <c r="I931">
        <f>VLOOKUP(TablaVentas[[#This Row],[CodigoBarras]],TablaProductos[#All],3,FALSE)</f>
        <v>1003</v>
      </c>
    </row>
    <row r="932" spans="1:9" x14ac:dyDescent="0.25">
      <c r="A932" s="68">
        <v>42528</v>
      </c>
      <c r="B932">
        <v>75100033947</v>
      </c>
      <c r="C932">
        <v>28</v>
      </c>
      <c r="D932" s="2">
        <v>33.370394916639121</v>
      </c>
      <c r="E932" s="3">
        <f>TablaVentas[[#This Row],[Precio]]*TablaVentas[[#This Row],[Cantidad]]</f>
        <v>934.37105766589536</v>
      </c>
      <c r="F932">
        <f>IF(TablaVentas[[#This Row],[Cantidad]]&gt;=20,1,2)</f>
        <v>1</v>
      </c>
      <c r="G932" s="67" t="str">
        <f>VLOOKUP(MONTH(TablaVentas[[#This Row],[fecha]]),TablaMeses[#All],2,FALSE)</f>
        <v>JUNIO</v>
      </c>
      <c r="H932">
        <f>YEAR(TablaVentas[[#This Row],[fecha]])</f>
        <v>2016</v>
      </c>
      <c r="I932">
        <f>VLOOKUP(TablaVentas[[#This Row],[CodigoBarras]],TablaProductos[#All],3,FALSE)</f>
        <v>1005</v>
      </c>
    </row>
    <row r="933" spans="1:9" x14ac:dyDescent="0.25">
      <c r="A933" s="68">
        <v>42528</v>
      </c>
      <c r="B933">
        <v>75100033947</v>
      </c>
      <c r="C933">
        <v>45</v>
      </c>
      <c r="D933" s="2">
        <v>33.370394916639121</v>
      </c>
      <c r="E933" s="3">
        <f>TablaVentas[[#This Row],[Precio]]*TablaVentas[[#This Row],[Cantidad]]</f>
        <v>1501.6677712487603</v>
      </c>
      <c r="F933">
        <f>IF(TablaVentas[[#This Row],[Cantidad]]&gt;=20,1,2)</f>
        <v>1</v>
      </c>
      <c r="G933" s="67" t="str">
        <f>VLOOKUP(MONTH(TablaVentas[[#This Row],[fecha]]),TablaMeses[#All],2,FALSE)</f>
        <v>JUNIO</v>
      </c>
      <c r="H933">
        <f>YEAR(TablaVentas[[#This Row],[fecha]])</f>
        <v>2016</v>
      </c>
      <c r="I933">
        <f>VLOOKUP(TablaVentas[[#This Row],[CodigoBarras]],TablaProductos[#All],3,FALSE)</f>
        <v>1005</v>
      </c>
    </row>
    <row r="934" spans="1:9" x14ac:dyDescent="0.25">
      <c r="A934" s="68">
        <v>42528</v>
      </c>
      <c r="B934">
        <v>75100033949</v>
      </c>
      <c r="C934">
        <v>47</v>
      </c>
      <c r="D934" s="2">
        <v>32.894032474980676</v>
      </c>
      <c r="E934" s="3">
        <f>TablaVentas[[#This Row],[Precio]]*TablaVentas[[#This Row],[Cantidad]]</f>
        <v>1546.0195263240919</v>
      </c>
      <c r="F934">
        <f>IF(TablaVentas[[#This Row],[Cantidad]]&gt;=20,1,2)</f>
        <v>1</v>
      </c>
      <c r="G934" s="67" t="str">
        <f>VLOOKUP(MONTH(TablaVentas[[#This Row],[fecha]]),TablaMeses[#All],2,FALSE)</f>
        <v>JUNIO</v>
      </c>
      <c r="H934">
        <f>YEAR(TablaVentas[[#This Row],[fecha]])</f>
        <v>2016</v>
      </c>
      <c r="I934">
        <f>VLOOKUP(TablaVentas[[#This Row],[CodigoBarras]],TablaProductos[#All],3,FALSE)</f>
        <v>1004</v>
      </c>
    </row>
    <row r="935" spans="1:9" x14ac:dyDescent="0.25">
      <c r="A935" s="68">
        <v>42529</v>
      </c>
      <c r="B935">
        <v>75100033942</v>
      </c>
      <c r="C935">
        <v>21</v>
      </c>
      <c r="D935" s="2">
        <v>39.570543626877033</v>
      </c>
      <c r="E935" s="3">
        <f>TablaVentas[[#This Row],[Precio]]*TablaVentas[[#This Row],[Cantidad]]</f>
        <v>830.98141616441774</v>
      </c>
      <c r="F935">
        <f>IF(TablaVentas[[#This Row],[Cantidad]]&gt;=20,1,2)</f>
        <v>1</v>
      </c>
      <c r="G935" s="67" t="str">
        <f>VLOOKUP(MONTH(TablaVentas[[#This Row],[fecha]]),TablaMeses[#All],2,FALSE)</f>
        <v>JUNIO</v>
      </c>
      <c r="H935">
        <f>YEAR(TablaVentas[[#This Row],[fecha]])</f>
        <v>2016</v>
      </c>
      <c r="I935">
        <f>VLOOKUP(TablaVentas[[#This Row],[CodigoBarras]],TablaProductos[#All],3,FALSE)</f>
        <v>1003</v>
      </c>
    </row>
    <row r="936" spans="1:9" x14ac:dyDescent="0.25">
      <c r="A936" s="68">
        <v>42529</v>
      </c>
      <c r="B936">
        <v>75100033943</v>
      </c>
      <c r="C936">
        <v>22</v>
      </c>
      <c r="D936" s="2">
        <v>38.791923856233225</v>
      </c>
      <c r="E936" s="3">
        <f>TablaVentas[[#This Row],[Precio]]*TablaVentas[[#This Row],[Cantidad]]</f>
        <v>853.42232483713099</v>
      </c>
      <c r="F936">
        <f>IF(TablaVentas[[#This Row],[Cantidad]]&gt;=20,1,2)</f>
        <v>1</v>
      </c>
      <c r="G936" s="67" t="str">
        <f>VLOOKUP(MONTH(TablaVentas[[#This Row],[fecha]]),TablaMeses[#All],2,FALSE)</f>
        <v>JUNIO</v>
      </c>
      <c r="H936">
        <f>YEAR(TablaVentas[[#This Row],[fecha]])</f>
        <v>2016</v>
      </c>
      <c r="I936">
        <f>VLOOKUP(TablaVentas[[#This Row],[CodigoBarras]],TablaProductos[#All],3,FALSE)</f>
        <v>1001</v>
      </c>
    </row>
    <row r="937" spans="1:9" x14ac:dyDescent="0.25">
      <c r="A937" s="68">
        <v>42529</v>
      </c>
      <c r="B937">
        <v>75100033944</v>
      </c>
      <c r="C937">
        <v>38</v>
      </c>
      <c r="D937" s="2">
        <v>26.678238770962935</v>
      </c>
      <c r="E937" s="3">
        <f>TablaVentas[[#This Row],[Precio]]*TablaVentas[[#This Row],[Cantidad]]</f>
        <v>1013.7730732965915</v>
      </c>
      <c r="F937">
        <f>IF(TablaVentas[[#This Row],[Cantidad]]&gt;=20,1,2)</f>
        <v>1</v>
      </c>
      <c r="G937" s="67" t="str">
        <f>VLOOKUP(MONTH(TablaVentas[[#This Row],[fecha]]),TablaMeses[#All],2,FALSE)</f>
        <v>JUNIO</v>
      </c>
      <c r="H937">
        <f>YEAR(TablaVentas[[#This Row],[fecha]])</f>
        <v>2016</v>
      </c>
      <c r="I937">
        <f>VLOOKUP(TablaVentas[[#This Row],[CodigoBarras]],TablaProductos[#All],3,FALSE)</f>
        <v>1002</v>
      </c>
    </row>
    <row r="938" spans="1:9" x14ac:dyDescent="0.25">
      <c r="A938" s="68">
        <v>42529</v>
      </c>
      <c r="B938">
        <v>75100033949</v>
      </c>
      <c r="C938">
        <v>10</v>
      </c>
      <c r="D938" s="2">
        <v>32.894032474980676</v>
      </c>
      <c r="E938" s="3">
        <f>TablaVentas[[#This Row],[Precio]]*TablaVentas[[#This Row],[Cantidad]]</f>
        <v>328.94032474980679</v>
      </c>
      <c r="F938">
        <f>IF(TablaVentas[[#This Row],[Cantidad]]&gt;=20,1,2)</f>
        <v>2</v>
      </c>
      <c r="G938" s="67" t="str">
        <f>VLOOKUP(MONTH(TablaVentas[[#This Row],[fecha]]),TablaMeses[#All],2,FALSE)</f>
        <v>JUNIO</v>
      </c>
      <c r="H938">
        <f>YEAR(TablaVentas[[#This Row],[fecha]])</f>
        <v>2016</v>
      </c>
      <c r="I938">
        <f>VLOOKUP(TablaVentas[[#This Row],[CodigoBarras]],TablaProductos[#All],3,FALSE)</f>
        <v>1004</v>
      </c>
    </row>
    <row r="939" spans="1:9" x14ac:dyDescent="0.25">
      <c r="A939" s="68">
        <v>42529</v>
      </c>
      <c r="B939">
        <v>75100033949</v>
      </c>
      <c r="C939">
        <v>29</v>
      </c>
      <c r="D939" s="2">
        <v>32.894032474980676</v>
      </c>
      <c r="E939" s="3">
        <f>TablaVentas[[#This Row],[Precio]]*TablaVentas[[#This Row],[Cantidad]]</f>
        <v>953.92694177443957</v>
      </c>
      <c r="F939">
        <f>IF(TablaVentas[[#This Row],[Cantidad]]&gt;=20,1,2)</f>
        <v>1</v>
      </c>
      <c r="G939" s="67" t="str">
        <f>VLOOKUP(MONTH(TablaVentas[[#This Row],[fecha]]),TablaMeses[#All],2,FALSE)</f>
        <v>JUNIO</v>
      </c>
      <c r="H939">
        <f>YEAR(TablaVentas[[#This Row],[fecha]])</f>
        <v>2016</v>
      </c>
      <c r="I939">
        <f>VLOOKUP(TablaVentas[[#This Row],[CodigoBarras]],TablaProductos[#All],3,FALSE)</f>
        <v>1004</v>
      </c>
    </row>
    <row r="940" spans="1:9" x14ac:dyDescent="0.25">
      <c r="A940" s="68">
        <v>42529</v>
      </c>
      <c r="B940">
        <v>75100033950</v>
      </c>
      <c r="C940">
        <v>44</v>
      </c>
      <c r="D940" s="2">
        <v>25.215585619363644</v>
      </c>
      <c r="E940" s="3">
        <f>TablaVentas[[#This Row],[Precio]]*TablaVentas[[#This Row],[Cantidad]]</f>
        <v>1109.4857672520004</v>
      </c>
      <c r="F940">
        <f>IF(TablaVentas[[#This Row],[Cantidad]]&gt;=20,1,2)</f>
        <v>1</v>
      </c>
      <c r="G940" s="67" t="str">
        <f>VLOOKUP(MONTH(TablaVentas[[#This Row],[fecha]]),TablaMeses[#All],2,FALSE)</f>
        <v>JUNIO</v>
      </c>
      <c r="H940">
        <f>YEAR(TablaVentas[[#This Row],[fecha]])</f>
        <v>2016</v>
      </c>
      <c r="I940">
        <f>VLOOKUP(TablaVentas[[#This Row],[CodigoBarras]],TablaProductos[#All],3,FALSE)</f>
        <v>1005</v>
      </c>
    </row>
    <row r="941" spans="1:9" x14ac:dyDescent="0.25">
      <c r="A941" s="68">
        <v>42530</v>
      </c>
      <c r="B941">
        <v>75100033944</v>
      </c>
      <c r="C941">
        <v>31</v>
      </c>
      <c r="D941" s="2">
        <v>26.678238770962935</v>
      </c>
      <c r="E941" s="3">
        <f>TablaVentas[[#This Row],[Precio]]*TablaVentas[[#This Row],[Cantidad]]</f>
        <v>827.02540189985098</v>
      </c>
      <c r="F941">
        <f>IF(TablaVentas[[#This Row],[Cantidad]]&gt;=20,1,2)</f>
        <v>1</v>
      </c>
      <c r="G941" s="67" t="str">
        <f>VLOOKUP(MONTH(TablaVentas[[#This Row],[fecha]]),TablaMeses[#All],2,FALSE)</f>
        <v>JUNIO</v>
      </c>
      <c r="H941">
        <f>YEAR(TablaVentas[[#This Row],[fecha]])</f>
        <v>2016</v>
      </c>
      <c r="I941">
        <f>VLOOKUP(TablaVentas[[#This Row],[CodigoBarras]],TablaProductos[#All],3,FALSE)</f>
        <v>1002</v>
      </c>
    </row>
    <row r="942" spans="1:9" x14ac:dyDescent="0.25">
      <c r="A942" s="68">
        <v>42530</v>
      </c>
      <c r="B942">
        <v>75100033944</v>
      </c>
      <c r="C942">
        <v>34</v>
      </c>
      <c r="D942" s="2">
        <v>26.678238770962935</v>
      </c>
      <c r="E942" s="3">
        <f>TablaVentas[[#This Row],[Precio]]*TablaVentas[[#This Row],[Cantidad]]</f>
        <v>907.06011821273978</v>
      </c>
      <c r="F942">
        <f>IF(TablaVentas[[#This Row],[Cantidad]]&gt;=20,1,2)</f>
        <v>1</v>
      </c>
      <c r="G942" s="67" t="str">
        <f>VLOOKUP(MONTH(TablaVentas[[#This Row],[fecha]]),TablaMeses[#All],2,FALSE)</f>
        <v>JUNIO</v>
      </c>
      <c r="H942">
        <f>YEAR(TablaVentas[[#This Row],[fecha]])</f>
        <v>2016</v>
      </c>
      <c r="I942">
        <f>VLOOKUP(TablaVentas[[#This Row],[CodigoBarras]],TablaProductos[#All],3,FALSE)</f>
        <v>1002</v>
      </c>
    </row>
    <row r="943" spans="1:9" x14ac:dyDescent="0.25">
      <c r="A943" s="68">
        <v>42530</v>
      </c>
      <c r="B943">
        <v>75100033945</v>
      </c>
      <c r="C943">
        <v>20</v>
      </c>
      <c r="D943" s="2">
        <v>32.473968381130078</v>
      </c>
      <c r="E943" s="3">
        <f>TablaVentas[[#This Row],[Precio]]*TablaVentas[[#This Row],[Cantidad]]</f>
        <v>649.47936762260156</v>
      </c>
      <c r="F943">
        <f>IF(TablaVentas[[#This Row],[Cantidad]]&gt;=20,1,2)</f>
        <v>1</v>
      </c>
      <c r="G943" s="67" t="str">
        <f>VLOOKUP(MONTH(TablaVentas[[#This Row],[fecha]]),TablaMeses[#All],2,FALSE)</f>
        <v>JUNIO</v>
      </c>
      <c r="H943">
        <f>YEAR(TablaVentas[[#This Row],[fecha]])</f>
        <v>2016</v>
      </c>
      <c r="I943">
        <f>VLOOKUP(TablaVentas[[#This Row],[CodigoBarras]],TablaProductos[#All],3,FALSE)</f>
        <v>1003</v>
      </c>
    </row>
    <row r="944" spans="1:9" x14ac:dyDescent="0.25">
      <c r="A944" s="68">
        <v>42530</v>
      </c>
      <c r="B944">
        <v>75100033946</v>
      </c>
      <c r="C944">
        <v>39</v>
      </c>
      <c r="D944" s="2">
        <v>39.508311000525424</v>
      </c>
      <c r="E944" s="3">
        <f>TablaVentas[[#This Row],[Precio]]*TablaVentas[[#This Row],[Cantidad]]</f>
        <v>1540.8241290204915</v>
      </c>
      <c r="F944">
        <f>IF(TablaVentas[[#This Row],[Cantidad]]&gt;=20,1,2)</f>
        <v>1</v>
      </c>
      <c r="G944" s="67" t="str">
        <f>VLOOKUP(MONTH(TablaVentas[[#This Row],[fecha]]),TablaMeses[#All],2,FALSE)</f>
        <v>JUNIO</v>
      </c>
      <c r="H944">
        <f>YEAR(TablaVentas[[#This Row],[fecha]])</f>
        <v>2016</v>
      </c>
      <c r="I944">
        <f>VLOOKUP(TablaVentas[[#This Row],[CodigoBarras]],TablaProductos[#All],3,FALSE)</f>
        <v>1004</v>
      </c>
    </row>
    <row r="945" spans="1:9" x14ac:dyDescent="0.25">
      <c r="A945" s="68">
        <v>42530</v>
      </c>
      <c r="B945">
        <v>75100033946</v>
      </c>
      <c r="C945">
        <v>41</v>
      </c>
      <c r="D945" s="2">
        <v>39.508311000525424</v>
      </c>
      <c r="E945" s="3">
        <f>TablaVentas[[#This Row],[Precio]]*TablaVentas[[#This Row],[Cantidad]]</f>
        <v>1619.8407510215425</v>
      </c>
      <c r="F945">
        <f>IF(TablaVentas[[#This Row],[Cantidad]]&gt;=20,1,2)</f>
        <v>1</v>
      </c>
      <c r="G945" s="67" t="str">
        <f>VLOOKUP(MONTH(TablaVentas[[#This Row],[fecha]]),TablaMeses[#All],2,FALSE)</f>
        <v>JUNIO</v>
      </c>
      <c r="H945">
        <f>YEAR(TablaVentas[[#This Row],[fecha]])</f>
        <v>2016</v>
      </c>
      <c r="I945">
        <f>VLOOKUP(TablaVentas[[#This Row],[CodigoBarras]],TablaProductos[#All],3,FALSE)</f>
        <v>1004</v>
      </c>
    </row>
    <row r="946" spans="1:9" x14ac:dyDescent="0.25">
      <c r="A946" s="68">
        <v>42530</v>
      </c>
      <c r="B946">
        <v>75100033948</v>
      </c>
      <c r="C946">
        <v>33</v>
      </c>
      <c r="D946" s="2">
        <v>24.462827423892683</v>
      </c>
      <c r="E946" s="3">
        <f>TablaVentas[[#This Row],[Precio]]*TablaVentas[[#This Row],[Cantidad]]</f>
        <v>807.27330498845856</v>
      </c>
      <c r="F946">
        <f>IF(TablaVentas[[#This Row],[Cantidad]]&gt;=20,1,2)</f>
        <v>1</v>
      </c>
      <c r="G946" s="67" t="str">
        <f>VLOOKUP(MONTH(TablaVentas[[#This Row],[fecha]]),TablaMeses[#All],2,FALSE)</f>
        <v>JUNIO</v>
      </c>
      <c r="H946">
        <f>YEAR(TablaVentas[[#This Row],[fecha]])</f>
        <v>2016</v>
      </c>
      <c r="I946">
        <f>VLOOKUP(TablaVentas[[#This Row],[CodigoBarras]],TablaProductos[#All],3,FALSE)</f>
        <v>1006</v>
      </c>
    </row>
    <row r="947" spans="1:9" x14ac:dyDescent="0.25">
      <c r="A947" s="68">
        <v>42530</v>
      </c>
      <c r="B947">
        <v>75100033950</v>
      </c>
      <c r="C947">
        <v>13</v>
      </c>
      <c r="D947" s="2">
        <v>25.215585619363644</v>
      </c>
      <c r="E947" s="3">
        <f>TablaVentas[[#This Row],[Precio]]*TablaVentas[[#This Row],[Cantidad]]</f>
        <v>327.80261305172735</v>
      </c>
      <c r="F947">
        <f>IF(TablaVentas[[#This Row],[Cantidad]]&gt;=20,1,2)</f>
        <v>2</v>
      </c>
      <c r="G947" s="67" t="str">
        <f>VLOOKUP(MONTH(TablaVentas[[#This Row],[fecha]]),TablaMeses[#All],2,FALSE)</f>
        <v>JUNIO</v>
      </c>
      <c r="H947">
        <f>YEAR(TablaVentas[[#This Row],[fecha]])</f>
        <v>2016</v>
      </c>
      <c r="I947">
        <f>VLOOKUP(TablaVentas[[#This Row],[CodigoBarras]],TablaProductos[#All],3,FALSE)</f>
        <v>1005</v>
      </c>
    </row>
    <row r="948" spans="1:9" x14ac:dyDescent="0.25">
      <c r="A948" s="68">
        <v>42530</v>
      </c>
      <c r="B948">
        <v>75100033950</v>
      </c>
      <c r="C948">
        <v>50</v>
      </c>
      <c r="D948" s="2">
        <v>25.215585619363644</v>
      </c>
      <c r="E948" s="3">
        <f>TablaVentas[[#This Row],[Precio]]*TablaVentas[[#This Row],[Cantidad]]</f>
        <v>1260.7792809681821</v>
      </c>
      <c r="F948">
        <f>IF(TablaVentas[[#This Row],[Cantidad]]&gt;=20,1,2)</f>
        <v>1</v>
      </c>
      <c r="G948" s="67" t="str">
        <f>VLOOKUP(MONTH(TablaVentas[[#This Row],[fecha]]),TablaMeses[#All],2,FALSE)</f>
        <v>JUNIO</v>
      </c>
      <c r="H948">
        <f>YEAR(TablaVentas[[#This Row],[fecha]])</f>
        <v>2016</v>
      </c>
      <c r="I948">
        <f>VLOOKUP(TablaVentas[[#This Row],[CodigoBarras]],TablaProductos[#All],3,FALSE)</f>
        <v>1005</v>
      </c>
    </row>
    <row r="949" spans="1:9" x14ac:dyDescent="0.25">
      <c r="A949" s="68">
        <v>42531</v>
      </c>
      <c r="B949">
        <v>75100033943</v>
      </c>
      <c r="C949">
        <v>39</v>
      </c>
      <c r="D949" s="2">
        <v>38.791923856233225</v>
      </c>
      <c r="E949" s="3">
        <f>TablaVentas[[#This Row],[Precio]]*TablaVentas[[#This Row],[Cantidad]]</f>
        <v>1512.8850303930958</v>
      </c>
      <c r="F949">
        <f>IF(TablaVentas[[#This Row],[Cantidad]]&gt;=20,1,2)</f>
        <v>1</v>
      </c>
      <c r="G949" s="67" t="str">
        <f>VLOOKUP(MONTH(TablaVentas[[#This Row],[fecha]]),TablaMeses[#All],2,FALSE)</f>
        <v>JUNIO</v>
      </c>
      <c r="H949">
        <f>YEAR(TablaVentas[[#This Row],[fecha]])</f>
        <v>2016</v>
      </c>
      <c r="I949">
        <f>VLOOKUP(TablaVentas[[#This Row],[CodigoBarras]],TablaProductos[#All],3,FALSE)</f>
        <v>1001</v>
      </c>
    </row>
    <row r="950" spans="1:9" x14ac:dyDescent="0.25">
      <c r="A950" s="68">
        <v>42531</v>
      </c>
      <c r="B950">
        <v>75100033946</v>
      </c>
      <c r="C950">
        <v>1</v>
      </c>
      <c r="D950" s="2">
        <v>39.508311000525424</v>
      </c>
      <c r="E950" s="3">
        <f>TablaVentas[[#This Row],[Precio]]*TablaVentas[[#This Row],[Cantidad]]</f>
        <v>39.508311000525424</v>
      </c>
      <c r="F950">
        <f>IF(TablaVentas[[#This Row],[Cantidad]]&gt;=20,1,2)</f>
        <v>2</v>
      </c>
      <c r="G950" s="67" t="str">
        <f>VLOOKUP(MONTH(TablaVentas[[#This Row],[fecha]]),TablaMeses[#All],2,FALSE)</f>
        <v>JUNIO</v>
      </c>
      <c r="H950">
        <f>YEAR(TablaVentas[[#This Row],[fecha]])</f>
        <v>2016</v>
      </c>
      <c r="I950">
        <f>VLOOKUP(TablaVentas[[#This Row],[CodigoBarras]],TablaProductos[#All],3,FALSE)</f>
        <v>1004</v>
      </c>
    </row>
    <row r="951" spans="1:9" x14ac:dyDescent="0.25">
      <c r="A951" s="68">
        <v>42531</v>
      </c>
      <c r="B951">
        <v>75100033947</v>
      </c>
      <c r="C951">
        <v>14</v>
      </c>
      <c r="D951" s="2">
        <v>33.370394916639121</v>
      </c>
      <c r="E951" s="3">
        <f>TablaVentas[[#This Row],[Precio]]*TablaVentas[[#This Row],[Cantidad]]</f>
        <v>467.18552883294768</v>
      </c>
      <c r="F951">
        <f>IF(TablaVentas[[#This Row],[Cantidad]]&gt;=20,1,2)</f>
        <v>2</v>
      </c>
      <c r="G951" s="67" t="str">
        <f>VLOOKUP(MONTH(TablaVentas[[#This Row],[fecha]]),TablaMeses[#All],2,FALSE)</f>
        <v>JUNIO</v>
      </c>
      <c r="H951">
        <f>YEAR(TablaVentas[[#This Row],[fecha]])</f>
        <v>2016</v>
      </c>
      <c r="I951">
        <f>VLOOKUP(TablaVentas[[#This Row],[CodigoBarras]],TablaProductos[#All],3,FALSE)</f>
        <v>1005</v>
      </c>
    </row>
    <row r="952" spans="1:9" x14ac:dyDescent="0.25">
      <c r="A952" s="68">
        <v>42531</v>
      </c>
      <c r="B952">
        <v>75100033948</v>
      </c>
      <c r="C952">
        <v>22</v>
      </c>
      <c r="D952" s="2">
        <v>24.462827423892683</v>
      </c>
      <c r="E952" s="3">
        <f>TablaVentas[[#This Row],[Precio]]*TablaVentas[[#This Row],[Cantidad]]</f>
        <v>538.18220332563908</v>
      </c>
      <c r="F952">
        <f>IF(TablaVentas[[#This Row],[Cantidad]]&gt;=20,1,2)</f>
        <v>1</v>
      </c>
      <c r="G952" s="67" t="str">
        <f>VLOOKUP(MONTH(TablaVentas[[#This Row],[fecha]]),TablaMeses[#All],2,FALSE)</f>
        <v>JUNIO</v>
      </c>
      <c r="H952">
        <f>YEAR(TablaVentas[[#This Row],[fecha]])</f>
        <v>2016</v>
      </c>
      <c r="I952">
        <f>VLOOKUP(TablaVentas[[#This Row],[CodigoBarras]],TablaProductos[#All],3,FALSE)</f>
        <v>1006</v>
      </c>
    </row>
    <row r="953" spans="1:9" x14ac:dyDescent="0.25">
      <c r="A953" s="68">
        <v>42531</v>
      </c>
      <c r="B953">
        <v>75100033948</v>
      </c>
      <c r="C953">
        <v>5</v>
      </c>
      <c r="D953" s="2">
        <v>24.462827423892683</v>
      </c>
      <c r="E953" s="3">
        <f>TablaVentas[[#This Row],[Precio]]*TablaVentas[[#This Row],[Cantidad]]</f>
        <v>122.31413711946342</v>
      </c>
      <c r="F953">
        <f>IF(TablaVentas[[#This Row],[Cantidad]]&gt;=20,1,2)</f>
        <v>2</v>
      </c>
      <c r="G953" s="67" t="str">
        <f>VLOOKUP(MONTH(TablaVentas[[#This Row],[fecha]]),TablaMeses[#All],2,FALSE)</f>
        <v>JUNIO</v>
      </c>
      <c r="H953">
        <f>YEAR(TablaVentas[[#This Row],[fecha]])</f>
        <v>2016</v>
      </c>
      <c r="I953">
        <f>VLOOKUP(TablaVentas[[#This Row],[CodigoBarras]],TablaProductos[#All],3,FALSE)</f>
        <v>1006</v>
      </c>
    </row>
    <row r="954" spans="1:9" x14ac:dyDescent="0.25">
      <c r="A954" s="68">
        <v>42531</v>
      </c>
      <c r="B954">
        <v>75100033948</v>
      </c>
      <c r="C954">
        <v>41</v>
      </c>
      <c r="D954" s="2">
        <v>24.462827423892683</v>
      </c>
      <c r="E954" s="3">
        <f>TablaVentas[[#This Row],[Precio]]*TablaVentas[[#This Row],[Cantidad]]</f>
        <v>1002.9759243796</v>
      </c>
      <c r="F954">
        <f>IF(TablaVentas[[#This Row],[Cantidad]]&gt;=20,1,2)</f>
        <v>1</v>
      </c>
      <c r="G954" s="67" t="str">
        <f>VLOOKUP(MONTH(TablaVentas[[#This Row],[fecha]]),TablaMeses[#All],2,FALSE)</f>
        <v>JUNIO</v>
      </c>
      <c r="H954">
        <f>YEAR(TablaVentas[[#This Row],[fecha]])</f>
        <v>2016</v>
      </c>
      <c r="I954">
        <f>VLOOKUP(TablaVentas[[#This Row],[CodigoBarras]],TablaProductos[#All],3,FALSE)</f>
        <v>1006</v>
      </c>
    </row>
    <row r="955" spans="1:9" x14ac:dyDescent="0.25">
      <c r="A955" s="68">
        <v>42532</v>
      </c>
      <c r="B955">
        <v>75100033942</v>
      </c>
      <c r="C955">
        <v>35</v>
      </c>
      <c r="D955" s="2">
        <v>39.570543626877033</v>
      </c>
      <c r="E955" s="3">
        <f>TablaVentas[[#This Row],[Precio]]*TablaVentas[[#This Row],[Cantidad]]</f>
        <v>1384.969026940696</v>
      </c>
      <c r="F955">
        <f>IF(TablaVentas[[#This Row],[Cantidad]]&gt;=20,1,2)</f>
        <v>1</v>
      </c>
      <c r="G955" s="67" t="str">
        <f>VLOOKUP(MONTH(TablaVentas[[#This Row],[fecha]]),TablaMeses[#All],2,FALSE)</f>
        <v>JUNIO</v>
      </c>
      <c r="H955">
        <f>YEAR(TablaVentas[[#This Row],[fecha]])</f>
        <v>2016</v>
      </c>
      <c r="I955">
        <f>VLOOKUP(TablaVentas[[#This Row],[CodigoBarras]],TablaProductos[#All],3,FALSE)</f>
        <v>1003</v>
      </c>
    </row>
    <row r="956" spans="1:9" x14ac:dyDescent="0.25">
      <c r="A956" s="68">
        <v>42532</v>
      </c>
      <c r="B956">
        <v>75100033947</v>
      </c>
      <c r="C956">
        <v>19</v>
      </c>
      <c r="D956" s="2">
        <v>33.370394916639121</v>
      </c>
      <c r="E956" s="3">
        <f>TablaVentas[[#This Row],[Precio]]*TablaVentas[[#This Row],[Cantidad]]</f>
        <v>634.03750341614329</v>
      </c>
      <c r="F956">
        <f>IF(TablaVentas[[#This Row],[Cantidad]]&gt;=20,1,2)</f>
        <v>2</v>
      </c>
      <c r="G956" s="67" t="str">
        <f>VLOOKUP(MONTH(TablaVentas[[#This Row],[fecha]]),TablaMeses[#All],2,FALSE)</f>
        <v>JUNIO</v>
      </c>
      <c r="H956">
        <f>YEAR(TablaVentas[[#This Row],[fecha]])</f>
        <v>2016</v>
      </c>
      <c r="I956">
        <f>VLOOKUP(TablaVentas[[#This Row],[CodigoBarras]],TablaProductos[#All],3,FALSE)</f>
        <v>1005</v>
      </c>
    </row>
    <row r="957" spans="1:9" x14ac:dyDescent="0.25">
      <c r="A957" s="68">
        <v>42532</v>
      </c>
      <c r="B957">
        <v>75100033950</v>
      </c>
      <c r="C957">
        <v>29</v>
      </c>
      <c r="D957" s="2">
        <v>25.215585619363644</v>
      </c>
      <c r="E957" s="3">
        <f>TablaVentas[[#This Row],[Precio]]*TablaVentas[[#This Row],[Cantidad]]</f>
        <v>731.25198296154565</v>
      </c>
      <c r="F957">
        <f>IF(TablaVentas[[#This Row],[Cantidad]]&gt;=20,1,2)</f>
        <v>1</v>
      </c>
      <c r="G957" s="67" t="str">
        <f>VLOOKUP(MONTH(TablaVentas[[#This Row],[fecha]]),TablaMeses[#All],2,FALSE)</f>
        <v>JUNIO</v>
      </c>
      <c r="H957">
        <f>YEAR(TablaVentas[[#This Row],[fecha]])</f>
        <v>2016</v>
      </c>
      <c r="I957">
        <f>VLOOKUP(TablaVentas[[#This Row],[CodigoBarras]],TablaProductos[#All],3,FALSE)</f>
        <v>1005</v>
      </c>
    </row>
    <row r="958" spans="1:9" x14ac:dyDescent="0.25">
      <c r="A958" s="68">
        <v>42533</v>
      </c>
      <c r="B958">
        <v>75100033940</v>
      </c>
      <c r="C958">
        <v>26</v>
      </c>
      <c r="D958" s="2">
        <v>36.618449397693041</v>
      </c>
      <c r="E958" s="3">
        <f>TablaVentas[[#This Row],[Precio]]*TablaVentas[[#This Row],[Cantidad]]</f>
        <v>952.07968434001907</v>
      </c>
      <c r="F958">
        <f>IF(TablaVentas[[#This Row],[Cantidad]]&gt;=20,1,2)</f>
        <v>1</v>
      </c>
      <c r="G958" s="67" t="str">
        <f>VLOOKUP(MONTH(TablaVentas[[#This Row],[fecha]]),TablaMeses[#All],2,FALSE)</f>
        <v>JUNIO</v>
      </c>
      <c r="H958">
        <f>YEAR(TablaVentas[[#This Row],[fecha]])</f>
        <v>2016</v>
      </c>
      <c r="I958">
        <f>VLOOKUP(TablaVentas[[#This Row],[CodigoBarras]],TablaProductos[#All],3,FALSE)</f>
        <v>1001</v>
      </c>
    </row>
    <row r="959" spans="1:9" x14ac:dyDescent="0.25">
      <c r="A959" s="68">
        <v>42533</v>
      </c>
      <c r="B959">
        <v>75100033942</v>
      </c>
      <c r="C959">
        <v>42</v>
      </c>
      <c r="D959" s="2">
        <v>39.570543626877033</v>
      </c>
      <c r="E959" s="3">
        <f>TablaVentas[[#This Row],[Precio]]*TablaVentas[[#This Row],[Cantidad]]</f>
        <v>1661.9628323288355</v>
      </c>
      <c r="F959">
        <f>IF(TablaVentas[[#This Row],[Cantidad]]&gt;=20,1,2)</f>
        <v>1</v>
      </c>
      <c r="G959" s="67" t="str">
        <f>VLOOKUP(MONTH(TablaVentas[[#This Row],[fecha]]),TablaMeses[#All],2,FALSE)</f>
        <v>JUNIO</v>
      </c>
      <c r="H959">
        <f>YEAR(TablaVentas[[#This Row],[fecha]])</f>
        <v>2016</v>
      </c>
      <c r="I959">
        <f>VLOOKUP(TablaVentas[[#This Row],[CodigoBarras]],TablaProductos[#All],3,FALSE)</f>
        <v>1003</v>
      </c>
    </row>
    <row r="960" spans="1:9" x14ac:dyDescent="0.25">
      <c r="A960" s="68">
        <v>42533</v>
      </c>
      <c r="B960">
        <v>75100033943</v>
      </c>
      <c r="C960">
        <v>35</v>
      </c>
      <c r="D960" s="2">
        <v>38.791923856233225</v>
      </c>
      <c r="E960" s="3">
        <f>TablaVentas[[#This Row],[Precio]]*TablaVentas[[#This Row],[Cantidad]]</f>
        <v>1357.717334968163</v>
      </c>
      <c r="F960">
        <f>IF(TablaVentas[[#This Row],[Cantidad]]&gt;=20,1,2)</f>
        <v>1</v>
      </c>
      <c r="G960" s="67" t="str">
        <f>VLOOKUP(MONTH(TablaVentas[[#This Row],[fecha]]),TablaMeses[#All],2,FALSE)</f>
        <v>JUNIO</v>
      </c>
      <c r="H960">
        <f>YEAR(TablaVentas[[#This Row],[fecha]])</f>
        <v>2016</v>
      </c>
      <c r="I960">
        <f>VLOOKUP(TablaVentas[[#This Row],[CodigoBarras]],TablaProductos[#All],3,FALSE)</f>
        <v>1001</v>
      </c>
    </row>
    <row r="961" spans="1:9" x14ac:dyDescent="0.25">
      <c r="A961" s="68">
        <v>42533</v>
      </c>
      <c r="B961">
        <v>75100033950</v>
      </c>
      <c r="C961">
        <v>43</v>
      </c>
      <c r="D961" s="2">
        <v>25.215585619363644</v>
      </c>
      <c r="E961" s="3">
        <f>TablaVentas[[#This Row],[Precio]]*TablaVentas[[#This Row],[Cantidad]]</f>
        <v>1084.2701816326366</v>
      </c>
      <c r="F961">
        <f>IF(TablaVentas[[#This Row],[Cantidad]]&gt;=20,1,2)</f>
        <v>1</v>
      </c>
      <c r="G961" s="67" t="str">
        <f>VLOOKUP(MONTH(TablaVentas[[#This Row],[fecha]]),TablaMeses[#All],2,FALSE)</f>
        <v>JUNIO</v>
      </c>
      <c r="H961">
        <f>YEAR(TablaVentas[[#This Row],[fecha]])</f>
        <v>2016</v>
      </c>
      <c r="I961">
        <f>VLOOKUP(TablaVentas[[#This Row],[CodigoBarras]],TablaProductos[#All],3,FALSE)</f>
        <v>1005</v>
      </c>
    </row>
    <row r="962" spans="1:9" x14ac:dyDescent="0.25">
      <c r="A962" s="68">
        <v>42533</v>
      </c>
      <c r="B962">
        <v>75100033950</v>
      </c>
      <c r="C962">
        <v>12</v>
      </c>
      <c r="D962" s="2">
        <v>25.215585619363644</v>
      </c>
      <c r="E962" s="3">
        <f>TablaVentas[[#This Row],[Precio]]*TablaVentas[[#This Row],[Cantidad]]</f>
        <v>302.5870274323637</v>
      </c>
      <c r="F962">
        <f>IF(TablaVentas[[#This Row],[Cantidad]]&gt;=20,1,2)</f>
        <v>2</v>
      </c>
      <c r="G962" s="67" t="str">
        <f>VLOOKUP(MONTH(TablaVentas[[#This Row],[fecha]]),TablaMeses[#All],2,FALSE)</f>
        <v>JUNIO</v>
      </c>
      <c r="H962">
        <f>YEAR(TablaVentas[[#This Row],[fecha]])</f>
        <v>2016</v>
      </c>
      <c r="I962">
        <f>VLOOKUP(TablaVentas[[#This Row],[CodigoBarras]],TablaProductos[#All],3,FALSE)</f>
        <v>1005</v>
      </c>
    </row>
    <row r="963" spans="1:9" x14ac:dyDescent="0.25">
      <c r="A963" s="68">
        <v>42534</v>
      </c>
      <c r="B963">
        <v>75100033940</v>
      </c>
      <c r="C963">
        <v>9</v>
      </c>
      <c r="D963" s="2">
        <v>36.618449397693041</v>
      </c>
      <c r="E963" s="3">
        <f>TablaVentas[[#This Row],[Precio]]*TablaVentas[[#This Row],[Cantidad]]</f>
        <v>329.56604457923737</v>
      </c>
      <c r="F963">
        <f>IF(TablaVentas[[#This Row],[Cantidad]]&gt;=20,1,2)</f>
        <v>2</v>
      </c>
      <c r="G963" s="67" t="str">
        <f>VLOOKUP(MONTH(TablaVentas[[#This Row],[fecha]]),TablaMeses[#All],2,FALSE)</f>
        <v>JUNIO</v>
      </c>
      <c r="H963">
        <f>YEAR(TablaVentas[[#This Row],[fecha]])</f>
        <v>2016</v>
      </c>
      <c r="I963">
        <f>VLOOKUP(TablaVentas[[#This Row],[CodigoBarras]],TablaProductos[#All],3,FALSE)</f>
        <v>1001</v>
      </c>
    </row>
    <row r="964" spans="1:9" x14ac:dyDescent="0.25">
      <c r="A964" s="68">
        <v>42534</v>
      </c>
      <c r="B964">
        <v>75100033941</v>
      </c>
      <c r="C964">
        <v>38</v>
      </c>
      <c r="D964" s="2">
        <v>34.329026514440201</v>
      </c>
      <c r="E964" s="3">
        <f>TablaVentas[[#This Row],[Precio]]*TablaVentas[[#This Row],[Cantidad]]</f>
        <v>1304.5030075487277</v>
      </c>
      <c r="F964">
        <f>IF(TablaVentas[[#This Row],[Cantidad]]&gt;=20,1,2)</f>
        <v>1</v>
      </c>
      <c r="G964" s="67" t="str">
        <f>VLOOKUP(MONTH(TablaVentas[[#This Row],[fecha]]),TablaMeses[#All],2,FALSE)</f>
        <v>JUNIO</v>
      </c>
      <c r="H964">
        <f>YEAR(TablaVentas[[#This Row],[fecha]])</f>
        <v>2016</v>
      </c>
      <c r="I964">
        <f>VLOOKUP(TablaVentas[[#This Row],[CodigoBarras]],TablaProductos[#All],3,FALSE)</f>
        <v>1002</v>
      </c>
    </row>
    <row r="965" spans="1:9" x14ac:dyDescent="0.25">
      <c r="A965" s="68">
        <v>42534</v>
      </c>
      <c r="B965">
        <v>75100033943</v>
      </c>
      <c r="C965">
        <v>48</v>
      </c>
      <c r="D965" s="2">
        <v>38.791923856233225</v>
      </c>
      <c r="E965" s="3">
        <f>TablaVentas[[#This Row],[Precio]]*TablaVentas[[#This Row],[Cantidad]]</f>
        <v>1862.0123450991948</v>
      </c>
      <c r="F965">
        <f>IF(TablaVentas[[#This Row],[Cantidad]]&gt;=20,1,2)</f>
        <v>1</v>
      </c>
      <c r="G965" s="67" t="str">
        <f>VLOOKUP(MONTH(TablaVentas[[#This Row],[fecha]]),TablaMeses[#All],2,FALSE)</f>
        <v>JUNIO</v>
      </c>
      <c r="H965">
        <f>YEAR(TablaVentas[[#This Row],[fecha]])</f>
        <v>2016</v>
      </c>
      <c r="I965">
        <f>VLOOKUP(TablaVentas[[#This Row],[CodigoBarras]],TablaProductos[#All],3,FALSE)</f>
        <v>1001</v>
      </c>
    </row>
    <row r="966" spans="1:9" x14ac:dyDescent="0.25">
      <c r="A966" s="68">
        <v>42534</v>
      </c>
      <c r="B966">
        <v>75100033945</v>
      </c>
      <c r="C966">
        <v>44</v>
      </c>
      <c r="D966" s="2">
        <v>32.473968381130078</v>
      </c>
      <c r="E966" s="3">
        <f>TablaVentas[[#This Row],[Precio]]*TablaVentas[[#This Row],[Cantidad]]</f>
        <v>1428.8546087697234</v>
      </c>
      <c r="F966">
        <f>IF(TablaVentas[[#This Row],[Cantidad]]&gt;=20,1,2)</f>
        <v>1</v>
      </c>
      <c r="G966" s="67" t="str">
        <f>VLOOKUP(MONTH(TablaVentas[[#This Row],[fecha]]),TablaMeses[#All],2,FALSE)</f>
        <v>JUNIO</v>
      </c>
      <c r="H966">
        <f>YEAR(TablaVentas[[#This Row],[fecha]])</f>
        <v>2016</v>
      </c>
      <c r="I966">
        <f>VLOOKUP(TablaVentas[[#This Row],[CodigoBarras]],TablaProductos[#All],3,FALSE)</f>
        <v>1003</v>
      </c>
    </row>
    <row r="967" spans="1:9" x14ac:dyDescent="0.25">
      <c r="A967" s="68">
        <v>42535</v>
      </c>
      <c r="B967">
        <v>75100033940</v>
      </c>
      <c r="C967">
        <v>2</v>
      </c>
      <c r="D967" s="2">
        <v>36.618449397693041</v>
      </c>
      <c r="E967" s="3">
        <f>TablaVentas[[#This Row],[Precio]]*TablaVentas[[#This Row],[Cantidad]]</f>
        <v>73.236898795386082</v>
      </c>
      <c r="F967">
        <f>IF(TablaVentas[[#This Row],[Cantidad]]&gt;=20,1,2)</f>
        <v>2</v>
      </c>
      <c r="G967" s="67" t="str">
        <f>VLOOKUP(MONTH(TablaVentas[[#This Row],[fecha]]),TablaMeses[#All],2,FALSE)</f>
        <v>JUNIO</v>
      </c>
      <c r="H967">
        <f>YEAR(TablaVentas[[#This Row],[fecha]])</f>
        <v>2016</v>
      </c>
      <c r="I967">
        <f>VLOOKUP(TablaVentas[[#This Row],[CodigoBarras]],TablaProductos[#All],3,FALSE)</f>
        <v>1001</v>
      </c>
    </row>
    <row r="968" spans="1:9" x14ac:dyDescent="0.25">
      <c r="A968" s="68">
        <v>42535</v>
      </c>
      <c r="B968">
        <v>75100033944</v>
      </c>
      <c r="C968">
        <v>13</v>
      </c>
      <c r="D968" s="2">
        <v>26.678238770962935</v>
      </c>
      <c r="E968" s="3">
        <f>TablaVentas[[#This Row],[Precio]]*TablaVentas[[#This Row],[Cantidad]]</f>
        <v>346.81710402251815</v>
      </c>
      <c r="F968">
        <f>IF(TablaVentas[[#This Row],[Cantidad]]&gt;=20,1,2)</f>
        <v>2</v>
      </c>
      <c r="G968" s="67" t="str">
        <f>VLOOKUP(MONTH(TablaVentas[[#This Row],[fecha]]),TablaMeses[#All],2,FALSE)</f>
        <v>JUNIO</v>
      </c>
      <c r="H968">
        <f>YEAR(TablaVentas[[#This Row],[fecha]])</f>
        <v>2016</v>
      </c>
      <c r="I968">
        <f>VLOOKUP(TablaVentas[[#This Row],[CodigoBarras]],TablaProductos[#All],3,FALSE)</f>
        <v>1002</v>
      </c>
    </row>
    <row r="969" spans="1:9" x14ac:dyDescent="0.25">
      <c r="A969" s="68">
        <v>42535</v>
      </c>
      <c r="B969">
        <v>75100033947</v>
      </c>
      <c r="C969">
        <v>35</v>
      </c>
      <c r="D969" s="2">
        <v>33.370394916639121</v>
      </c>
      <c r="E969" s="3">
        <f>TablaVentas[[#This Row],[Precio]]*TablaVentas[[#This Row],[Cantidad]]</f>
        <v>1167.9638220823692</v>
      </c>
      <c r="F969">
        <f>IF(TablaVentas[[#This Row],[Cantidad]]&gt;=20,1,2)</f>
        <v>1</v>
      </c>
      <c r="G969" s="67" t="str">
        <f>VLOOKUP(MONTH(TablaVentas[[#This Row],[fecha]]),TablaMeses[#All],2,FALSE)</f>
        <v>JUNIO</v>
      </c>
      <c r="H969">
        <f>YEAR(TablaVentas[[#This Row],[fecha]])</f>
        <v>2016</v>
      </c>
      <c r="I969">
        <f>VLOOKUP(TablaVentas[[#This Row],[CodigoBarras]],TablaProductos[#All],3,FALSE)</f>
        <v>1005</v>
      </c>
    </row>
    <row r="970" spans="1:9" x14ac:dyDescent="0.25">
      <c r="A970" s="68">
        <v>42535</v>
      </c>
      <c r="B970">
        <v>75100033948</v>
      </c>
      <c r="C970">
        <v>2</v>
      </c>
      <c r="D970" s="2">
        <v>24.462827423892683</v>
      </c>
      <c r="E970" s="3">
        <f>TablaVentas[[#This Row],[Precio]]*TablaVentas[[#This Row],[Cantidad]]</f>
        <v>48.925654847785367</v>
      </c>
      <c r="F970">
        <f>IF(TablaVentas[[#This Row],[Cantidad]]&gt;=20,1,2)</f>
        <v>2</v>
      </c>
      <c r="G970" s="67" t="str">
        <f>VLOOKUP(MONTH(TablaVentas[[#This Row],[fecha]]),TablaMeses[#All],2,FALSE)</f>
        <v>JUNIO</v>
      </c>
      <c r="H970">
        <f>YEAR(TablaVentas[[#This Row],[fecha]])</f>
        <v>2016</v>
      </c>
      <c r="I970">
        <f>VLOOKUP(TablaVentas[[#This Row],[CodigoBarras]],TablaProductos[#All],3,FALSE)</f>
        <v>1006</v>
      </c>
    </row>
    <row r="971" spans="1:9" x14ac:dyDescent="0.25">
      <c r="A971" s="68">
        <v>42535</v>
      </c>
      <c r="B971">
        <v>75100033950</v>
      </c>
      <c r="C971">
        <v>17</v>
      </c>
      <c r="D971" s="2">
        <v>25.215585619363644</v>
      </c>
      <c r="E971" s="3">
        <f>TablaVentas[[#This Row],[Precio]]*TablaVentas[[#This Row],[Cantidad]]</f>
        <v>428.66495552918195</v>
      </c>
      <c r="F971">
        <f>IF(TablaVentas[[#This Row],[Cantidad]]&gt;=20,1,2)</f>
        <v>2</v>
      </c>
      <c r="G971" s="67" t="str">
        <f>VLOOKUP(MONTH(TablaVentas[[#This Row],[fecha]]),TablaMeses[#All],2,FALSE)</f>
        <v>JUNIO</v>
      </c>
      <c r="H971">
        <f>YEAR(TablaVentas[[#This Row],[fecha]])</f>
        <v>2016</v>
      </c>
      <c r="I971">
        <f>VLOOKUP(TablaVentas[[#This Row],[CodigoBarras]],TablaProductos[#All],3,FALSE)</f>
        <v>1005</v>
      </c>
    </row>
    <row r="972" spans="1:9" x14ac:dyDescent="0.25">
      <c r="A972" s="68">
        <v>42536</v>
      </c>
      <c r="B972">
        <v>75100033945</v>
      </c>
      <c r="C972">
        <v>41</v>
      </c>
      <c r="D972" s="2">
        <v>32.473968381130078</v>
      </c>
      <c r="E972" s="3">
        <f>TablaVentas[[#This Row],[Precio]]*TablaVentas[[#This Row],[Cantidad]]</f>
        <v>1331.4327036263333</v>
      </c>
      <c r="F972">
        <f>IF(TablaVentas[[#This Row],[Cantidad]]&gt;=20,1,2)</f>
        <v>1</v>
      </c>
      <c r="G972" s="67" t="str">
        <f>VLOOKUP(MONTH(TablaVentas[[#This Row],[fecha]]),TablaMeses[#All],2,FALSE)</f>
        <v>JUNIO</v>
      </c>
      <c r="H972">
        <f>YEAR(TablaVentas[[#This Row],[fecha]])</f>
        <v>2016</v>
      </c>
      <c r="I972">
        <f>VLOOKUP(TablaVentas[[#This Row],[CodigoBarras]],TablaProductos[#All],3,FALSE)</f>
        <v>1003</v>
      </c>
    </row>
    <row r="973" spans="1:9" x14ac:dyDescent="0.25">
      <c r="A973" s="68">
        <v>42536</v>
      </c>
      <c r="B973">
        <v>75100033946</v>
      </c>
      <c r="C973">
        <v>22</v>
      </c>
      <c r="D973" s="2">
        <v>39.508311000525424</v>
      </c>
      <c r="E973" s="3">
        <f>TablaVentas[[#This Row],[Precio]]*TablaVentas[[#This Row],[Cantidad]]</f>
        <v>869.18284201155939</v>
      </c>
      <c r="F973">
        <f>IF(TablaVentas[[#This Row],[Cantidad]]&gt;=20,1,2)</f>
        <v>1</v>
      </c>
      <c r="G973" s="67" t="str">
        <f>VLOOKUP(MONTH(TablaVentas[[#This Row],[fecha]]),TablaMeses[#All],2,FALSE)</f>
        <v>JUNIO</v>
      </c>
      <c r="H973">
        <f>YEAR(TablaVentas[[#This Row],[fecha]])</f>
        <v>2016</v>
      </c>
      <c r="I973">
        <f>VLOOKUP(TablaVentas[[#This Row],[CodigoBarras]],TablaProductos[#All],3,FALSE)</f>
        <v>1004</v>
      </c>
    </row>
    <row r="974" spans="1:9" x14ac:dyDescent="0.25">
      <c r="A974" s="68">
        <v>42536</v>
      </c>
      <c r="B974">
        <v>75100033946</v>
      </c>
      <c r="C974">
        <v>44</v>
      </c>
      <c r="D974" s="2">
        <v>39.508311000525424</v>
      </c>
      <c r="E974" s="3">
        <f>TablaVentas[[#This Row],[Precio]]*TablaVentas[[#This Row],[Cantidad]]</f>
        <v>1738.3656840231188</v>
      </c>
      <c r="F974">
        <f>IF(TablaVentas[[#This Row],[Cantidad]]&gt;=20,1,2)</f>
        <v>1</v>
      </c>
      <c r="G974" s="67" t="str">
        <f>VLOOKUP(MONTH(TablaVentas[[#This Row],[fecha]]),TablaMeses[#All],2,FALSE)</f>
        <v>JUNIO</v>
      </c>
      <c r="H974">
        <f>YEAR(TablaVentas[[#This Row],[fecha]])</f>
        <v>2016</v>
      </c>
      <c r="I974">
        <f>VLOOKUP(TablaVentas[[#This Row],[CodigoBarras]],TablaProductos[#All],3,FALSE)</f>
        <v>1004</v>
      </c>
    </row>
    <row r="975" spans="1:9" x14ac:dyDescent="0.25">
      <c r="A975" s="68">
        <v>42536</v>
      </c>
      <c r="B975">
        <v>75100033948</v>
      </c>
      <c r="C975">
        <v>15</v>
      </c>
      <c r="D975" s="2">
        <v>24.462827423892683</v>
      </c>
      <c r="E975" s="3">
        <f>TablaVentas[[#This Row],[Precio]]*TablaVentas[[#This Row],[Cantidad]]</f>
        <v>366.94241135839025</v>
      </c>
      <c r="F975">
        <f>IF(TablaVentas[[#This Row],[Cantidad]]&gt;=20,1,2)</f>
        <v>2</v>
      </c>
      <c r="G975" s="67" t="str">
        <f>VLOOKUP(MONTH(TablaVentas[[#This Row],[fecha]]),TablaMeses[#All],2,FALSE)</f>
        <v>JUNIO</v>
      </c>
      <c r="H975">
        <f>YEAR(TablaVentas[[#This Row],[fecha]])</f>
        <v>2016</v>
      </c>
      <c r="I975">
        <f>VLOOKUP(TablaVentas[[#This Row],[CodigoBarras]],TablaProductos[#All],3,FALSE)</f>
        <v>1006</v>
      </c>
    </row>
    <row r="976" spans="1:9" x14ac:dyDescent="0.25">
      <c r="A976" s="68">
        <v>42536</v>
      </c>
      <c r="B976">
        <v>75100033950</v>
      </c>
      <c r="C976">
        <v>11</v>
      </c>
      <c r="D976" s="2">
        <v>25.215585619363644</v>
      </c>
      <c r="E976" s="3">
        <f>TablaVentas[[#This Row],[Precio]]*TablaVentas[[#This Row],[Cantidad]]</f>
        <v>277.3714418130001</v>
      </c>
      <c r="F976">
        <f>IF(TablaVentas[[#This Row],[Cantidad]]&gt;=20,1,2)</f>
        <v>2</v>
      </c>
      <c r="G976" s="67" t="str">
        <f>VLOOKUP(MONTH(TablaVentas[[#This Row],[fecha]]),TablaMeses[#All],2,FALSE)</f>
        <v>JUNIO</v>
      </c>
      <c r="H976">
        <f>YEAR(TablaVentas[[#This Row],[fecha]])</f>
        <v>2016</v>
      </c>
      <c r="I976">
        <f>VLOOKUP(TablaVentas[[#This Row],[CodigoBarras]],TablaProductos[#All],3,FALSE)</f>
        <v>1005</v>
      </c>
    </row>
    <row r="977" spans="1:9" x14ac:dyDescent="0.25">
      <c r="A977" s="68">
        <v>42537</v>
      </c>
      <c r="B977">
        <v>75100033945</v>
      </c>
      <c r="C977">
        <v>36</v>
      </c>
      <c r="D977" s="2">
        <v>32.473968381130078</v>
      </c>
      <c r="E977" s="3">
        <f>TablaVentas[[#This Row],[Precio]]*TablaVentas[[#This Row],[Cantidad]]</f>
        <v>1169.0628617206828</v>
      </c>
      <c r="F977">
        <f>IF(TablaVentas[[#This Row],[Cantidad]]&gt;=20,1,2)</f>
        <v>1</v>
      </c>
      <c r="G977" s="67" t="str">
        <f>VLOOKUP(MONTH(TablaVentas[[#This Row],[fecha]]),TablaMeses[#All],2,FALSE)</f>
        <v>JUNIO</v>
      </c>
      <c r="H977">
        <f>YEAR(TablaVentas[[#This Row],[fecha]])</f>
        <v>2016</v>
      </c>
      <c r="I977">
        <f>VLOOKUP(TablaVentas[[#This Row],[CodigoBarras]],TablaProductos[#All],3,FALSE)</f>
        <v>1003</v>
      </c>
    </row>
    <row r="978" spans="1:9" x14ac:dyDescent="0.25">
      <c r="A978" s="68">
        <v>42537</v>
      </c>
      <c r="B978">
        <v>75100033947</v>
      </c>
      <c r="C978">
        <v>18</v>
      </c>
      <c r="D978" s="2">
        <v>33.370394916639121</v>
      </c>
      <c r="E978" s="3">
        <f>TablaVentas[[#This Row],[Precio]]*TablaVentas[[#This Row],[Cantidad]]</f>
        <v>600.66710849950414</v>
      </c>
      <c r="F978">
        <f>IF(TablaVentas[[#This Row],[Cantidad]]&gt;=20,1,2)</f>
        <v>2</v>
      </c>
      <c r="G978" s="67" t="str">
        <f>VLOOKUP(MONTH(TablaVentas[[#This Row],[fecha]]),TablaMeses[#All],2,FALSE)</f>
        <v>JUNIO</v>
      </c>
      <c r="H978">
        <f>YEAR(TablaVentas[[#This Row],[fecha]])</f>
        <v>2016</v>
      </c>
      <c r="I978">
        <f>VLOOKUP(TablaVentas[[#This Row],[CodigoBarras]],TablaProductos[#All],3,FALSE)</f>
        <v>1005</v>
      </c>
    </row>
    <row r="979" spans="1:9" x14ac:dyDescent="0.25">
      <c r="A979" s="68">
        <v>42537</v>
      </c>
      <c r="B979">
        <v>75100033950</v>
      </c>
      <c r="C979">
        <v>33</v>
      </c>
      <c r="D979" s="2">
        <v>25.215585619363644</v>
      </c>
      <c r="E979" s="3">
        <f>TablaVentas[[#This Row],[Precio]]*TablaVentas[[#This Row],[Cantidad]]</f>
        <v>832.11432543900025</v>
      </c>
      <c r="F979">
        <f>IF(TablaVentas[[#This Row],[Cantidad]]&gt;=20,1,2)</f>
        <v>1</v>
      </c>
      <c r="G979" s="67" t="str">
        <f>VLOOKUP(MONTH(TablaVentas[[#This Row],[fecha]]),TablaMeses[#All],2,FALSE)</f>
        <v>JUNIO</v>
      </c>
      <c r="H979">
        <f>YEAR(TablaVentas[[#This Row],[fecha]])</f>
        <v>2016</v>
      </c>
      <c r="I979">
        <f>VLOOKUP(TablaVentas[[#This Row],[CodigoBarras]],TablaProductos[#All],3,FALSE)</f>
        <v>1005</v>
      </c>
    </row>
    <row r="980" spans="1:9" x14ac:dyDescent="0.25">
      <c r="A980" s="68">
        <v>42537</v>
      </c>
      <c r="B980">
        <v>75100033950</v>
      </c>
      <c r="C980">
        <v>35</v>
      </c>
      <c r="D980" s="2">
        <v>25.215585619363644</v>
      </c>
      <c r="E980" s="3">
        <f>TablaVentas[[#This Row],[Precio]]*TablaVentas[[#This Row],[Cantidad]]</f>
        <v>882.54549667772756</v>
      </c>
      <c r="F980">
        <f>IF(TablaVentas[[#This Row],[Cantidad]]&gt;=20,1,2)</f>
        <v>1</v>
      </c>
      <c r="G980" s="67" t="str">
        <f>VLOOKUP(MONTH(TablaVentas[[#This Row],[fecha]]),TablaMeses[#All],2,FALSE)</f>
        <v>JUNIO</v>
      </c>
      <c r="H980">
        <f>YEAR(TablaVentas[[#This Row],[fecha]])</f>
        <v>2016</v>
      </c>
      <c r="I980">
        <f>VLOOKUP(TablaVentas[[#This Row],[CodigoBarras]],TablaProductos[#All],3,FALSE)</f>
        <v>1005</v>
      </c>
    </row>
    <row r="981" spans="1:9" x14ac:dyDescent="0.25">
      <c r="A981" s="68">
        <v>42537</v>
      </c>
      <c r="B981">
        <v>75100033950</v>
      </c>
      <c r="C981">
        <v>25</v>
      </c>
      <c r="D981" s="2">
        <v>25.215585619363644</v>
      </c>
      <c r="E981" s="3">
        <f>TablaVentas[[#This Row],[Precio]]*TablaVentas[[#This Row],[Cantidad]]</f>
        <v>630.38964048409105</v>
      </c>
      <c r="F981">
        <f>IF(TablaVentas[[#This Row],[Cantidad]]&gt;=20,1,2)</f>
        <v>1</v>
      </c>
      <c r="G981" s="67" t="str">
        <f>VLOOKUP(MONTH(TablaVentas[[#This Row],[fecha]]),TablaMeses[#All],2,FALSE)</f>
        <v>JUNIO</v>
      </c>
      <c r="H981">
        <f>YEAR(TablaVentas[[#This Row],[fecha]])</f>
        <v>2016</v>
      </c>
      <c r="I981">
        <f>VLOOKUP(TablaVentas[[#This Row],[CodigoBarras]],TablaProductos[#All],3,FALSE)</f>
        <v>1005</v>
      </c>
    </row>
    <row r="982" spans="1:9" x14ac:dyDescent="0.25">
      <c r="A982" s="68">
        <v>42538</v>
      </c>
      <c r="B982">
        <v>75100033943</v>
      </c>
      <c r="C982">
        <v>48</v>
      </c>
      <c r="D982" s="2">
        <v>38.791923856233225</v>
      </c>
      <c r="E982" s="3">
        <f>TablaVentas[[#This Row],[Precio]]*TablaVentas[[#This Row],[Cantidad]]</f>
        <v>1862.0123450991948</v>
      </c>
      <c r="F982">
        <f>IF(TablaVentas[[#This Row],[Cantidad]]&gt;=20,1,2)</f>
        <v>1</v>
      </c>
      <c r="G982" s="67" t="str">
        <f>VLOOKUP(MONTH(TablaVentas[[#This Row],[fecha]]),TablaMeses[#All],2,FALSE)</f>
        <v>JUNIO</v>
      </c>
      <c r="H982">
        <f>YEAR(TablaVentas[[#This Row],[fecha]])</f>
        <v>2016</v>
      </c>
      <c r="I982">
        <f>VLOOKUP(TablaVentas[[#This Row],[CodigoBarras]],TablaProductos[#All],3,FALSE)</f>
        <v>1001</v>
      </c>
    </row>
    <row r="983" spans="1:9" x14ac:dyDescent="0.25">
      <c r="A983" s="68">
        <v>42538</v>
      </c>
      <c r="B983">
        <v>75100033943</v>
      </c>
      <c r="C983">
        <v>30</v>
      </c>
      <c r="D983" s="2">
        <v>38.791923856233225</v>
      </c>
      <c r="E983" s="3">
        <f>TablaVentas[[#This Row],[Precio]]*TablaVentas[[#This Row],[Cantidad]]</f>
        <v>1163.7577156869968</v>
      </c>
      <c r="F983">
        <f>IF(TablaVentas[[#This Row],[Cantidad]]&gt;=20,1,2)</f>
        <v>1</v>
      </c>
      <c r="G983" s="67" t="str">
        <f>VLOOKUP(MONTH(TablaVentas[[#This Row],[fecha]]),TablaMeses[#All],2,FALSE)</f>
        <v>JUNIO</v>
      </c>
      <c r="H983">
        <f>YEAR(TablaVentas[[#This Row],[fecha]])</f>
        <v>2016</v>
      </c>
      <c r="I983">
        <f>VLOOKUP(TablaVentas[[#This Row],[CodigoBarras]],TablaProductos[#All],3,FALSE)</f>
        <v>1001</v>
      </c>
    </row>
    <row r="984" spans="1:9" x14ac:dyDescent="0.25">
      <c r="A984" s="68">
        <v>42538</v>
      </c>
      <c r="B984">
        <v>75100033947</v>
      </c>
      <c r="C984">
        <v>39</v>
      </c>
      <c r="D984" s="2">
        <v>33.370394916639121</v>
      </c>
      <c r="E984" s="3">
        <f>TablaVentas[[#This Row],[Precio]]*TablaVentas[[#This Row],[Cantidad]]</f>
        <v>1301.4454017489256</v>
      </c>
      <c r="F984">
        <f>IF(TablaVentas[[#This Row],[Cantidad]]&gt;=20,1,2)</f>
        <v>1</v>
      </c>
      <c r="G984" s="67" t="str">
        <f>VLOOKUP(MONTH(TablaVentas[[#This Row],[fecha]]),TablaMeses[#All],2,FALSE)</f>
        <v>JUNIO</v>
      </c>
      <c r="H984">
        <f>YEAR(TablaVentas[[#This Row],[fecha]])</f>
        <v>2016</v>
      </c>
      <c r="I984">
        <f>VLOOKUP(TablaVentas[[#This Row],[CodigoBarras]],TablaProductos[#All],3,FALSE)</f>
        <v>1005</v>
      </c>
    </row>
    <row r="985" spans="1:9" x14ac:dyDescent="0.25">
      <c r="A985" s="68">
        <v>42538</v>
      </c>
      <c r="B985">
        <v>75100033948</v>
      </c>
      <c r="C985">
        <v>38</v>
      </c>
      <c r="D985" s="2">
        <v>24.462827423892683</v>
      </c>
      <c r="E985" s="3">
        <f>TablaVentas[[#This Row],[Precio]]*TablaVentas[[#This Row],[Cantidad]]</f>
        <v>929.58744210792202</v>
      </c>
      <c r="F985">
        <f>IF(TablaVentas[[#This Row],[Cantidad]]&gt;=20,1,2)</f>
        <v>1</v>
      </c>
      <c r="G985" s="67" t="str">
        <f>VLOOKUP(MONTH(TablaVentas[[#This Row],[fecha]]),TablaMeses[#All],2,FALSE)</f>
        <v>JUNIO</v>
      </c>
      <c r="H985">
        <f>YEAR(TablaVentas[[#This Row],[fecha]])</f>
        <v>2016</v>
      </c>
      <c r="I985">
        <f>VLOOKUP(TablaVentas[[#This Row],[CodigoBarras]],TablaProductos[#All],3,FALSE)</f>
        <v>1006</v>
      </c>
    </row>
    <row r="986" spans="1:9" x14ac:dyDescent="0.25">
      <c r="A986" s="68">
        <v>42538</v>
      </c>
      <c r="B986">
        <v>75100033948</v>
      </c>
      <c r="C986">
        <v>12</v>
      </c>
      <c r="D986" s="2">
        <v>24.462827423892683</v>
      </c>
      <c r="E986" s="3">
        <f>TablaVentas[[#This Row],[Precio]]*TablaVentas[[#This Row],[Cantidad]]</f>
        <v>293.55392908671217</v>
      </c>
      <c r="F986">
        <f>IF(TablaVentas[[#This Row],[Cantidad]]&gt;=20,1,2)</f>
        <v>2</v>
      </c>
      <c r="G986" s="67" t="str">
        <f>VLOOKUP(MONTH(TablaVentas[[#This Row],[fecha]]),TablaMeses[#All],2,FALSE)</f>
        <v>JUNIO</v>
      </c>
      <c r="H986">
        <f>YEAR(TablaVentas[[#This Row],[fecha]])</f>
        <v>2016</v>
      </c>
      <c r="I986">
        <f>VLOOKUP(TablaVentas[[#This Row],[CodigoBarras]],TablaProductos[#All],3,FALSE)</f>
        <v>1006</v>
      </c>
    </row>
    <row r="987" spans="1:9" x14ac:dyDescent="0.25">
      <c r="A987" s="68">
        <v>42538</v>
      </c>
      <c r="B987">
        <v>75100033949</v>
      </c>
      <c r="C987">
        <v>36</v>
      </c>
      <c r="D987" s="2">
        <v>32.894032474980676</v>
      </c>
      <c r="E987" s="3">
        <f>TablaVentas[[#This Row],[Precio]]*TablaVentas[[#This Row],[Cantidad]]</f>
        <v>1184.1851690993044</v>
      </c>
      <c r="F987">
        <f>IF(TablaVentas[[#This Row],[Cantidad]]&gt;=20,1,2)</f>
        <v>1</v>
      </c>
      <c r="G987" s="67" t="str">
        <f>VLOOKUP(MONTH(TablaVentas[[#This Row],[fecha]]),TablaMeses[#All],2,FALSE)</f>
        <v>JUNIO</v>
      </c>
      <c r="H987">
        <f>YEAR(TablaVentas[[#This Row],[fecha]])</f>
        <v>2016</v>
      </c>
      <c r="I987">
        <f>VLOOKUP(TablaVentas[[#This Row],[CodigoBarras]],TablaProductos[#All],3,FALSE)</f>
        <v>1004</v>
      </c>
    </row>
    <row r="988" spans="1:9" x14ac:dyDescent="0.25">
      <c r="A988" s="68">
        <v>42538</v>
      </c>
      <c r="B988">
        <v>75100033950</v>
      </c>
      <c r="C988">
        <v>7</v>
      </c>
      <c r="D988" s="2">
        <v>25.215585619363644</v>
      </c>
      <c r="E988" s="3">
        <f>TablaVentas[[#This Row],[Precio]]*TablaVentas[[#This Row],[Cantidad]]</f>
        <v>176.5090993355455</v>
      </c>
      <c r="F988">
        <f>IF(TablaVentas[[#This Row],[Cantidad]]&gt;=20,1,2)</f>
        <v>2</v>
      </c>
      <c r="G988" s="67" t="str">
        <f>VLOOKUP(MONTH(TablaVentas[[#This Row],[fecha]]),TablaMeses[#All],2,FALSE)</f>
        <v>JUNIO</v>
      </c>
      <c r="H988">
        <f>YEAR(TablaVentas[[#This Row],[fecha]])</f>
        <v>2016</v>
      </c>
      <c r="I988">
        <f>VLOOKUP(TablaVentas[[#This Row],[CodigoBarras]],TablaProductos[#All],3,FALSE)</f>
        <v>1005</v>
      </c>
    </row>
    <row r="989" spans="1:9" x14ac:dyDescent="0.25">
      <c r="A989" s="68">
        <v>42539</v>
      </c>
      <c r="B989">
        <v>75100033947</v>
      </c>
      <c r="C989">
        <v>7</v>
      </c>
      <c r="D989" s="2">
        <v>33.370394916639121</v>
      </c>
      <c r="E989" s="3">
        <f>TablaVentas[[#This Row],[Precio]]*TablaVentas[[#This Row],[Cantidad]]</f>
        <v>233.59276441647384</v>
      </c>
      <c r="F989">
        <f>IF(TablaVentas[[#This Row],[Cantidad]]&gt;=20,1,2)</f>
        <v>2</v>
      </c>
      <c r="G989" s="67" t="str">
        <f>VLOOKUP(MONTH(TablaVentas[[#This Row],[fecha]]),TablaMeses[#All],2,FALSE)</f>
        <v>JUNIO</v>
      </c>
      <c r="H989">
        <f>YEAR(TablaVentas[[#This Row],[fecha]])</f>
        <v>2016</v>
      </c>
      <c r="I989">
        <f>VLOOKUP(TablaVentas[[#This Row],[CodigoBarras]],TablaProductos[#All],3,FALSE)</f>
        <v>1005</v>
      </c>
    </row>
    <row r="990" spans="1:9" x14ac:dyDescent="0.25">
      <c r="A990" s="68">
        <v>42539</v>
      </c>
      <c r="B990">
        <v>75100033948</v>
      </c>
      <c r="C990">
        <v>39</v>
      </c>
      <c r="D990" s="2">
        <v>24.462827423892683</v>
      </c>
      <c r="E990" s="3">
        <f>TablaVentas[[#This Row],[Precio]]*TablaVentas[[#This Row],[Cantidad]]</f>
        <v>954.05026953181471</v>
      </c>
      <c r="F990">
        <f>IF(TablaVentas[[#This Row],[Cantidad]]&gt;=20,1,2)</f>
        <v>1</v>
      </c>
      <c r="G990" s="67" t="str">
        <f>VLOOKUP(MONTH(TablaVentas[[#This Row],[fecha]]),TablaMeses[#All],2,FALSE)</f>
        <v>JUNIO</v>
      </c>
      <c r="H990">
        <f>YEAR(TablaVentas[[#This Row],[fecha]])</f>
        <v>2016</v>
      </c>
      <c r="I990">
        <f>VLOOKUP(TablaVentas[[#This Row],[CodigoBarras]],TablaProductos[#All],3,FALSE)</f>
        <v>1006</v>
      </c>
    </row>
    <row r="991" spans="1:9" x14ac:dyDescent="0.25">
      <c r="A991" s="68">
        <v>42539</v>
      </c>
      <c r="B991">
        <v>75100033949</v>
      </c>
      <c r="C991">
        <v>32</v>
      </c>
      <c r="D991" s="2">
        <v>32.894032474980676</v>
      </c>
      <c r="E991" s="3">
        <f>TablaVentas[[#This Row],[Precio]]*TablaVentas[[#This Row],[Cantidad]]</f>
        <v>1052.6090391993816</v>
      </c>
      <c r="F991">
        <f>IF(TablaVentas[[#This Row],[Cantidad]]&gt;=20,1,2)</f>
        <v>1</v>
      </c>
      <c r="G991" s="67" t="str">
        <f>VLOOKUP(MONTH(TablaVentas[[#This Row],[fecha]]),TablaMeses[#All],2,FALSE)</f>
        <v>JUNIO</v>
      </c>
      <c r="H991">
        <f>YEAR(TablaVentas[[#This Row],[fecha]])</f>
        <v>2016</v>
      </c>
      <c r="I991">
        <f>VLOOKUP(TablaVentas[[#This Row],[CodigoBarras]],TablaProductos[#All],3,FALSE)</f>
        <v>1004</v>
      </c>
    </row>
    <row r="992" spans="1:9" x14ac:dyDescent="0.25">
      <c r="A992" s="68">
        <v>42540</v>
      </c>
      <c r="B992">
        <v>75100033942</v>
      </c>
      <c r="C992">
        <v>24</v>
      </c>
      <c r="D992" s="2">
        <v>39.570543626877033</v>
      </c>
      <c r="E992" s="3">
        <f>TablaVentas[[#This Row],[Precio]]*TablaVentas[[#This Row],[Cantidad]]</f>
        <v>949.69304704504884</v>
      </c>
      <c r="F992">
        <f>IF(TablaVentas[[#This Row],[Cantidad]]&gt;=20,1,2)</f>
        <v>1</v>
      </c>
      <c r="G992" s="67" t="str">
        <f>VLOOKUP(MONTH(TablaVentas[[#This Row],[fecha]]),TablaMeses[#All],2,FALSE)</f>
        <v>JUNIO</v>
      </c>
      <c r="H992">
        <f>YEAR(TablaVentas[[#This Row],[fecha]])</f>
        <v>2016</v>
      </c>
      <c r="I992">
        <f>VLOOKUP(TablaVentas[[#This Row],[CodigoBarras]],TablaProductos[#All],3,FALSE)</f>
        <v>1003</v>
      </c>
    </row>
    <row r="993" spans="1:9" x14ac:dyDescent="0.25">
      <c r="A993" s="68">
        <v>42540</v>
      </c>
      <c r="B993">
        <v>75100033945</v>
      </c>
      <c r="C993">
        <v>9</v>
      </c>
      <c r="D993" s="2">
        <v>32.473968381130078</v>
      </c>
      <c r="E993" s="3">
        <f>TablaVentas[[#This Row],[Precio]]*TablaVentas[[#This Row],[Cantidad]]</f>
        <v>292.2657154301707</v>
      </c>
      <c r="F993">
        <f>IF(TablaVentas[[#This Row],[Cantidad]]&gt;=20,1,2)</f>
        <v>2</v>
      </c>
      <c r="G993" s="67" t="str">
        <f>VLOOKUP(MONTH(TablaVentas[[#This Row],[fecha]]),TablaMeses[#All],2,FALSE)</f>
        <v>JUNIO</v>
      </c>
      <c r="H993">
        <f>YEAR(TablaVentas[[#This Row],[fecha]])</f>
        <v>2016</v>
      </c>
      <c r="I993">
        <f>VLOOKUP(TablaVentas[[#This Row],[CodigoBarras]],TablaProductos[#All],3,FALSE)</f>
        <v>1003</v>
      </c>
    </row>
    <row r="994" spans="1:9" x14ac:dyDescent="0.25">
      <c r="A994" s="68">
        <v>42540</v>
      </c>
      <c r="B994">
        <v>75100033947</v>
      </c>
      <c r="C994">
        <v>2</v>
      </c>
      <c r="D994" s="2">
        <v>33.370394916639121</v>
      </c>
      <c r="E994" s="3">
        <f>TablaVentas[[#This Row],[Precio]]*TablaVentas[[#This Row],[Cantidad]]</f>
        <v>66.740789833278242</v>
      </c>
      <c r="F994">
        <f>IF(TablaVentas[[#This Row],[Cantidad]]&gt;=20,1,2)</f>
        <v>2</v>
      </c>
      <c r="G994" s="67" t="str">
        <f>VLOOKUP(MONTH(TablaVentas[[#This Row],[fecha]]),TablaMeses[#All],2,FALSE)</f>
        <v>JUNIO</v>
      </c>
      <c r="H994">
        <f>YEAR(TablaVentas[[#This Row],[fecha]])</f>
        <v>2016</v>
      </c>
      <c r="I994">
        <f>VLOOKUP(TablaVentas[[#This Row],[CodigoBarras]],TablaProductos[#All],3,FALSE)</f>
        <v>1005</v>
      </c>
    </row>
    <row r="995" spans="1:9" x14ac:dyDescent="0.25">
      <c r="A995" s="68">
        <v>42540</v>
      </c>
      <c r="B995">
        <v>75100033950</v>
      </c>
      <c r="C995">
        <v>1</v>
      </c>
      <c r="D995" s="2">
        <v>25.215585619363644</v>
      </c>
      <c r="E995" s="3">
        <f>TablaVentas[[#This Row],[Precio]]*TablaVentas[[#This Row],[Cantidad]]</f>
        <v>25.215585619363644</v>
      </c>
      <c r="F995">
        <f>IF(TablaVentas[[#This Row],[Cantidad]]&gt;=20,1,2)</f>
        <v>2</v>
      </c>
      <c r="G995" s="67" t="str">
        <f>VLOOKUP(MONTH(TablaVentas[[#This Row],[fecha]]),TablaMeses[#All],2,FALSE)</f>
        <v>JUNIO</v>
      </c>
      <c r="H995">
        <f>YEAR(TablaVentas[[#This Row],[fecha]])</f>
        <v>2016</v>
      </c>
      <c r="I995">
        <f>VLOOKUP(TablaVentas[[#This Row],[CodigoBarras]],TablaProductos[#All],3,FALSE)</f>
        <v>1005</v>
      </c>
    </row>
    <row r="996" spans="1:9" x14ac:dyDescent="0.25">
      <c r="A996" s="68">
        <v>42541</v>
      </c>
      <c r="B996">
        <v>75100033941</v>
      </c>
      <c r="C996">
        <v>19</v>
      </c>
      <c r="D996" s="2">
        <v>34.329026514440201</v>
      </c>
      <c r="E996" s="3">
        <f>TablaVentas[[#This Row],[Precio]]*TablaVentas[[#This Row],[Cantidad]]</f>
        <v>652.25150377436387</v>
      </c>
      <c r="F996">
        <f>IF(TablaVentas[[#This Row],[Cantidad]]&gt;=20,1,2)</f>
        <v>2</v>
      </c>
      <c r="G996" s="67" t="str">
        <f>VLOOKUP(MONTH(TablaVentas[[#This Row],[fecha]]),TablaMeses[#All],2,FALSE)</f>
        <v>JUNIO</v>
      </c>
      <c r="H996">
        <f>YEAR(TablaVentas[[#This Row],[fecha]])</f>
        <v>2016</v>
      </c>
      <c r="I996">
        <f>VLOOKUP(TablaVentas[[#This Row],[CodigoBarras]],TablaProductos[#All],3,FALSE)</f>
        <v>1002</v>
      </c>
    </row>
    <row r="997" spans="1:9" x14ac:dyDescent="0.25">
      <c r="A997" s="68">
        <v>42541</v>
      </c>
      <c r="B997">
        <v>75100033943</v>
      </c>
      <c r="C997">
        <v>15</v>
      </c>
      <c r="D997" s="2">
        <v>38.791923856233225</v>
      </c>
      <c r="E997" s="3">
        <f>TablaVentas[[#This Row],[Precio]]*TablaVentas[[#This Row],[Cantidad]]</f>
        <v>581.87885784349839</v>
      </c>
      <c r="F997">
        <f>IF(TablaVentas[[#This Row],[Cantidad]]&gt;=20,1,2)</f>
        <v>2</v>
      </c>
      <c r="G997" s="67" t="str">
        <f>VLOOKUP(MONTH(TablaVentas[[#This Row],[fecha]]),TablaMeses[#All],2,FALSE)</f>
        <v>JUNIO</v>
      </c>
      <c r="H997">
        <f>YEAR(TablaVentas[[#This Row],[fecha]])</f>
        <v>2016</v>
      </c>
      <c r="I997">
        <f>VLOOKUP(TablaVentas[[#This Row],[CodigoBarras]],TablaProductos[#All],3,FALSE)</f>
        <v>1001</v>
      </c>
    </row>
    <row r="998" spans="1:9" x14ac:dyDescent="0.25">
      <c r="A998" s="68">
        <v>42541</v>
      </c>
      <c r="B998">
        <v>75100033945</v>
      </c>
      <c r="C998">
        <v>4</v>
      </c>
      <c r="D998" s="2">
        <v>32.473968381130078</v>
      </c>
      <c r="E998" s="3">
        <f>TablaVentas[[#This Row],[Precio]]*TablaVentas[[#This Row],[Cantidad]]</f>
        <v>129.89587352452031</v>
      </c>
      <c r="F998">
        <f>IF(TablaVentas[[#This Row],[Cantidad]]&gt;=20,1,2)</f>
        <v>2</v>
      </c>
      <c r="G998" s="67" t="str">
        <f>VLOOKUP(MONTH(TablaVentas[[#This Row],[fecha]]),TablaMeses[#All],2,FALSE)</f>
        <v>JUNIO</v>
      </c>
      <c r="H998">
        <f>YEAR(TablaVentas[[#This Row],[fecha]])</f>
        <v>2016</v>
      </c>
      <c r="I998">
        <f>VLOOKUP(TablaVentas[[#This Row],[CodigoBarras]],TablaProductos[#All],3,FALSE)</f>
        <v>1003</v>
      </c>
    </row>
    <row r="999" spans="1:9" x14ac:dyDescent="0.25">
      <c r="A999" s="68">
        <v>42541</v>
      </c>
      <c r="B999">
        <v>75100033948</v>
      </c>
      <c r="C999">
        <v>22</v>
      </c>
      <c r="D999" s="2">
        <v>24.462827423892683</v>
      </c>
      <c r="E999" s="3">
        <f>TablaVentas[[#This Row],[Precio]]*TablaVentas[[#This Row],[Cantidad]]</f>
        <v>538.18220332563908</v>
      </c>
      <c r="F999">
        <f>IF(TablaVentas[[#This Row],[Cantidad]]&gt;=20,1,2)</f>
        <v>1</v>
      </c>
      <c r="G999" s="67" t="str">
        <f>VLOOKUP(MONTH(TablaVentas[[#This Row],[fecha]]),TablaMeses[#All],2,FALSE)</f>
        <v>JUNIO</v>
      </c>
      <c r="H999">
        <f>YEAR(TablaVentas[[#This Row],[fecha]])</f>
        <v>2016</v>
      </c>
      <c r="I999">
        <f>VLOOKUP(TablaVentas[[#This Row],[CodigoBarras]],TablaProductos[#All],3,FALSE)</f>
        <v>1006</v>
      </c>
    </row>
    <row r="1000" spans="1:9" x14ac:dyDescent="0.25">
      <c r="A1000" s="68">
        <v>42542</v>
      </c>
      <c r="B1000">
        <v>75100033940</v>
      </c>
      <c r="C1000">
        <v>39</v>
      </c>
      <c r="D1000" s="2">
        <v>36.618449397693041</v>
      </c>
      <c r="E1000" s="3">
        <f>TablaVentas[[#This Row],[Precio]]*TablaVentas[[#This Row],[Cantidad]]</f>
        <v>1428.1195265100287</v>
      </c>
      <c r="F1000">
        <f>IF(TablaVentas[[#This Row],[Cantidad]]&gt;=20,1,2)</f>
        <v>1</v>
      </c>
      <c r="G1000" s="67" t="str">
        <f>VLOOKUP(MONTH(TablaVentas[[#This Row],[fecha]]),TablaMeses[#All],2,FALSE)</f>
        <v>JUNIO</v>
      </c>
      <c r="H1000">
        <f>YEAR(TablaVentas[[#This Row],[fecha]])</f>
        <v>2016</v>
      </c>
      <c r="I1000">
        <f>VLOOKUP(TablaVentas[[#This Row],[CodigoBarras]],TablaProductos[#All],3,FALSE)</f>
        <v>1001</v>
      </c>
    </row>
    <row r="1001" spans="1:9" x14ac:dyDescent="0.25">
      <c r="A1001" s="68">
        <v>42542</v>
      </c>
      <c r="B1001">
        <v>75100033943</v>
      </c>
      <c r="C1001">
        <v>15</v>
      </c>
      <c r="D1001" s="2">
        <v>38.791923856233225</v>
      </c>
      <c r="E1001" s="3">
        <f>TablaVentas[[#This Row],[Precio]]*TablaVentas[[#This Row],[Cantidad]]</f>
        <v>581.87885784349839</v>
      </c>
      <c r="F1001">
        <f>IF(TablaVentas[[#This Row],[Cantidad]]&gt;=20,1,2)</f>
        <v>2</v>
      </c>
      <c r="G1001" s="67" t="str">
        <f>VLOOKUP(MONTH(TablaVentas[[#This Row],[fecha]]),TablaMeses[#All],2,FALSE)</f>
        <v>JUNIO</v>
      </c>
      <c r="H1001">
        <f>YEAR(TablaVentas[[#This Row],[fecha]])</f>
        <v>2016</v>
      </c>
      <c r="I1001">
        <f>VLOOKUP(TablaVentas[[#This Row],[CodigoBarras]],TablaProductos[#All],3,FALSE)</f>
        <v>1001</v>
      </c>
    </row>
    <row r="1002" spans="1:9" x14ac:dyDescent="0.25">
      <c r="A1002" s="68">
        <v>42542</v>
      </c>
      <c r="B1002">
        <v>75100033946</v>
      </c>
      <c r="C1002">
        <v>2</v>
      </c>
      <c r="D1002" s="2">
        <v>39.508311000525424</v>
      </c>
      <c r="E1002" s="3">
        <f>TablaVentas[[#This Row],[Precio]]*TablaVentas[[#This Row],[Cantidad]]</f>
        <v>79.016622001050848</v>
      </c>
      <c r="F1002">
        <f>IF(TablaVentas[[#This Row],[Cantidad]]&gt;=20,1,2)</f>
        <v>2</v>
      </c>
      <c r="G1002" s="67" t="str">
        <f>VLOOKUP(MONTH(TablaVentas[[#This Row],[fecha]]),TablaMeses[#All],2,FALSE)</f>
        <v>JUNIO</v>
      </c>
      <c r="H1002">
        <f>YEAR(TablaVentas[[#This Row],[fecha]])</f>
        <v>2016</v>
      </c>
      <c r="I1002">
        <f>VLOOKUP(TablaVentas[[#This Row],[CodigoBarras]],TablaProductos[#All],3,FALSE)</f>
        <v>1004</v>
      </c>
    </row>
    <row r="1003" spans="1:9" x14ac:dyDescent="0.25">
      <c r="A1003" s="68">
        <v>42542</v>
      </c>
      <c r="B1003">
        <v>75100033950</v>
      </c>
      <c r="C1003">
        <v>46</v>
      </c>
      <c r="D1003" s="2">
        <v>25.215585619363644</v>
      </c>
      <c r="E1003" s="3">
        <f>TablaVentas[[#This Row],[Precio]]*TablaVentas[[#This Row],[Cantidad]]</f>
        <v>1159.9169384907277</v>
      </c>
      <c r="F1003">
        <f>IF(TablaVentas[[#This Row],[Cantidad]]&gt;=20,1,2)</f>
        <v>1</v>
      </c>
      <c r="G1003" s="67" t="str">
        <f>VLOOKUP(MONTH(TablaVentas[[#This Row],[fecha]]),TablaMeses[#All],2,FALSE)</f>
        <v>JUNIO</v>
      </c>
      <c r="H1003">
        <f>YEAR(TablaVentas[[#This Row],[fecha]])</f>
        <v>2016</v>
      </c>
      <c r="I1003">
        <f>VLOOKUP(TablaVentas[[#This Row],[CodigoBarras]],TablaProductos[#All],3,FALSE)</f>
        <v>1005</v>
      </c>
    </row>
    <row r="1004" spans="1:9" x14ac:dyDescent="0.25">
      <c r="A1004" s="68">
        <v>42543</v>
      </c>
      <c r="B1004">
        <v>75100033941</v>
      </c>
      <c r="C1004">
        <v>5</v>
      </c>
      <c r="D1004" s="2">
        <v>34.329026514440201</v>
      </c>
      <c r="E1004" s="3">
        <f>TablaVentas[[#This Row],[Precio]]*TablaVentas[[#This Row],[Cantidad]]</f>
        <v>171.64513257220102</v>
      </c>
      <c r="F1004">
        <f>IF(TablaVentas[[#This Row],[Cantidad]]&gt;=20,1,2)</f>
        <v>2</v>
      </c>
      <c r="G1004" s="67" t="str">
        <f>VLOOKUP(MONTH(TablaVentas[[#This Row],[fecha]]),TablaMeses[#All],2,FALSE)</f>
        <v>JUNIO</v>
      </c>
      <c r="H1004">
        <f>YEAR(TablaVentas[[#This Row],[fecha]])</f>
        <v>2016</v>
      </c>
      <c r="I1004">
        <f>VLOOKUP(TablaVentas[[#This Row],[CodigoBarras]],TablaProductos[#All],3,FALSE)</f>
        <v>1002</v>
      </c>
    </row>
    <row r="1005" spans="1:9" x14ac:dyDescent="0.25">
      <c r="A1005" s="68">
        <v>42543</v>
      </c>
      <c r="B1005">
        <v>75100033947</v>
      </c>
      <c r="C1005">
        <v>15</v>
      </c>
      <c r="D1005" s="2">
        <v>33.370394916639121</v>
      </c>
      <c r="E1005" s="3">
        <f>TablaVentas[[#This Row],[Precio]]*TablaVentas[[#This Row],[Cantidad]]</f>
        <v>500.55592374958684</v>
      </c>
      <c r="F1005">
        <f>IF(TablaVentas[[#This Row],[Cantidad]]&gt;=20,1,2)</f>
        <v>2</v>
      </c>
      <c r="G1005" s="67" t="str">
        <f>VLOOKUP(MONTH(TablaVentas[[#This Row],[fecha]]),TablaMeses[#All],2,FALSE)</f>
        <v>JUNIO</v>
      </c>
      <c r="H1005">
        <f>YEAR(TablaVentas[[#This Row],[fecha]])</f>
        <v>2016</v>
      </c>
      <c r="I1005">
        <f>VLOOKUP(TablaVentas[[#This Row],[CodigoBarras]],TablaProductos[#All],3,FALSE)</f>
        <v>1005</v>
      </c>
    </row>
    <row r="1006" spans="1:9" x14ac:dyDescent="0.25">
      <c r="A1006" s="68">
        <v>42543</v>
      </c>
      <c r="B1006">
        <v>75100033948</v>
      </c>
      <c r="C1006">
        <v>36</v>
      </c>
      <c r="D1006" s="2">
        <v>24.462827423892683</v>
      </c>
      <c r="E1006" s="3">
        <f>TablaVentas[[#This Row],[Precio]]*TablaVentas[[#This Row],[Cantidad]]</f>
        <v>880.66178726013663</v>
      </c>
      <c r="F1006">
        <f>IF(TablaVentas[[#This Row],[Cantidad]]&gt;=20,1,2)</f>
        <v>1</v>
      </c>
      <c r="G1006" s="67" t="str">
        <f>VLOOKUP(MONTH(TablaVentas[[#This Row],[fecha]]),TablaMeses[#All],2,FALSE)</f>
        <v>JUNIO</v>
      </c>
      <c r="H1006">
        <f>YEAR(TablaVentas[[#This Row],[fecha]])</f>
        <v>2016</v>
      </c>
      <c r="I1006">
        <f>VLOOKUP(TablaVentas[[#This Row],[CodigoBarras]],TablaProductos[#All],3,FALSE)</f>
        <v>1006</v>
      </c>
    </row>
    <row r="1007" spans="1:9" x14ac:dyDescent="0.25">
      <c r="A1007" s="68">
        <v>42543</v>
      </c>
      <c r="B1007">
        <v>75100033949</v>
      </c>
      <c r="C1007">
        <v>28</v>
      </c>
      <c r="D1007" s="2">
        <v>32.894032474980676</v>
      </c>
      <c r="E1007" s="3">
        <f>TablaVentas[[#This Row],[Precio]]*TablaVentas[[#This Row],[Cantidad]]</f>
        <v>921.03290929945888</v>
      </c>
      <c r="F1007">
        <f>IF(TablaVentas[[#This Row],[Cantidad]]&gt;=20,1,2)</f>
        <v>1</v>
      </c>
      <c r="G1007" s="67" t="str">
        <f>VLOOKUP(MONTH(TablaVentas[[#This Row],[fecha]]),TablaMeses[#All],2,FALSE)</f>
        <v>JUNIO</v>
      </c>
      <c r="H1007">
        <f>YEAR(TablaVentas[[#This Row],[fecha]])</f>
        <v>2016</v>
      </c>
      <c r="I1007">
        <f>VLOOKUP(TablaVentas[[#This Row],[CodigoBarras]],TablaProductos[#All],3,FALSE)</f>
        <v>1004</v>
      </c>
    </row>
    <row r="1008" spans="1:9" x14ac:dyDescent="0.25">
      <c r="A1008" s="68">
        <v>42544</v>
      </c>
      <c r="B1008">
        <v>75100033944</v>
      </c>
      <c r="C1008">
        <v>20</v>
      </c>
      <c r="D1008" s="2">
        <v>26.678238770962935</v>
      </c>
      <c r="E1008" s="3">
        <f>TablaVentas[[#This Row],[Precio]]*TablaVentas[[#This Row],[Cantidad]]</f>
        <v>533.56477541925869</v>
      </c>
      <c r="F1008">
        <f>IF(TablaVentas[[#This Row],[Cantidad]]&gt;=20,1,2)</f>
        <v>1</v>
      </c>
      <c r="G1008" s="67" t="str">
        <f>VLOOKUP(MONTH(TablaVentas[[#This Row],[fecha]]),TablaMeses[#All],2,FALSE)</f>
        <v>JUNIO</v>
      </c>
      <c r="H1008">
        <f>YEAR(TablaVentas[[#This Row],[fecha]])</f>
        <v>2016</v>
      </c>
      <c r="I1008">
        <f>VLOOKUP(TablaVentas[[#This Row],[CodigoBarras]],TablaProductos[#All],3,FALSE)</f>
        <v>1002</v>
      </c>
    </row>
    <row r="1009" spans="1:9" x14ac:dyDescent="0.25">
      <c r="A1009" s="68">
        <v>42544</v>
      </c>
      <c r="B1009">
        <v>75100033946</v>
      </c>
      <c r="C1009">
        <v>36</v>
      </c>
      <c r="D1009" s="2">
        <v>39.508311000525424</v>
      </c>
      <c r="E1009" s="3">
        <f>TablaVentas[[#This Row],[Precio]]*TablaVentas[[#This Row],[Cantidad]]</f>
        <v>1422.2991960189152</v>
      </c>
      <c r="F1009">
        <f>IF(TablaVentas[[#This Row],[Cantidad]]&gt;=20,1,2)</f>
        <v>1</v>
      </c>
      <c r="G1009" s="67" t="str">
        <f>VLOOKUP(MONTH(TablaVentas[[#This Row],[fecha]]),TablaMeses[#All],2,FALSE)</f>
        <v>JUNIO</v>
      </c>
      <c r="H1009">
        <f>YEAR(TablaVentas[[#This Row],[fecha]])</f>
        <v>2016</v>
      </c>
      <c r="I1009">
        <f>VLOOKUP(TablaVentas[[#This Row],[CodigoBarras]],TablaProductos[#All],3,FALSE)</f>
        <v>1004</v>
      </c>
    </row>
    <row r="1010" spans="1:9" x14ac:dyDescent="0.25">
      <c r="A1010" s="68">
        <v>42544</v>
      </c>
      <c r="B1010">
        <v>75100033947</v>
      </c>
      <c r="C1010">
        <v>32</v>
      </c>
      <c r="D1010" s="2">
        <v>33.370394916639121</v>
      </c>
      <c r="E1010" s="3">
        <f>TablaVentas[[#This Row],[Precio]]*TablaVentas[[#This Row],[Cantidad]]</f>
        <v>1067.8526373324519</v>
      </c>
      <c r="F1010">
        <f>IF(TablaVentas[[#This Row],[Cantidad]]&gt;=20,1,2)</f>
        <v>1</v>
      </c>
      <c r="G1010" s="67" t="str">
        <f>VLOOKUP(MONTH(TablaVentas[[#This Row],[fecha]]),TablaMeses[#All],2,FALSE)</f>
        <v>JUNIO</v>
      </c>
      <c r="H1010">
        <f>YEAR(TablaVentas[[#This Row],[fecha]])</f>
        <v>2016</v>
      </c>
      <c r="I1010">
        <f>VLOOKUP(TablaVentas[[#This Row],[CodigoBarras]],TablaProductos[#All],3,FALSE)</f>
        <v>1005</v>
      </c>
    </row>
    <row r="1011" spans="1:9" x14ac:dyDescent="0.25">
      <c r="A1011" s="68">
        <v>42544</v>
      </c>
      <c r="B1011">
        <v>75100033949</v>
      </c>
      <c r="C1011">
        <v>11</v>
      </c>
      <c r="D1011" s="2">
        <v>32.894032474980676</v>
      </c>
      <c r="E1011" s="3">
        <f>TablaVentas[[#This Row],[Precio]]*TablaVentas[[#This Row],[Cantidad]]</f>
        <v>361.83435722478742</v>
      </c>
      <c r="F1011">
        <f>IF(TablaVentas[[#This Row],[Cantidad]]&gt;=20,1,2)</f>
        <v>2</v>
      </c>
      <c r="G1011" s="67" t="str">
        <f>VLOOKUP(MONTH(TablaVentas[[#This Row],[fecha]]),TablaMeses[#All],2,FALSE)</f>
        <v>JUNIO</v>
      </c>
      <c r="H1011">
        <f>YEAR(TablaVentas[[#This Row],[fecha]])</f>
        <v>2016</v>
      </c>
      <c r="I1011">
        <f>VLOOKUP(TablaVentas[[#This Row],[CodigoBarras]],TablaProductos[#All],3,FALSE)</f>
        <v>1004</v>
      </c>
    </row>
    <row r="1012" spans="1:9" x14ac:dyDescent="0.25">
      <c r="A1012" s="68">
        <v>42545</v>
      </c>
      <c r="B1012">
        <v>75100033943</v>
      </c>
      <c r="C1012">
        <v>23</v>
      </c>
      <c r="D1012" s="2">
        <v>38.791923856233225</v>
      </c>
      <c r="E1012" s="3">
        <f>TablaVentas[[#This Row],[Precio]]*TablaVentas[[#This Row],[Cantidad]]</f>
        <v>892.2142486933642</v>
      </c>
      <c r="F1012">
        <f>IF(TablaVentas[[#This Row],[Cantidad]]&gt;=20,1,2)</f>
        <v>1</v>
      </c>
      <c r="G1012" s="67" t="str">
        <f>VLOOKUP(MONTH(TablaVentas[[#This Row],[fecha]]),TablaMeses[#All],2,FALSE)</f>
        <v>JUNIO</v>
      </c>
      <c r="H1012">
        <f>YEAR(TablaVentas[[#This Row],[fecha]])</f>
        <v>2016</v>
      </c>
      <c r="I1012">
        <f>VLOOKUP(TablaVentas[[#This Row],[CodigoBarras]],TablaProductos[#All],3,FALSE)</f>
        <v>1001</v>
      </c>
    </row>
    <row r="1013" spans="1:9" x14ac:dyDescent="0.25">
      <c r="A1013" s="68">
        <v>42545</v>
      </c>
      <c r="B1013">
        <v>75100033943</v>
      </c>
      <c r="C1013">
        <v>25</v>
      </c>
      <c r="D1013" s="2">
        <v>38.791923856233225</v>
      </c>
      <c r="E1013" s="3">
        <f>TablaVentas[[#This Row],[Precio]]*TablaVentas[[#This Row],[Cantidad]]</f>
        <v>969.79809640583062</v>
      </c>
      <c r="F1013">
        <f>IF(TablaVentas[[#This Row],[Cantidad]]&gt;=20,1,2)</f>
        <v>1</v>
      </c>
      <c r="G1013" s="67" t="str">
        <f>VLOOKUP(MONTH(TablaVentas[[#This Row],[fecha]]),TablaMeses[#All],2,FALSE)</f>
        <v>JUNIO</v>
      </c>
      <c r="H1013">
        <f>YEAR(TablaVentas[[#This Row],[fecha]])</f>
        <v>2016</v>
      </c>
      <c r="I1013">
        <f>VLOOKUP(TablaVentas[[#This Row],[CodigoBarras]],TablaProductos[#All],3,FALSE)</f>
        <v>1001</v>
      </c>
    </row>
    <row r="1014" spans="1:9" x14ac:dyDescent="0.25">
      <c r="A1014" s="68">
        <v>42546</v>
      </c>
      <c r="B1014">
        <v>75100033941</v>
      </c>
      <c r="C1014">
        <v>36</v>
      </c>
      <c r="D1014" s="2">
        <v>34.329026514440201</v>
      </c>
      <c r="E1014" s="3">
        <f>TablaVentas[[#This Row],[Precio]]*TablaVentas[[#This Row],[Cantidad]]</f>
        <v>1235.8449545198473</v>
      </c>
      <c r="F1014">
        <f>IF(TablaVentas[[#This Row],[Cantidad]]&gt;=20,1,2)</f>
        <v>1</v>
      </c>
      <c r="G1014" s="67" t="str">
        <f>VLOOKUP(MONTH(TablaVentas[[#This Row],[fecha]]),TablaMeses[#All],2,FALSE)</f>
        <v>JUNIO</v>
      </c>
      <c r="H1014">
        <f>YEAR(TablaVentas[[#This Row],[fecha]])</f>
        <v>2016</v>
      </c>
      <c r="I1014">
        <f>VLOOKUP(TablaVentas[[#This Row],[CodigoBarras]],TablaProductos[#All],3,FALSE)</f>
        <v>1002</v>
      </c>
    </row>
    <row r="1015" spans="1:9" x14ac:dyDescent="0.25">
      <c r="A1015" s="68">
        <v>42546</v>
      </c>
      <c r="B1015">
        <v>75100033944</v>
      </c>
      <c r="C1015">
        <v>38</v>
      </c>
      <c r="D1015" s="2">
        <v>26.678238770962935</v>
      </c>
      <c r="E1015" s="3">
        <f>TablaVentas[[#This Row],[Precio]]*TablaVentas[[#This Row],[Cantidad]]</f>
        <v>1013.7730732965915</v>
      </c>
      <c r="F1015">
        <f>IF(TablaVentas[[#This Row],[Cantidad]]&gt;=20,1,2)</f>
        <v>1</v>
      </c>
      <c r="G1015" s="67" t="str">
        <f>VLOOKUP(MONTH(TablaVentas[[#This Row],[fecha]]),TablaMeses[#All],2,FALSE)</f>
        <v>JUNIO</v>
      </c>
      <c r="H1015">
        <f>YEAR(TablaVentas[[#This Row],[fecha]])</f>
        <v>2016</v>
      </c>
      <c r="I1015">
        <f>VLOOKUP(TablaVentas[[#This Row],[CodigoBarras]],TablaProductos[#All],3,FALSE)</f>
        <v>1002</v>
      </c>
    </row>
    <row r="1016" spans="1:9" x14ac:dyDescent="0.25">
      <c r="A1016" s="68">
        <v>42546</v>
      </c>
      <c r="B1016">
        <v>75100033945</v>
      </c>
      <c r="C1016">
        <v>29</v>
      </c>
      <c r="D1016" s="2">
        <v>32.473968381130078</v>
      </c>
      <c r="E1016" s="3">
        <f>TablaVentas[[#This Row],[Precio]]*TablaVentas[[#This Row],[Cantidad]]</f>
        <v>941.74508305277232</v>
      </c>
      <c r="F1016">
        <f>IF(TablaVentas[[#This Row],[Cantidad]]&gt;=20,1,2)</f>
        <v>1</v>
      </c>
      <c r="G1016" s="67" t="str">
        <f>VLOOKUP(MONTH(TablaVentas[[#This Row],[fecha]]),TablaMeses[#All],2,FALSE)</f>
        <v>JUNIO</v>
      </c>
      <c r="H1016">
        <f>YEAR(TablaVentas[[#This Row],[fecha]])</f>
        <v>2016</v>
      </c>
      <c r="I1016">
        <f>VLOOKUP(TablaVentas[[#This Row],[CodigoBarras]],TablaProductos[#All],3,FALSE)</f>
        <v>1003</v>
      </c>
    </row>
    <row r="1017" spans="1:9" x14ac:dyDescent="0.25">
      <c r="A1017" s="68">
        <v>42547</v>
      </c>
      <c r="B1017">
        <v>75100033944</v>
      </c>
      <c r="C1017">
        <v>20</v>
      </c>
      <c r="D1017" s="2">
        <v>26.678238770962935</v>
      </c>
      <c r="E1017" s="3">
        <f>TablaVentas[[#This Row],[Precio]]*TablaVentas[[#This Row],[Cantidad]]</f>
        <v>533.56477541925869</v>
      </c>
      <c r="F1017">
        <f>IF(TablaVentas[[#This Row],[Cantidad]]&gt;=20,1,2)</f>
        <v>1</v>
      </c>
      <c r="G1017" s="67" t="str">
        <f>VLOOKUP(MONTH(TablaVentas[[#This Row],[fecha]]),TablaMeses[#All],2,FALSE)</f>
        <v>JUNIO</v>
      </c>
      <c r="H1017">
        <f>YEAR(TablaVentas[[#This Row],[fecha]])</f>
        <v>2016</v>
      </c>
      <c r="I1017">
        <f>VLOOKUP(TablaVentas[[#This Row],[CodigoBarras]],TablaProductos[#All],3,FALSE)</f>
        <v>1002</v>
      </c>
    </row>
    <row r="1018" spans="1:9" x14ac:dyDescent="0.25">
      <c r="A1018" s="68">
        <v>42547</v>
      </c>
      <c r="B1018">
        <v>75100033944</v>
      </c>
      <c r="C1018">
        <v>40</v>
      </c>
      <c r="D1018" s="2">
        <v>26.678238770962935</v>
      </c>
      <c r="E1018" s="3">
        <f>TablaVentas[[#This Row],[Precio]]*TablaVentas[[#This Row],[Cantidad]]</f>
        <v>1067.1295508385174</v>
      </c>
      <c r="F1018">
        <f>IF(TablaVentas[[#This Row],[Cantidad]]&gt;=20,1,2)</f>
        <v>1</v>
      </c>
      <c r="G1018" s="67" t="str">
        <f>VLOOKUP(MONTH(TablaVentas[[#This Row],[fecha]]),TablaMeses[#All],2,FALSE)</f>
        <v>JUNIO</v>
      </c>
      <c r="H1018">
        <f>YEAR(TablaVentas[[#This Row],[fecha]])</f>
        <v>2016</v>
      </c>
      <c r="I1018">
        <f>VLOOKUP(TablaVentas[[#This Row],[CodigoBarras]],TablaProductos[#All],3,FALSE)</f>
        <v>1002</v>
      </c>
    </row>
    <row r="1019" spans="1:9" x14ac:dyDescent="0.25">
      <c r="A1019" s="68">
        <v>42547</v>
      </c>
      <c r="B1019">
        <v>75100033947</v>
      </c>
      <c r="C1019">
        <v>48</v>
      </c>
      <c r="D1019" s="2">
        <v>33.370394916639121</v>
      </c>
      <c r="E1019" s="3">
        <f>TablaVentas[[#This Row],[Precio]]*TablaVentas[[#This Row],[Cantidad]]</f>
        <v>1601.7789559986777</v>
      </c>
      <c r="F1019">
        <f>IF(TablaVentas[[#This Row],[Cantidad]]&gt;=20,1,2)</f>
        <v>1</v>
      </c>
      <c r="G1019" s="67" t="str">
        <f>VLOOKUP(MONTH(TablaVentas[[#This Row],[fecha]]),TablaMeses[#All],2,FALSE)</f>
        <v>JUNIO</v>
      </c>
      <c r="H1019">
        <f>YEAR(TablaVentas[[#This Row],[fecha]])</f>
        <v>2016</v>
      </c>
      <c r="I1019">
        <f>VLOOKUP(TablaVentas[[#This Row],[CodigoBarras]],TablaProductos[#All],3,FALSE)</f>
        <v>1005</v>
      </c>
    </row>
    <row r="1020" spans="1:9" x14ac:dyDescent="0.25">
      <c r="A1020" s="68">
        <v>42547</v>
      </c>
      <c r="B1020">
        <v>75100033947</v>
      </c>
      <c r="C1020">
        <v>38</v>
      </c>
      <c r="D1020" s="2">
        <v>33.370394916639121</v>
      </c>
      <c r="E1020" s="3">
        <f>TablaVentas[[#This Row],[Precio]]*TablaVentas[[#This Row],[Cantidad]]</f>
        <v>1268.0750068322866</v>
      </c>
      <c r="F1020">
        <f>IF(TablaVentas[[#This Row],[Cantidad]]&gt;=20,1,2)</f>
        <v>1</v>
      </c>
      <c r="G1020" s="67" t="str">
        <f>VLOOKUP(MONTH(TablaVentas[[#This Row],[fecha]]),TablaMeses[#All],2,FALSE)</f>
        <v>JUNIO</v>
      </c>
      <c r="H1020">
        <f>YEAR(TablaVentas[[#This Row],[fecha]])</f>
        <v>2016</v>
      </c>
      <c r="I1020">
        <f>VLOOKUP(TablaVentas[[#This Row],[CodigoBarras]],TablaProductos[#All],3,FALSE)</f>
        <v>1005</v>
      </c>
    </row>
    <row r="1021" spans="1:9" x14ac:dyDescent="0.25">
      <c r="A1021" s="68">
        <v>42547</v>
      </c>
      <c r="B1021">
        <v>75100033948</v>
      </c>
      <c r="C1021">
        <v>34</v>
      </c>
      <c r="D1021" s="2">
        <v>24.462827423892683</v>
      </c>
      <c r="E1021" s="3">
        <f>TablaVentas[[#This Row],[Precio]]*TablaVentas[[#This Row],[Cantidad]]</f>
        <v>831.73613241235125</v>
      </c>
      <c r="F1021">
        <f>IF(TablaVentas[[#This Row],[Cantidad]]&gt;=20,1,2)</f>
        <v>1</v>
      </c>
      <c r="G1021" s="67" t="str">
        <f>VLOOKUP(MONTH(TablaVentas[[#This Row],[fecha]]),TablaMeses[#All],2,FALSE)</f>
        <v>JUNIO</v>
      </c>
      <c r="H1021">
        <f>YEAR(TablaVentas[[#This Row],[fecha]])</f>
        <v>2016</v>
      </c>
      <c r="I1021">
        <f>VLOOKUP(TablaVentas[[#This Row],[CodigoBarras]],TablaProductos[#All],3,FALSE)</f>
        <v>1006</v>
      </c>
    </row>
    <row r="1022" spans="1:9" x14ac:dyDescent="0.25">
      <c r="A1022" s="68">
        <v>42547</v>
      </c>
      <c r="B1022">
        <v>75100033948</v>
      </c>
      <c r="C1022">
        <v>23</v>
      </c>
      <c r="D1022" s="2">
        <v>24.462827423892683</v>
      </c>
      <c r="E1022" s="3">
        <f>TablaVentas[[#This Row],[Precio]]*TablaVentas[[#This Row],[Cantidad]]</f>
        <v>562.64503074953177</v>
      </c>
      <c r="F1022">
        <f>IF(TablaVentas[[#This Row],[Cantidad]]&gt;=20,1,2)</f>
        <v>1</v>
      </c>
      <c r="G1022" s="67" t="str">
        <f>VLOOKUP(MONTH(TablaVentas[[#This Row],[fecha]]),TablaMeses[#All],2,FALSE)</f>
        <v>JUNIO</v>
      </c>
      <c r="H1022">
        <f>YEAR(TablaVentas[[#This Row],[fecha]])</f>
        <v>2016</v>
      </c>
      <c r="I1022">
        <f>VLOOKUP(TablaVentas[[#This Row],[CodigoBarras]],TablaProductos[#All],3,FALSE)</f>
        <v>1006</v>
      </c>
    </row>
    <row r="1023" spans="1:9" x14ac:dyDescent="0.25">
      <c r="A1023" s="68">
        <v>42547</v>
      </c>
      <c r="B1023">
        <v>75100033949</v>
      </c>
      <c r="C1023">
        <v>17</v>
      </c>
      <c r="D1023" s="2">
        <v>32.894032474980676</v>
      </c>
      <c r="E1023" s="3">
        <f>TablaVentas[[#This Row],[Precio]]*TablaVentas[[#This Row],[Cantidad]]</f>
        <v>559.19855207467151</v>
      </c>
      <c r="F1023">
        <f>IF(TablaVentas[[#This Row],[Cantidad]]&gt;=20,1,2)</f>
        <v>2</v>
      </c>
      <c r="G1023" s="67" t="str">
        <f>VLOOKUP(MONTH(TablaVentas[[#This Row],[fecha]]),TablaMeses[#All],2,FALSE)</f>
        <v>JUNIO</v>
      </c>
      <c r="H1023">
        <f>YEAR(TablaVentas[[#This Row],[fecha]])</f>
        <v>2016</v>
      </c>
      <c r="I1023">
        <f>VLOOKUP(TablaVentas[[#This Row],[CodigoBarras]],TablaProductos[#All],3,FALSE)</f>
        <v>1004</v>
      </c>
    </row>
    <row r="1024" spans="1:9" x14ac:dyDescent="0.25">
      <c r="A1024" s="68">
        <v>42547</v>
      </c>
      <c r="B1024">
        <v>75100033950</v>
      </c>
      <c r="C1024">
        <v>22</v>
      </c>
      <c r="D1024" s="2">
        <v>25.215585619363644</v>
      </c>
      <c r="E1024" s="3">
        <f>TablaVentas[[#This Row],[Precio]]*TablaVentas[[#This Row],[Cantidad]]</f>
        <v>554.74288362600021</v>
      </c>
      <c r="F1024">
        <f>IF(TablaVentas[[#This Row],[Cantidad]]&gt;=20,1,2)</f>
        <v>1</v>
      </c>
      <c r="G1024" s="67" t="str">
        <f>VLOOKUP(MONTH(TablaVentas[[#This Row],[fecha]]),TablaMeses[#All],2,FALSE)</f>
        <v>JUNIO</v>
      </c>
      <c r="H1024">
        <f>YEAR(TablaVentas[[#This Row],[fecha]])</f>
        <v>2016</v>
      </c>
      <c r="I1024">
        <f>VLOOKUP(TablaVentas[[#This Row],[CodigoBarras]],TablaProductos[#All],3,FALSE)</f>
        <v>1005</v>
      </c>
    </row>
    <row r="1025" spans="1:9" x14ac:dyDescent="0.25">
      <c r="A1025" s="68">
        <v>42548</v>
      </c>
      <c r="B1025">
        <v>75100033943</v>
      </c>
      <c r="C1025">
        <v>18</v>
      </c>
      <c r="D1025" s="2">
        <v>38.791923856233225</v>
      </c>
      <c r="E1025" s="3">
        <f>TablaVentas[[#This Row],[Precio]]*TablaVentas[[#This Row],[Cantidad]]</f>
        <v>698.25462941219803</v>
      </c>
      <c r="F1025">
        <f>IF(TablaVentas[[#This Row],[Cantidad]]&gt;=20,1,2)</f>
        <v>2</v>
      </c>
      <c r="G1025" s="67" t="str">
        <f>VLOOKUP(MONTH(TablaVentas[[#This Row],[fecha]]),TablaMeses[#All],2,FALSE)</f>
        <v>JUNIO</v>
      </c>
      <c r="H1025">
        <f>YEAR(TablaVentas[[#This Row],[fecha]])</f>
        <v>2016</v>
      </c>
      <c r="I1025">
        <f>VLOOKUP(TablaVentas[[#This Row],[CodigoBarras]],TablaProductos[#All],3,FALSE)</f>
        <v>1001</v>
      </c>
    </row>
    <row r="1026" spans="1:9" x14ac:dyDescent="0.25">
      <c r="A1026" s="68">
        <v>42548</v>
      </c>
      <c r="B1026">
        <v>75100033944</v>
      </c>
      <c r="C1026">
        <v>27</v>
      </c>
      <c r="D1026" s="2">
        <v>26.678238770962935</v>
      </c>
      <c r="E1026" s="3">
        <f>TablaVentas[[#This Row],[Precio]]*TablaVentas[[#This Row],[Cantidad]]</f>
        <v>720.31244681599924</v>
      </c>
      <c r="F1026">
        <f>IF(TablaVentas[[#This Row],[Cantidad]]&gt;=20,1,2)</f>
        <v>1</v>
      </c>
      <c r="G1026" s="67" t="str">
        <f>VLOOKUP(MONTH(TablaVentas[[#This Row],[fecha]]),TablaMeses[#All],2,FALSE)</f>
        <v>JUNIO</v>
      </c>
      <c r="H1026">
        <f>YEAR(TablaVentas[[#This Row],[fecha]])</f>
        <v>2016</v>
      </c>
      <c r="I1026">
        <f>VLOOKUP(TablaVentas[[#This Row],[CodigoBarras]],TablaProductos[#All],3,FALSE)</f>
        <v>1002</v>
      </c>
    </row>
    <row r="1027" spans="1:9" x14ac:dyDescent="0.25">
      <c r="A1027" s="68">
        <v>42548</v>
      </c>
      <c r="B1027">
        <v>75100033947</v>
      </c>
      <c r="C1027">
        <v>3</v>
      </c>
      <c r="D1027" s="2">
        <v>33.370394916639121</v>
      </c>
      <c r="E1027" s="3">
        <f>TablaVentas[[#This Row],[Precio]]*TablaVentas[[#This Row],[Cantidad]]</f>
        <v>100.11118474991736</v>
      </c>
      <c r="F1027">
        <f>IF(TablaVentas[[#This Row],[Cantidad]]&gt;=20,1,2)</f>
        <v>2</v>
      </c>
      <c r="G1027" s="67" t="str">
        <f>VLOOKUP(MONTH(TablaVentas[[#This Row],[fecha]]),TablaMeses[#All],2,FALSE)</f>
        <v>JUNIO</v>
      </c>
      <c r="H1027">
        <f>YEAR(TablaVentas[[#This Row],[fecha]])</f>
        <v>2016</v>
      </c>
      <c r="I1027">
        <f>VLOOKUP(TablaVentas[[#This Row],[CodigoBarras]],TablaProductos[#All],3,FALSE)</f>
        <v>1005</v>
      </c>
    </row>
    <row r="1028" spans="1:9" x14ac:dyDescent="0.25">
      <c r="A1028" s="68">
        <v>42548</v>
      </c>
      <c r="B1028">
        <v>75100033947</v>
      </c>
      <c r="C1028">
        <v>45</v>
      </c>
      <c r="D1028" s="2">
        <v>33.370394916639121</v>
      </c>
      <c r="E1028" s="3">
        <f>TablaVentas[[#This Row],[Precio]]*TablaVentas[[#This Row],[Cantidad]]</f>
        <v>1501.6677712487603</v>
      </c>
      <c r="F1028">
        <f>IF(TablaVentas[[#This Row],[Cantidad]]&gt;=20,1,2)</f>
        <v>1</v>
      </c>
      <c r="G1028" s="67" t="str">
        <f>VLOOKUP(MONTH(TablaVentas[[#This Row],[fecha]]),TablaMeses[#All],2,FALSE)</f>
        <v>JUNIO</v>
      </c>
      <c r="H1028">
        <f>YEAR(TablaVentas[[#This Row],[fecha]])</f>
        <v>2016</v>
      </c>
      <c r="I1028">
        <f>VLOOKUP(TablaVentas[[#This Row],[CodigoBarras]],TablaProductos[#All],3,FALSE)</f>
        <v>1005</v>
      </c>
    </row>
    <row r="1029" spans="1:9" x14ac:dyDescent="0.25">
      <c r="A1029" s="68">
        <v>42549</v>
      </c>
      <c r="B1029">
        <v>75100033941</v>
      </c>
      <c r="C1029">
        <v>40</v>
      </c>
      <c r="D1029" s="2">
        <v>34.329026514440201</v>
      </c>
      <c r="E1029" s="3">
        <f>TablaVentas[[#This Row],[Precio]]*TablaVentas[[#This Row],[Cantidad]]</f>
        <v>1373.1610605776082</v>
      </c>
      <c r="F1029">
        <f>IF(TablaVentas[[#This Row],[Cantidad]]&gt;=20,1,2)</f>
        <v>1</v>
      </c>
      <c r="G1029" s="67" t="str">
        <f>VLOOKUP(MONTH(TablaVentas[[#This Row],[fecha]]),TablaMeses[#All],2,FALSE)</f>
        <v>JUNIO</v>
      </c>
      <c r="H1029">
        <f>YEAR(TablaVentas[[#This Row],[fecha]])</f>
        <v>2016</v>
      </c>
      <c r="I1029">
        <f>VLOOKUP(TablaVentas[[#This Row],[CodigoBarras]],TablaProductos[#All],3,FALSE)</f>
        <v>1002</v>
      </c>
    </row>
    <row r="1030" spans="1:9" x14ac:dyDescent="0.25">
      <c r="A1030" s="68">
        <v>42549</v>
      </c>
      <c r="B1030">
        <v>75100033942</v>
      </c>
      <c r="C1030">
        <v>25</v>
      </c>
      <c r="D1030" s="2">
        <v>39.570543626877033</v>
      </c>
      <c r="E1030" s="3">
        <f>TablaVentas[[#This Row],[Precio]]*TablaVentas[[#This Row],[Cantidad]]</f>
        <v>989.26359067192584</v>
      </c>
      <c r="F1030">
        <f>IF(TablaVentas[[#This Row],[Cantidad]]&gt;=20,1,2)</f>
        <v>1</v>
      </c>
      <c r="G1030" s="67" t="str">
        <f>VLOOKUP(MONTH(TablaVentas[[#This Row],[fecha]]),TablaMeses[#All],2,FALSE)</f>
        <v>JUNIO</v>
      </c>
      <c r="H1030">
        <f>YEAR(TablaVentas[[#This Row],[fecha]])</f>
        <v>2016</v>
      </c>
      <c r="I1030">
        <f>VLOOKUP(TablaVentas[[#This Row],[CodigoBarras]],TablaProductos[#All],3,FALSE)</f>
        <v>1003</v>
      </c>
    </row>
    <row r="1031" spans="1:9" x14ac:dyDescent="0.25">
      <c r="A1031" s="68">
        <v>42549</v>
      </c>
      <c r="B1031">
        <v>75100033944</v>
      </c>
      <c r="C1031">
        <v>44</v>
      </c>
      <c r="D1031" s="2">
        <v>26.678238770962935</v>
      </c>
      <c r="E1031" s="3">
        <f>TablaVentas[[#This Row],[Precio]]*TablaVentas[[#This Row],[Cantidad]]</f>
        <v>1173.8425059223691</v>
      </c>
      <c r="F1031">
        <f>IF(TablaVentas[[#This Row],[Cantidad]]&gt;=20,1,2)</f>
        <v>1</v>
      </c>
      <c r="G1031" s="67" t="str">
        <f>VLOOKUP(MONTH(TablaVentas[[#This Row],[fecha]]),TablaMeses[#All],2,FALSE)</f>
        <v>JUNIO</v>
      </c>
      <c r="H1031">
        <f>YEAR(TablaVentas[[#This Row],[fecha]])</f>
        <v>2016</v>
      </c>
      <c r="I1031">
        <f>VLOOKUP(TablaVentas[[#This Row],[CodigoBarras]],TablaProductos[#All],3,FALSE)</f>
        <v>1002</v>
      </c>
    </row>
    <row r="1032" spans="1:9" x14ac:dyDescent="0.25">
      <c r="A1032" s="68">
        <v>42549</v>
      </c>
      <c r="B1032">
        <v>75100033945</v>
      </c>
      <c r="C1032">
        <v>11</v>
      </c>
      <c r="D1032" s="2">
        <v>32.473968381130078</v>
      </c>
      <c r="E1032" s="3">
        <f>TablaVentas[[#This Row],[Precio]]*TablaVentas[[#This Row],[Cantidad]]</f>
        <v>357.21365219243086</v>
      </c>
      <c r="F1032">
        <f>IF(TablaVentas[[#This Row],[Cantidad]]&gt;=20,1,2)</f>
        <v>2</v>
      </c>
      <c r="G1032" s="67" t="str">
        <f>VLOOKUP(MONTH(TablaVentas[[#This Row],[fecha]]),TablaMeses[#All],2,FALSE)</f>
        <v>JUNIO</v>
      </c>
      <c r="H1032">
        <f>YEAR(TablaVentas[[#This Row],[fecha]])</f>
        <v>2016</v>
      </c>
      <c r="I1032">
        <f>VLOOKUP(TablaVentas[[#This Row],[CodigoBarras]],TablaProductos[#All],3,FALSE)</f>
        <v>1003</v>
      </c>
    </row>
    <row r="1033" spans="1:9" x14ac:dyDescent="0.25">
      <c r="A1033" s="68">
        <v>42549</v>
      </c>
      <c r="B1033">
        <v>75100033949</v>
      </c>
      <c r="C1033">
        <v>26</v>
      </c>
      <c r="D1033" s="2">
        <v>32.894032474980676</v>
      </c>
      <c r="E1033" s="3">
        <f>TablaVentas[[#This Row],[Precio]]*TablaVentas[[#This Row],[Cantidad]]</f>
        <v>855.24484434949761</v>
      </c>
      <c r="F1033">
        <f>IF(TablaVentas[[#This Row],[Cantidad]]&gt;=20,1,2)</f>
        <v>1</v>
      </c>
      <c r="G1033" s="67" t="str">
        <f>VLOOKUP(MONTH(TablaVentas[[#This Row],[fecha]]),TablaMeses[#All],2,FALSE)</f>
        <v>JUNIO</v>
      </c>
      <c r="H1033">
        <f>YEAR(TablaVentas[[#This Row],[fecha]])</f>
        <v>2016</v>
      </c>
      <c r="I1033">
        <f>VLOOKUP(TablaVentas[[#This Row],[CodigoBarras]],TablaProductos[#All],3,FALSE)</f>
        <v>1004</v>
      </c>
    </row>
    <row r="1034" spans="1:9" x14ac:dyDescent="0.25">
      <c r="A1034" s="68">
        <v>42550</v>
      </c>
      <c r="B1034">
        <v>75100033941</v>
      </c>
      <c r="C1034">
        <v>44</v>
      </c>
      <c r="D1034" s="2">
        <v>34.329026514440201</v>
      </c>
      <c r="E1034" s="3">
        <f>TablaVentas[[#This Row],[Precio]]*TablaVentas[[#This Row],[Cantidad]]</f>
        <v>1510.4771666353688</v>
      </c>
      <c r="F1034">
        <f>IF(TablaVentas[[#This Row],[Cantidad]]&gt;=20,1,2)</f>
        <v>1</v>
      </c>
      <c r="G1034" s="67" t="str">
        <f>VLOOKUP(MONTH(TablaVentas[[#This Row],[fecha]]),TablaMeses[#All],2,FALSE)</f>
        <v>JUNIO</v>
      </c>
      <c r="H1034">
        <f>YEAR(TablaVentas[[#This Row],[fecha]])</f>
        <v>2016</v>
      </c>
      <c r="I1034">
        <f>VLOOKUP(TablaVentas[[#This Row],[CodigoBarras]],TablaProductos[#All],3,FALSE)</f>
        <v>1002</v>
      </c>
    </row>
    <row r="1035" spans="1:9" x14ac:dyDescent="0.25">
      <c r="A1035" s="68">
        <v>42550</v>
      </c>
      <c r="B1035">
        <v>75100033946</v>
      </c>
      <c r="C1035">
        <v>43</v>
      </c>
      <c r="D1035" s="2">
        <v>39.508311000525424</v>
      </c>
      <c r="E1035" s="3">
        <f>TablaVentas[[#This Row],[Precio]]*TablaVentas[[#This Row],[Cantidad]]</f>
        <v>1698.8573730225933</v>
      </c>
      <c r="F1035">
        <f>IF(TablaVentas[[#This Row],[Cantidad]]&gt;=20,1,2)</f>
        <v>1</v>
      </c>
      <c r="G1035" s="67" t="str">
        <f>VLOOKUP(MONTH(TablaVentas[[#This Row],[fecha]]),TablaMeses[#All],2,FALSE)</f>
        <v>JUNIO</v>
      </c>
      <c r="H1035">
        <f>YEAR(TablaVentas[[#This Row],[fecha]])</f>
        <v>2016</v>
      </c>
      <c r="I1035">
        <f>VLOOKUP(TablaVentas[[#This Row],[CodigoBarras]],TablaProductos[#All],3,FALSE)</f>
        <v>1004</v>
      </c>
    </row>
    <row r="1036" spans="1:9" x14ac:dyDescent="0.25">
      <c r="A1036" s="68">
        <v>42551</v>
      </c>
      <c r="B1036">
        <v>75100033946</v>
      </c>
      <c r="C1036">
        <v>45</v>
      </c>
      <c r="D1036" s="2">
        <v>39.508311000525424</v>
      </c>
      <c r="E1036" s="3">
        <f>TablaVentas[[#This Row],[Precio]]*TablaVentas[[#This Row],[Cantidad]]</f>
        <v>1777.8739950236441</v>
      </c>
      <c r="F1036">
        <f>IF(TablaVentas[[#This Row],[Cantidad]]&gt;=20,1,2)</f>
        <v>1</v>
      </c>
      <c r="G1036" s="67" t="str">
        <f>VLOOKUP(MONTH(TablaVentas[[#This Row],[fecha]]),TablaMeses[#All],2,FALSE)</f>
        <v>JUNIO</v>
      </c>
      <c r="H1036">
        <f>YEAR(TablaVentas[[#This Row],[fecha]])</f>
        <v>2016</v>
      </c>
      <c r="I1036">
        <f>VLOOKUP(TablaVentas[[#This Row],[CodigoBarras]],TablaProductos[#All],3,FALSE)</f>
        <v>1004</v>
      </c>
    </row>
    <row r="1037" spans="1:9" x14ac:dyDescent="0.25">
      <c r="A1037" s="68">
        <v>42551</v>
      </c>
      <c r="B1037">
        <v>75100033947</v>
      </c>
      <c r="C1037">
        <v>43</v>
      </c>
      <c r="D1037" s="2">
        <v>33.370394916639121</v>
      </c>
      <c r="E1037" s="3">
        <f>TablaVentas[[#This Row],[Precio]]*TablaVentas[[#This Row],[Cantidad]]</f>
        <v>1434.9269814154823</v>
      </c>
      <c r="F1037">
        <f>IF(TablaVentas[[#This Row],[Cantidad]]&gt;=20,1,2)</f>
        <v>1</v>
      </c>
      <c r="G1037" s="67" t="str">
        <f>VLOOKUP(MONTH(TablaVentas[[#This Row],[fecha]]),TablaMeses[#All],2,FALSE)</f>
        <v>JUNIO</v>
      </c>
      <c r="H1037">
        <f>YEAR(TablaVentas[[#This Row],[fecha]])</f>
        <v>2016</v>
      </c>
      <c r="I1037">
        <f>VLOOKUP(TablaVentas[[#This Row],[CodigoBarras]],TablaProductos[#All],3,FALSE)</f>
        <v>1005</v>
      </c>
    </row>
    <row r="1038" spans="1:9" x14ac:dyDescent="0.25">
      <c r="A1038" s="68">
        <v>42552</v>
      </c>
      <c r="B1038">
        <v>75100033940</v>
      </c>
      <c r="C1038">
        <v>14</v>
      </c>
      <c r="D1038" s="2">
        <v>36.618449397693041</v>
      </c>
      <c r="E1038" s="3">
        <f>TablaVentas[[#This Row],[Precio]]*TablaVentas[[#This Row],[Cantidad]]</f>
        <v>512.65829156770258</v>
      </c>
      <c r="F1038">
        <f>IF(TablaVentas[[#This Row],[Cantidad]]&gt;=20,1,2)</f>
        <v>2</v>
      </c>
      <c r="G1038" s="67" t="str">
        <f>VLOOKUP(MONTH(TablaVentas[[#This Row],[fecha]]),TablaMeses[#All],2,FALSE)</f>
        <v>JULIO</v>
      </c>
      <c r="H1038">
        <f>YEAR(TablaVentas[[#This Row],[fecha]])</f>
        <v>2016</v>
      </c>
      <c r="I1038">
        <f>VLOOKUP(TablaVentas[[#This Row],[CodigoBarras]],TablaProductos[#All],3,FALSE)</f>
        <v>1001</v>
      </c>
    </row>
    <row r="1039" spans="1:9" x14ac:dyDescent="0.25">
      <c r="A1039" s="68">
        <v>42552</v>
      </c>
      <c r="B1039">
        <v>75100033940</v>
      </c>
      <c r="C1039">
        <v>31</v>
      </c>
      <c r="D1039" s="2">
        <v>36.618449397693041</v>
      </c>
      <c r="E1039" s="3">
        <f>TablaVentas[[#This Row],[Precio]]*TablaVentas[[#This Row],[Cantidad]]</f>
        <v>1135.1719313284843</v>
      </c>
      <c r="F1039">
        <f>IF(TablaVentas[[#This Row],[Cantidad]]&gt;=20,1,2)</f>
        <v>1</v>
      </c>
      <c r="G1039" s="67" t="str">
        <f>VLOOKUP(MONTH(TablaVentas[[#This Row],[fecha]]),TablaMeses[#All],2,FALSE)</f>
        <v>JULIO</v>
      </c>
      <c r="H1039">
        <f>YEAR(TablaVentas[[#This Row],[fecha]])</f>
        <v>2016</v>
      </c>
      <c r="I1039">
        <f>VLOOKUP(TablaVentas[[#This Row],[CodigoBarras]],TablaProductos[#All],3,FALSE)</f>
        <v>1001</v>
      </c>
    </row>
    <row r="1040" spans="1:9" x14ac:dyDescent="0.25">
      <c r="A1040" s="68">
        <v>42552</v>
      </c>
      <c r="B1040">
        <v>75100033943</v>
      </c>
      <c r="C1040">
        <v>2</v>
      </c>
      <c r="D1040" s="2">
        <v>38.791923856233225</v>
      </c>
      <c r="E1040" s="3">
        <f>TablaVentas[[#This Row],[Precio]]*TablaVentas[[#This Row],[Cantidad]]</f>
        <v>77.583847712466451</v>
      </c>
      <c r="F1040">
        <f>IF(TablaVentas[[#This Row],[Cantidad]]&gt;=20,1,2)</f>
        <v>2</v>
      </c>
      <c r="G1040" s="67" t="str">
        <f>VLOOKUP(MONTH(TablaVentas[[#This Row],[fecha]]),TablaMeses[#All],2,FALSE)</f>
        <v>JULIO</v>
      </c>
      <c r="H1040">
        <f>YEAR(TablaVentas[[#This Row],[fecha]])</f>
        <v>2016</v>
      </c>
      <c r="I1040">
        <f>VLOOKUP(TablaVentas[[#This Row],[CodigoBarras]],TablaProductos[#All],3,FALSE)</f>
        <v>1001</v>
      </c>
    </row>
    <row r="1041" spans="1:9" x14ac:dyDescent="0.25">
      <c r="A1041" s="68">
        <v>42552</v>
      </c>
      <c r="B1041">
        <v>75100033943</v>
      </c>
      <c r="C1041">
        <v>29</v>
      </c>
      <c r="D1041" s="2">
        <v>38.791923856233225</v>
      </c>
      <c r="E1041" s="3">
        <f>TablaVentas[[#This Row],[Precio]]*TablaVentas[[#This Row],[Cantidad]]</f>
        <v>1124.9657918307635</v>
      </c>
      <c r="F1041">
        <f>IF(TablaVentas[[#This Row],[Cantidad]]&gt;=20,1,2)</f>
        <v>1</v>
      </c>
      <c r="G1041" s="67" t="str">
        <f>VLOOKUP(MONTH(TablaVentas[[#This Row],[fecha]]),TablaMeses[#All],2,FALSE)</f>
        <v>JULIO</v>
      </c>
      <c r="H1041">
        <f>YEAR(TablaVentas[[#This Row],[fecha]])</f>
        <v>2016</v>
      </c>
      <c r="I1041">
        <f>VLOOKUP(TablaVentas[[#This Row],[CodigoBarras]],TablaProductos[#All],3,FALSE)</f>
        <v>1001</v>
      </c>
    </row>
    <row r="1042" spans="1:9" x14ac:dyDescent="0.25">
      <c r="A1042" s="68">
        <v>42552</v>
      </c>
      <c r="B1042">
        <v>75100033947</v>
      </c>
      <c r="C1042">
        <v>12</v>
      </c>
      <c r="D1042" s="2">
        <v>33.370394916639121</v>
      </c>
      <c r="E1042" s="3">
        <f>TablaVentas[[#This Row],[Precio]]*TablaVentas[[#This Row],[Cantidad]]</f>
        <v>400.44473899966943</v>
      </c>
      <c r="F1042">
        <f>IF(TablaVentas[[#This Row],[Cantidad]]&gt;=20,1,2)</f>
        <v>2</v>
      </c>
      <c r="G1042" s="67" t="str">
        <f>VLOOKUP(MONTH(TablaVentas[[#This Row],[fecha]]),TablaMeses[#All],2,FALSE)</f>
        <v>JULIO</v>
      </c>
      <c r="H1042">
        <f>YEAR(TablaVentas[[#This Row],[fecha]])</f>
        <v>2016</v>
      </c>
      <c r="I1042">
        <f>VLOOKUP(TablaVentas[[#This Row],[CodigoBarras]],TablaProductos[#All],3,FALSE)</f>
        <v>1005</v>
      </c>
    </row>
    <row r="1043" spans="1:9" x14ac:dyDescent="0.25">
      <c r="A1043" s="68">
        <v>42553</v>
      </c>
      <c r="B1043">
        <v>75100033940</v>
      </c>
      <c r="C1043">
        <v>35</v>
      </c>
      <c r="D1043" s="2">
        <v>36.618449397693041</v>
      </c>
      <c r="E1043" s="3">
        <f>TablaVentas[[#This Row],[Precio]]*TablaVentas[[#This Row],[Cantidad]]</f>
        <v>1281.6457289192565</v>
      </c>
      <c r="F1043">
        <f>IF(TablaVentas[[#This Row],[Cantidad]]&gt;=20,1,2)</f>
        <v>1</v>
      </c>
      <c r="G1043" s="67" t="str">
        <f>VLOOKUP(MONTH(TablaVentas[[#This Row],[fecha]]),TablaMeses[#All],2,FALSE)</f>
        <v>JULIO</v>
      </c>
      <c r="H1043">
        <f>YEAR(TablaVentas[[#This Row],[fecha]])</f>
        <v>2016</v>
      </c>
      <c r="I1043">
        <f>VLOOKUP(TablaVentas[[#This Row],[CodigoBarras]],TablaProductos[#All],3,FALSE)</f>
        <v>1001</v>
      </c>
    </row>
    <row r="1044" spans="1:9" x14ac:dyDescent="0.25">
      <c r="A1044" s="68">
        <v>42553</v>
      </c>
      <c r="B1044">
        <v>75100033942</v>
      </c>
      <c r="C1044">
        <v>31</v>
      </c>
      <c r="D1044" s="2">
        <v>39.570543626877033</v>
      </c>
      <c r="E1044" s="3">
        <f>TablaVentas[[#This Row],[Precio]]*TablaVentas[[#This Row],[Cantidad]]</f>
        <v>1226.6868524331881</v>
      </c>
      <c r="F1044">
        <f>IF(TablaVentas[[#This Row],[Cantidad]]&gt;=20,1,2)</f>
        <v>1</v>
      </c>
      <c r="G1044" s="67" t="str">
        <f>VLOOKUP(MONTH(TablaVentas[[#This Row],[fecha]]),TablaMeses[#All],2,FALSE)</f>
        <v>JULIO</v>
      </c>
      <c r="H1044">
        <f>YEAR(TablaVentas[[#This Row],[fecha]])</f>
        <v>2016</v>
      </c>
      <c r="I1044">
        <f>VLOOKUP(TablaVentas[[#This Row],[CodigoBarras]],TablaProductos[#All],3,FALSE)</f>
        <v>1003</v>
      </c>
    </row>
    <row r="1045" spans="1:9" x14ac:dyDescent="0.25">
      <c r="A1045" s="68">
        <v>42553</v>
      </c>
      <c r="B1045">
        <v>75100033944</v>
      </c>
      <c r="C1045">
        <v>41</v>
      </c>
      <c r="D1045" s="2">
        <v>26.678238770962935</v>
      </c>
      <c r="E1045" s="3">
        <f>TablaVentas[[#This Row],[Precio]]*TablaVentas[[#This Row],[Cantidad]]</f>
        <v>1093.8077896094803</v>
      </c>
      <c r="F1045">
        <f>IF(TablaVentas[[#This Row],[Cantidad]]&gt;=20,1,2)</f>
        <v>1</v>
      </c>
      <c r="G1045" s="67" t="str">
        <f>VLOOKUP(MONTH(TablaVentas[[#This Row],[fecha]]),TablaMeses[#All],2,FALSE)</f>
        <v>JULIO</v>
      </c>
      <c r="H1045">
        <f>YEAR(TablaVentas[[#This Row],[fecha]])</f>
        <v>2016</v>
      </c>
      <c r="I1045">
        <f>VLOOKUP(TablaVentas[[#This Row],[CodigoBarras]],TablaProductos[#All],3,FALSE)</f>
        <v>1002</v>
      </c>
    </row>
    <row r="1046" spans="1:9" x14ac:dyDescent="0.25">
      <c r="A1046" s="68">
        <v>42553</v>
      </c>
      <c r="B1046">
        <v>75100033947</v>
      </c>
      <c r="C1046">
        <v>42</v>
      </c>
      <c r="D1046" s="2">
        <v>33.370394916639121</v>
      </c>
      <c r="E1046" s="3">
        <f>TablaVentas[[#This Row],[Precio]]*TablaVentas[[#This Row],[Cantidad]]</f>
        <v>1401.556586498843</v>
      </c>
      <c r="F1046">
        <f>IF(TablaVentas[[#This Row],[Cantidad]]&gt;=20,1,2)</f>
        <v>1</v>
      </c>
      <c r="G1046" s="67" t="str">
        <f>VLOOKUP(MONTH(TablaVentas[[#This Row],[fecha]]),TablaMeses[#All],2,FALSE)</f>
        <v>JULIO</v>
      </c>
      <c r="H1046">
        <f>YEAR(TablaVentas[[#This Row],[fecha]])</f>
        <v>2016</v>
      </c>
      <c r="I1046">
        <f>VLOOKUP(TablaVentas[[#This Row],[CodigoBarras]],TablaProductos[#All],3,FALSE)</f>
        <v>1005</v>
      </c>
    </row>
    <row r="1047" spans="1:9" x14ac:dyDescent="0.25">
      <c r="A1047" s="68">
        <v>42553</v>
      </c>
      <c r="B1047">
        <v>75100033949</v>
      </c>
      <c r="C1047">
        <v>17</v>
      </c>
      <c r="D1047" s="2">
        <v>32.894032474980676</v>
      </c>
      <c r="E1047" s="3">
        <f>TablaVentas[[#This Row],[Precio]]*TablaVentas[[#This Row],[Cantidad]]</f>
        <v>559.19855207467151</v>
      </c>
      <c r="F1047">
        <f>IF(TablaVentas[[#This Row],[Cantidad]]&gt;=20,1,2)</f>
        <v>2</v>
      </c>
      <c r="G1047" s="67" t="str">
        <f>VLOOKUP(MONTH(TablaVentas[[#This Row],[fecha]]),TablaMeses[#All],2,FALSE)</f>
        <v>JULIO</v>
      </c>
      <c r="H1047">
        <f>YEAR(TablaVentas[[#This Row],[fecha]])</f>
        <v>2016</v>
      </c>
      <c r="I1047">
        <f>VLOOKUP(TablaVentas[[#This Row],[CodigoBarras]],TablaProductos[#All],3,FALSE)</f>
        <v>1004</v>
      </c>
    </row>
    <row r="1048" spans="1:9" x14ac:dyDescent="0.25">
      <c r="A1048" s="68">
        <v>42553</v>
      </c>
      <c r="B1048">
        <v>75100033950</v>
      </c>
      <c r="C1048">
        <v>1</v>
      </c>
      <c r="D1048" s="2">
        <v>25.215585619363644</v>
      </c>
      <c r="E1048" s="3">
        <f>TablaVentas[[#This Row],[Precio]]*TablaVentas[[#This Row],[Cantidad]]</f>
        <v>25.215585619363644</v>
      </c>
      <c r="F1048">
        <f>IF(TablaVentas[[#This Row],[Cantidad]]&gt;=20,1,2)</f>
        <v>2</v>
      </c>
      <c r="G1048" s="67" t="str">
        <f>VLOOKUP(MONTH(TablaVentas[[#This Row],[fecha]]),TablaMeses[#All],2,FALSE)</f>
        <v>JULIO</v>
      </c>
      <c r="H1048">
        <f>YEAR(TablaVentas[[#This Row],[fecha]])</f>
        <v>2016</v>
      </c>
      <c r="I1048">
        <f>VLOOKUP(TablaVentas[[#This Row],[CodigoBarras]],TablaProductos[#All],3,FALSE)</f>
        <v>1005</v>
      </c>
    </row>
    <row r="1049" spans="1:9" x14ac:dyDescent="0.25">
      <c r="A1049" s="68">
        <v>42554</v>
      </c>
      <c r="B1049">
        <v>75100033941</v>
      </c>
      <c r="C1049">
        <v>42</v>
      </c>
      <c r="D1049" s="2">
        <v>34.329026514440201</v>
      </c>
      <c r="E1049" s="3">
        <f>TablaVentas[[#This Row],[Precio]]*TablaVentas[[#This Row],[Cantidad]]</f>
        <v>1441.8191136064884</v>
      </c>
      <c r="F1049">
        <f>IF(TablaVentas[[#This Row],[Cantidad]]&gt;=20,1,2)</f>
        <v>1</v>
      </c>
      <c r="G1049" s="67" t="str">
        <f>VLOOKUP(MONTH(TablaVentas[[#This Row],[fecha]]),TablaMeses[#All],2,FALSE)</f>
        <v>JULIO</v>
      </c>
      <c r="H1049">
        <f>YEAR(TablaVentas[[#This Row],[fecha]])</f>
        <v>2016</v>
      </c>
      <c r="I1049">
        <f>VLOOKUP(TablaVentas[[#This Row],[CodigoBarras]],TablaProductos[#All],3,FALSE)</f>
        <v>1002</v>
      </c>
    </row>
    <row r="1050" spans="1:9" x14ac:dyDescent="0.25">
      <c r="A1050" s="68">
        <v>42554</v>
      </c>
      <c r="B1050">
        <v>75100033942</v>
      </c>
      <c r="C1050">
        <v>35</v>
      </c>
      <c r="D1050" s="2">
        <v>39.570543626877033</v>
      </c>
      <c r="E1050" s="3">
        <f>TablaVentas[[#This Row],[Precio]]*TablaVentas[[#This Row],[Cantidad]]</f>
        <v>1384.969026940696</v>
      </c>
      <c r="F1050">
        <f>IF(TablaVentas[[#This Row],[Cantidad]]&gt;=20,1,2)</f>
        <v>1</v>
      </c>
      <c r="G1050" s="67" t="str">
        <f>VLOOKUP(MONTH(TablaVentas[[#This Row],[fecha]]),TablaMeses[#All],2,FALSE)</f>
        <v>JULIO</v>
      </c>
      <c r="H1050">
        <f>YEAR(TablaVentas[[#This Row],[fecha]])</f>
        <v>2016</v>
      </c>
      <c r="I1050">
        <f>VLOOKUP(TablaVentas[[#This Row],[CodigoBarras]],TablaProductos[#All],3,FALSE)</f>
        <v>1003</v>
      </c>
    </row>
    <row r="1051" spans="1:9" x14ac:dyDescent="0.25">
      <c r="A1051" s="68">
        <v>42554</v>
      </c>
      <c r="B1051">
        <v>75100033946</v>
      </c>
      <c r="C1051">
        <v>46</v>
      </c>
      <c r="D1051" s="2">
        <v>39.508311000525424</v>
      </c>
      <c r="E1051" s="3">
        <f>TablaVentas[[#This Row],[Precio]]*TablaVentas[[#This Row],[Cantidad]]</f>
        <v>1817.3823060241696</v>
      </c>
      <c r="F1051">
        <f>IF(TablaVentas[[#This Row],[Cantidad]]&gt;=20,1,2)</f>
        <v>1</v>
      </c>
      <c r="G1051" s="67" t="str">
        <f>VLOOKUP(MONTH(TablaVentas[[#This Row],[fecha]]),TablaMeses[#All],2,FALSE)</f>
        <v>JULIO</v>
      </c>
      <c r="H1051">
        <f>YEAR(TablaVentas[[#This Row],[fecha]])</f>
        <v>2016</v>
      </c>
      <c r="I1051">
        <f>VLOOKUP(TablaVentas[[#This Row],[CodigoBarras]],TablaProductos[#All],3,FALSE)</f>
        <v>1004</v>
      </c>
    </row>
    <row r="1052" spans="1:9" x14ac:dyDescent="0.25">
      <c r="A1052" s="68">
        <v>42554</v>
      </c>
      <c r="B1052">
        <v>75100033948</v>
      </c>
      <c r="C1052">
        <v>2</v>
      </c>
      <c r="D1052" s="2">
        <v>24.462827423892683</v>
      </c>
      <c r="E1052" s="3">
        <f>TablaVentas[[#This Row],[Precio]]*TablaVentas[[#This Row],[Cantidad]]</f>
        <v>48.925654847785367</v>
      </c>
      <c r="F1052">
        <f>IF(TablaVentas[[#This Row],[Cantidad]]&gt;=20,1,2)</f>
        <v>2</v>
      </c>
      <c r="G1052" s="67" t="str">
        <f>VLOOKUP(MONTH(TablaVentas[[#This Row],[fecha]]),TablaMeses[#All],2,FALSE)</f>
        <v>JULIO</v>
      </c>
      <c r="H1052">
        <f>YEAR(TablaVentas[[#This Row],[fecha]])</f>
        <v>2016</v>
      </c>
      <c r="I1052">
        <f>VLOOKUP(TablaVentas[[#This Row],[CodigoBarras]],TablaProductos[#All],3,FALSE)</f>
        <v>1006</v>
      </c>
    </row>
    <row r="1053" spans="1:9" x14ac:dyDescent="0.25">
      <c r="A1053" s="68">
        <v>42554</v>
      </c>
      <c r="B1053">
        <v>75100033950</v>
      </c>
      <c r="C1053">
        <v>26</v>
      </c>
      <c r="D1053" s="2">
        <v>25.215585619363644</v>
      </c>
      <c r="E1053" s="3">
        <f>TablaVentas[[#This Row],[Precio]]*TablaVentas[[#This Row],[Cantidad]]</f>
        <v>655.6052261034547</v>
      </c>
      <c r="F1053">
        <f>IF(TablaVentas[[#This Row],[Cantidad]]&gt;=20,1,2)</f>
        <v>1</v>
      </c>
      <c r="G1053" s="67" t="str">
        <f>VLOOKUP(MONTH(TablaVentas[[#This Row],[fecha]]),TablaMeses[#All],2,FALSE)</f>
        <v>JULIO</v>
      </c>
      <c r="H1053">
        <f>YEAR(TablaVentas[[#This Row],[fecha]])</f>
        <v>2016</v>
      </c>
      <c r="I1053">
        <f>VLOOKUP(TablaVentas[[#This Row],[CodigoBarras]],TablaProductos[#All],3,FALSE)</f>
        <v>1005</v>
      </c>
    </row>
    <row r="1054" spans="1:9" x14ac:dyDescent="0.25">
      <c r="A1054" s="68">
        <v>42555</v>
      </c>
      <c r="B1054">
        <v>75100033940</v>
      </c>
      <c r="C1054">
        <v>40</v>
      </c>
      <c r="D1054" s="2">
        <v>36.618449397693041</v>
      </c>
      <c r="E1054" s="3">
        <f>TablaVentas[[#This Row],[Precio]]*TablaVentas[[#This Row],[Cantidad]]</f>
        <v>1464.7379759077216</v>
      </c>
      <c r="F1054">
        <f>IF(TablaVentas[[#This Row],[Cantidad]]&gt;=20,1,2)</f>
        <v>1</v>
      </c>
      <c r="G1054" s="67" t="str">
        <f>VLOOKUP(MONTH(TablaVentas[[#This Row],[fecha]]),TablaMeses[#All],2,FALSE)</f>
        <v>JULIO</v>
      </c>
      <c r="H1054">
        <f>YEAR(TablaVentas[[#This Row],[fecha]])</f>
        <v>2016</v>
      </c>
      <c r="I1054">
        <f>VLOOKUP(TablaVentas[[#This Row],[CodigoBarras]],TablaProductos[#All],3,FALSE)</f>
        <v>1001</v>
      </c>
    </row>
    <row r="1055" spans="1:9" x14ac:dyDescent="0.25">
      <c r="A1055" s="68">
        <v>42555</v>
      </c>
      <c r="B1055">
        <v>75100033941</v>
      </c>
      <c r="C1055">
        <v>35</v>
      </c>
      <c r="D1055" s="2">
        <v>34.329026514440201</v>
      </c>
      <c r="E1055" s="3">
        <f>TablaVentas[[#This Row],[Precio]]*TablaVentas[[#This Row],[Cantidad]]</f>
        <v>1201.515928005407</v>
      </c>
      <c r="F1055">
        <f>IF(TablaVentas[[#This Row],[Cantidad]]&gt;=20,1,2)</f>
        <v>1</v>
      </c>
      <c r="G1055" s="67" t="str">
        <f>VLOOKUP(MONTH(TablaVentas[[#This Row],[fecha]]),TablaMeses[#All],2,FALSE)</f>
        <v>JULIO</v>
      </c>
      <c r="H1055">
        <f>YEAR(TablaVentas[[#This Row],[fecha]])</f>
        <v>2016</v>
      </c>
      <c r="I1055">
        <f>VLOOKUP(TablaVentas[[#This Row],[CodigoBarras]],TablaProductos[#All],3,FALSE)</f>
        <v>1002</v>
      </c>
    </row>
    <row r="1056" spans="1:9" x14ac:dyDescent="0.25">
      <c r="A1056" s="68">
        <v>42555</v>
      </c>
      <c r="B1056">
        <v>75100033941</v>
      </c>
      <c r="C1056">
        <v>6</v>
      </c>
      <c r="D1056" s="2">
        <v>34.329026514440201</v>
      </c>
      <c r="E1056" s="3">
        <f>TablaVentas[[#This Row],[Precio]]*TablaVentas[[#This Row],[Cantidad]]</f>
        <v>205.97415908664121</v>
      </c>
      <c r="F1056">
        <f>IF(TablaVentas[[#This Row],[Cantidad]]&gt;=20,1,2)</f>
        <v>2</v>
      </c>
      <c r="G1056" s="67" t="str">
        <f>VLOOKUP(MONTH(TablaVentas[[#This Row],[fecha]]),TablaMeses[#All],2,FALSE)</f>
        <v>JULIO</v>
      </c>
      <c r="H1056">
        <f>YEAR(TablaVentas[[#This Row],[fecha]])</f>
        <v>2016</v>
      </c>
      <c r="I1056">
        <f>VLOOKUP(TablaVentas[[#This Row],[CodigoBarras]],TablaProductos[#All],3,FALSE)</f>
        <v>1002</v>
      </c>
    </row>
    <row r="1057" spans="1:9" x14ac:dyDescent="0.25">
      <c r="A1057" s="68">
        <v>42555</v>
      </c>
      <c r="B1057">
        <v>75100033943</v>
      </c>
      <c r="C1057">
        <v>23</v>
      </c>
      <c r="D1057" s="2">
        <v>38.791923856233225</v>
      </c>
      <c r="E1057" s="3">
        <f>TablaVentas[[#This Row],[Precio]]*TablaVentas[[#This Row],[Cantidad]]</f>
        <v>892.2142486933642</v>
      </c>
      <c r="F1057">
        <f>IF(TablaVentas[[#This Row],[Cantidad]]&gt;=20,1,2)</f>
        <v>1</v>
      </c>
      <c r="G1057" s="67" t="str">
        <f>VLOOKUP(MONTH(TablaVentas[[#This Row],[fecha]]),TablaMeses[#All],2,FALSE)</f>
        <v>JULIO</v>
      </c>
      <c r="H1057">
        <f>YEAR(TablaVentas[[#This Row],[fecha]])</f>
        <v>2016</v>
      </c>
      <c r="I1057">
        <f>VLOOKUP(TablaVentas[[#This Row],[CodigoBarras]],TablaProductos[#All],3,FALSE)</f>
        <v>1001</v>
      </c>
    </row>
    <row r="1058" spans="1:9" x14ac:dyDescent="0.25">
      <c r="A1058" s="68">
        <v>42555</v>
      </c>
      <c r="B1058">
        <v>75100033944</v>
      </c>
      <c r="C1058">
        <v>28</v>
      </c>
      <c r="D1058" s="2">
        <v>26.678238770962935</v>
      </c>
      <c r="E1058" s="3">
        <f>TablaVentas[[#This Row],[Precio]]*TablaVentas[[#This Row],[Cantidad]]</f>
        <v>746.99068558696217</v>
      </c>
      <c r="F1058">
        <f>IF(TablaVentas[[#This Row],[Cantidad]]&gt;=20,1,2)</f>
        <v>1</v>
      </c>
      <c r="G1058" s="67" t="str">
        <f>VLOOKUP(MONTH(TablaVentas[[#This Row],[fecha]]),TablaMeses[#All],2,FALSE)</f>
        <v>JULIO</v>
      </c>
      <c r="H1058">
        <f>YEAR(TablaVentas[[#This Row],[fecha]])</f>
        <v>2016</v>
      </c>
      <c r="I1058">
        <f>VLOOKUP(TablaVentas[[#This Row],[CodigoBarras]],TablaProductos[#All],3,FALSE)</f>
        <v>1002</v>
      </c>
    </row>
    <row r="1059" spans="1:9" x14ac:dyDescent="0.25">
      <c r="A1059" s="68">
        <v>42555</v>
      </c>
      <c r="B1059">
        <v>75100033945</v>
      </c>
      <c r="C1059">
        <v>33</v>
      </c>
      <c r="D1059" s="2">
        <v>32.473968381130078</v>
      </c>
      <c r="E1059" s="3">
        <f>TablaVentas[[#This Row],[Precio]]*TablaVentas[[#This Row],[Cantidad]]</f>
        <v>1071.6409565772926</v>
      </c>
      <c r="F1059">
        <f>IF(TablaVentas[[#This Row],[Cantidad]]&gt;=20,1,2)</f>
        <v>1</v>
      </c>
      <c r="G1059" s="67" t="str">
        <f>VLOOKUP(MONTH(TablaVentas[[#This Row],[fecha]]),TablaMeses[#All],2,FALSE)</f>
        <v>JULIO</v>
      </c>
      <c r="H1059">
        <f>YEAR(TablaVentas[[#This Row],[fecha]])</f>
        <v>2016</v>
      </c>
      <c r="I1059">
        <f>VLOOKUP(TablaVentas[[#This Row],[CodigoBarras]],TablaProductos[#All],3,FALSE)</f>
        <v>1003</v>
      </c>
    </row>
    <row r="1060" spans="1:9" x14ac:dyDescent="0.25">
      <c r="A1060" s="68">
        <v>42555</v>
      </c>
      <c r="B1060">
        <v>75100033947</v>
      </c>
      <c r="C1060">
        <v>28</v>
      </c>
      <c r="D1060" s="2">
        <v>33.370394916639121</v>
      </c>
      <c r="E1060" s="3">
        <f>TablaVentas[[#This Row],[Precio]]*TablaVentas[[#This Row],[Cantidad]]</f>
        <v>934.37105766589536</v>
      </c>
      <c r="F1060">
        <f>IF(TablaVentas[[#This Row],[Cantidad]]&gt;=20,1,2)</f>
        <v>1</v>
      </c>
      <c r="G1060" s="67" t="str">
        <f>VLOOKUP(MONTH(TablaVentas[[#This Row],[fecha]]),TablaMeses[#All],2,FALSE)</f>
        <v>JULIO</v>
      </c>
      <c r="H1060">
        <f>YEAR(TablaVentas[[#This Row],[fecha]])</f>
        <v>2016</v>
      </c>
      <c r="I1060">
        <f>VLOOKUP(TablaVentas[[#This Row],[CodigoBarras]],TablaProductos[#All],3,FALSE)</f>
        <v>1005</v>
      </c>
    </row>
    <row r="1061" spans="1:9" x14ac:dyDescent="0.25">
      <c r="A1061" s="68">
        <v>42555</v>
      </c>
      <c r="B1061">
        <v>75100033949</v>
      </c>
      <c r="C1061">
        <v>29</v>
      </c>
      <c r="D1061" s="2">
        <v>32.894032474980676</v>
      </c>
      <c r="E1061" s="3">
        <f>TablaVentas[[#This Row],[Precio]]*TablaVentas[[#This Row],[Cantidad]]</f>
        <v>953.92694177443957</v>
      </c>
      <c r="F1061">
        <f>IF(TablaVentas[[#This Row],[Cantidad]]&gt;=20,1,2)</f>
        <v>1</v>
      </c>
      <c r="G1061" s="67" t="str">
        <f>VLOOKUP(MONTH(TablaVentas[[#This Row],[fecha]]),TablaMeses[#All],2,FALSE)</f>
        <v>JULIO</v>
      </c>
      <c r="H1061">
        <f>YEAR(TablaVentas[[#This Row],[fecha]])</f>
        <v>2016</v>
      </c>
      <c r="I1061">
        <f>VLOOKUP(TablaVentas[[#This Row],[CodigoBarras]],TablaProductos[#All],3,FALSE)</f>
        <v>1004</v>
      </c>
    </row>
    <row r="1062" spans="1:9" x14ac:dyDescent="0.25">
      <c r="A1062" s="68">
        <v>42555</v>
      </c>
      <c r="B1062">
        <v>75100033950</v>
      </c>
      <c r="C1062">
        <v>39</v>
      </c>
      <c r="D1062" s="2">
        <v>25.215585619363644</v>
      </c>
      <c r="E1062" s="3">
        <f>TablaVentas[[#This Row],[Precio]]*TablaVentas[[#This Row],[Cantidad]]</f>
        <v>983.40783915518216</v>
      </c>
      <c r="F1062">
        <f>IF(TablaVentas[[#This Row],[Cantidad]]&gt;=20,1,2)</f>
        <v>1</v>
      </c>
      <c r="G1062" s="67" t="str">
        <f>VLOOKUP(MONTH(TablaVentas[[#This Row],[fecha]]),TablaMeses[#All],2,FALSE)</f>
        <v>JULIO</v>
      </c>
      <c r="H1062">
        <f>YEAR(TablaVentas[[#This Row],[fecha]])</f>
        <v>2016</v>
      </c>
      <c r="I1062">
        <f>VLOOKUP(TablaVentas[[#This Row],[CodigoBarras]],TablaProductos[#All],3,FALSE)</f>
        <v>1005</v>
      </c>
    </row>
    <row r="1063" spans="1:9" x14ac:dyDescent="0.25">
      <c r="A1063" s="68">
        <v>42556</v>
      </c>
      <c r="B1063">
        <v>75100033942</v>
      </c>
      <c r="C1063">
        <v>29</v>
      </c>
      <c r="D1063" s="2">
        <v>39.570543626877033</v>
      </c>
      <c r="E1063" s="3">
        <f>TablaVentas[[#This Row],[Precio]]*TablaVentas[[#This Row],[Cantidad]]</f>
        <v>1147.5457651794341</v>
      </c>
      <c r="F1063">
        <f>IF(TablaVentas[[#This Row],[Cantidad]]&gt;=20,1,2)</f>
        <v>1</v>
      </c>
      <c r="G1063" s="67" t="str">
        <f>VLOOKUP(MONTH(TablaVentas[[#This Row],[fecha]]),TablaMeses[#All],2,FALSE)</f>
        <v>JULIO</v>
      </c>
      <c r="H1063">
        <f>YEAR(TablaVentas[[#This Row],[fecha]])</f>
        <v>2016</v>
      </c>
      <c r="I1063">
        <f>VLOOKUP(TablaVentas[[#This Row],[CodigoBarras]],TablaProductos[#All],3,FALSE)</f>
        <v>1003</v>
      </c>
    </row>
    <row r="1064" spans="1:9" x14ac:dyDescent="0.25">
      <c r="A1064" s="68">
        <v>42556</v>
      </c>
      <c r="B1064">
        <v>75100033944</v>
      </c>
      <c r="C1064">
        <v>46</v>
      </c>
      <c r="D1064" s="2">
        <v>26.678238770962935</v>
      </c>
      <c r="E1064" s="3">
        <f>TablaVentas[[#This Row],[Precio]]*TablaVentas[[#This Row],[Cantidad]]</f>
        <v>1227.198983464295</v>
      </c>
      <c r="F1064">
        <f>IF(TablaVentas[[#This Row],[Cantidad]]&gt;=20,1,2)</f>
        <v>1</v>
      </c>
      <c r="G1064" s="67" t="str">
        <f>VLOOKUP(MONTH(TablaVentas[[#This Row],[fecha]]),TablaMeses[#All],2,FALSE)</f>
        <v>JULIO</v>
      </c>
      <c r="H1064">
        <f>YEAR(TablaVentas[[#This Row],[fecha]])</f>
        <v>2016</v>
      </c>
      <c r="I1064">
        <f>VLOOKUP(TablaVentas[[#This Row],[CodigoBarras]],TablaProductos[#All],3,FALSE)</f>
        <v>1002</v>
      </c>
    </row>
    <row r="1065" spans="1:9" x14ac:dyDescent="0.25">
      <c r="A1065" s="68">
        <v>42556</v>
      </c>
      <c r="B1065">
        <v>75100033944</v>
      </c>
      <c r="C1065">
        <v>35</v>
      </c>
      <c r="D1065" s="2">
        <v>26.678238770962935</v>
      </c>
      <c r="E1065" s="3">
        <f>TablaVentas[[#This Row],[Precio]]*TablaVentas[[#This Row],[Cantidad]]</f>
        <v>933.73835698370272</v>
      </c>
      <c r="F1065">
        <f>IF(TablaVentas[[#This Row],[Cantidad]]&gt;=20,1,2)</f>
        <v>1</v>
      </c>
      <c r="G1065" s="67" t="str">
        <f>VLOOKUP(MONTH(TablaVentas[[#This Row],[fecha]]),TablaMeses[#All],2,FALSE)</f>
        <v>JULIO</v>
      </c>
      <c r="H1065">
        <f>YEAR(TablaVentas[[#This Row],[fecha]])</f>
        <v>2016</v>
      </c>
      <c r="I1065">
        <f>VLOOKUP(TablaVentas[[#This Row],[CodigoBarras]],TablaProductos[#All],3,FALSE)</f>
        <v>1002</v>
      </c>
    </row>
    <row r="1066" spans="1:9" x14ac:dyDescent="0.25">
      <c r="A1066" s="68">
        <v>42557</v>
      </c>
      <c r="B1066">
        <v>75100033941</v>
      </c>
      <c r="C1066">
        <v>39</v>
      </c>
      <c r="D1066" s="2">
        <v>34.329026514440201</v>
      </c>
      <c r="E1066" s="3">
        <f>TablaVentas[[#This Row],[Precio]]*TablaVentas[[#This Row],[Cantidad]]</f>
        <v>1338.8320340631678</v>
      </c>
      <c r="F1066">
        <f>IF(TablaVentas[[#This Row],[Cantidad]]&gt;=20,1,2)</f>
        <v>1</v>
      </c>
      <c r="G1066" s="67" t="str">
        <f>VLOOKUP(MONTH(TablaVentas[[#This Row],[fecha]]),TablaMeses[#All],2,FALSE)</f>
        <v>JULIO</v>
      </c>
      <c r="H1066">
        <f>YEAR(TablaVentas[[#This Row],[fecha]])</f>
        <v>2016</v>
      </c>
      <c r="I1066">
        <f>VLOOKUP(TablaVentas[[#This Row],[CodigoBarras]],TablaProductos[#All],3,FALSE)</f>
        <v>1002</v>
      </c>
    </row>
    <row r="1067" spans="1:9" x14ac:dyDescent="0.25">
      <c r="A1067" s="68">
        <v>42558</v>
      </c>
      <c r="B1067">
        <v>75100033942</v>
      </c>
      <c r="C1067">
        <v>29</v>
      </c>
      <c r="D1067" s="2">
        <v>39.570543626877033</v>
      </c>
      <c r="E1067" s="3">
        <f>TablaVentas[[#This Row],[Precio]]*TablaVentas[[#This Row],[Cantidad]]</f>
        <v>1147.5457651794341</v>
      </c>
      <c r="F1067">
        <f>IF(TablaVentas[[#This Row],[Cantidad]]&gt;=20,1,2)</f>
        <v>1</v>
      </c>
      <c r="G1067" s="67" t="str">
        <f>VLOOKUP(MONTH(TablaVentas[[#This Row],[fecha]]),TablaMeses[#All],2,FALSE)</f>
        <v>JULIO</v>
      </c>
      <c r="H1067">
        <f>YEAR(TablaVentas[[#This Row],[fecha]])</f>
        <v>2016</v>
      </c>
      <c r="I1067">
        <f>VLOOKUP(TablaVentas[[#This Row],[CodigoBarras]],TablaProductos[#All],3,FALSE)</f>
        <v>1003</v>
      </c>
    </row>
    <row r="1068" spans="1:9" x14ac:dyDescent="0.25">
      <c r="A1068" s="68">
        <v>42558</v>
      </c>
      <c r="B1068">
        <v>75100033943</v>
      </c>
      <c r="C1068">
        <v>8</v>
      </c>
      <c r="D1068" s="2">
        <v>38.791923856233225</v>
      </c>
      <c r="E1068" s="3">
        <f>TablaVentas[[#This Row],[Precio]]*TablaVentas[[#This Row],[Cantidad]]</f>
        <v>310.3353908498658</v>
      </c>
      <c r="F1068">
        <f>IF(TablaVentas[[#This Row],[Cantidad]]&gt;=20,1,2)</f>
        <v>2</v>
      </c>
      <c r="G1068" s="67" t="str">
        <f>VLOOKUP(MONTH(TablaVentas[[#This Row],[fecha]]),TablaMeses[#All],2,FALSE)</f>
        <v>JULIO</v>
      </c>
      <c r="H1068">
        <f>YEAR(TablaVentas[[#This Row],[fecha]])</f>
        <v>2016</v>
      </c>
      <c r="I1068">
        <f>VLOOKUP(TablaVentas[[#This Row],[CodigoBarras]],TablaProductos[#All],3,FALSE)</f>
        <v>1001</v>
      </c>
    </row>
    <row r="1069" spans="1:9" x14ac:dyDescent="0.25">
      <c r="A1069" s="68">
        <v>42558</v>
      </c>
      <c r="B1069">
        <v>75100033950</v>
      </c>
      <c r="C1069">
        <v>19</v>
      </c>
      <c r="D1069" s="2">
        <v>25.215585619363644</v>
      </c>
      <c r="E1069" s="3">
        <f>TablaVentas[[#This Row],[Precio]]*TablaVentas[[#This Row],[Cantidad]]</f>
        <v>479.09612676790925</v>
      </c>
      <c r="F1069">
        <f>IF(TablaVentas[[#This Row],[Cantidad]]&gt;=20,1,2)</f>
        <v>2</v>
      </c>
      <c r="G1069" s="67" t="str">
        <f>VLOOKUP(MONTH(TablaVentas[[#This Row],[fecha]]),TablaMeses[#All],2,FALSE)</f>
        <v>JULIO</v>
      </c>
      <c r="H1069">
        <f>YEAR(TablaVentas[[#This Row],[fecha]])</f>
        <v>2016</v>
      </c>
      <c r="I1069">
        <f>VLOOKUP(TablaVentas[[#This Row],[CodigoBarras]],TablaProductos[#All],3,FALSE)</f>
        <v>1005</v>
      </c>
    </row>
    <row r="1070" spans="1:9" x14ac:dyDescent="0.25">
      <c r="A1070" s="68">
        <v>42559</v>
      </c>
      <c r="B1070">
        <v>75100033940</v>
      </c>
      <c r="C1070">
        <v>6</v>
      </c>
      <c r="D1070" s="2">
        <v>36.618449397693041</v>
      </c>
      <c r="E1070" s="3">
        <f>TablaVentas[[#This Row],[Precio]]*TablaVentas[[#This Row],[Cantidad]]</f>
        <v>219.71069638615825</v>
      </c>
      <c r="F1070">
        <f>IF(TablaVentas[[#This Row],[Cantidad]]&gt;=20,1,2)</f>
        <v>2</v>
      </c>
      <c r="G1070" s="67" t="str">
        <f>VLOOKUP(MONTH(TablaVentas[[#This Row],[fecha]]),TablaMeses[#All],2,FALSE)</f>
        <v>JULIO</v>
      </c>
      <c r="H1070">
        <f>YEAR(TablaVentas[[#This Row],[fecha]])</f>
        <v>2016</v>
      </c>
      <c r="I1070">
        <f>VLOOKUP(TablaVentas[[#This Row],[CodigoBarras]],TablaProductos[#All],3,FALSE)</f>
        <v>1001</v>
      </c>
    </row>
    <row r="1071" spans="1:9" x14ac:dyDescent="0.25">
      <c r="A1071" s="68">
        <v>42559</v>
      </c>
      <c r="B1071">
        <v>75100033940</v>
      </c>
      <c r="C1071">
        <v>1</v>
      </c>
      <c r="D1071" s="2">
        <v>36.618449397693041</v>
      </c>
      <c r="E1071" s="3">
        <f>TablaVentas[[#This Row],[Precio]]*TablaVentas[[#This Row],[Cantidad]]</f>
        <v>36.618449397693041</v>
      </c>
      <c r="F1071">
        <f>IF(TablaVentas[[#This Row],[Cantidad]]&gt;=20,1,2)</f>
        <v>2</v>
      </c>
      <c r="G1071" s="67" t="str">
        <f>VLOOKUP(MONTH(TablaVentas[[#This Row],[fecha]]),TablaMeses[#All],2,FALSE)</f>
        <v>JULIO</v>
      </c>
      <c r="H1071">
        <f>YEAR(TablaVentas[[#This Row],[fecha]])</f>
        <v>2016</v>
      </c>
      <c r="I1071">
        <f>VLOOKUP(TablaVentas[[#This Row],[CodigoBarras]],TablaProductos[#All],3,FALSE)</f>
        <v>1001</v>
      </c>
    </row>
    <row r="1072" spans="1:9" x14ac:dyDescent="0.25">
      <c r="A1072" s="68">
        <v>42559</v>
      </c>
      <c r="B1072">
        <v>75100033941</v>
      </c>
      <c r="C1072">
        <v>8</v>
      </c>
      <c r="D1072" s="2">
        <v>34.329026514440201</v>
      </c>
      <c r="E1072" s="3">
        <f>TablaVentas[[#This Row],[Precio]]*TablaVentas[[#This Row],[Cantidad]]</f>
        <v>274.63221211552161</v>
      </c>
      <c r="F1072">
        <f>IF(TablaVentas[[#This Row],[Cantidad]]&gt;=20,1,2)</f>
        <v>2</v>
      </c>
      <c r="G1072" s="67" t="str">
        <f>VLOOKUP(MONTH(TablaVentas[[#This Row],[fecha]]),TablaMeses[#All],2,FALSE)</f>
        <v>JULIO</v>
      </c>
      <c r="H1072">
        <f>YEAR(TablaVentas[[#This Row],[fecha]])</f>
        <v>2016</v>
      </c>
      <c r="I1072">
        <f>VLOOKUP(TablaVentas[[#This Row],[CodigoBarras]],TablaProductos[#All],3,FALSE)</f>
        <v>1002</v>
      </c>
    </row>
    <row r="1073" spans="1:9" x14ac:dyDescent="0.25">
      <c r="A1073" s="68">
        <v>42559</v>
      </c>
      <c r="B1073">
        <v>75100033941</v>
      </c>
      <c r="C1073">
        <v>11</v>
      </c>
      <c r="D1073" s="2">
        <v>34.329026514440201</v>
      </c>
      <c r="E1073" s="3">
        <f>TablaVentas[[#This Row],[Precio]]*TablaVentas[[#This Row],[Cantidad]]</f>
        <v>377.6192916588422</v>
      </c>
      <c r="F1073">
        <f>IF(TablaVentas[[#This Row],[Cantidad]]&gt;=20,1,2)</f>
        <v>2</v>
      </c>
      <c r="G1073" s="67" t="str">
        <f>VLOOKUP(MONTH(TablaVentas[[#This Row],[fecha]]),TablaMeses[#All],2,FALSE)</f>
        <v>JULIO</v>
      </c>
      <c r="H1073">
        <f>YEAR(TablaVentas[[#This Row],[fecha]])</f>
        <v>2016</v>
      </c>
      <c r="I1073">
        <f>VLOOKUP(TablaVentas[[#This Row],[CodigoBarras]],TablaProductos[#All],3,FALSE)</f>
        <v>1002</v>
      </c>
    </row>
    <row r="1074" spans="1:9" x14ac:dyDescent="0.25">
      <c r="A1074" s="68">
        <v>42559</v>
      </c>
      <c r="B1074">
        <v>75100033942</v>
      </c>
      <c r="C1074">
        <v>26</v>
      </c>
      <c r="D1074" s="2">
        <v>39.570543626877033</v>
      </c>
      <c r="E1074" s="3">
        <f>TablaVentas[[#This Row],[Precio]]*TablaVentas[[#This Row],[Cantidad]]</f>
        <v>1028.8341342988028</v>
      </c>
      <c r="F1074">
        <f>IF(TablaVentas[[#This Row],[Cantidad]]&gt;=20,1,2)</f>
        <v>1</v>
      </c>
      <c r="G1074" s="67" t="str">
        <f>VLOOKUP(MONTH(TablaVentas[[#This Row],[fecha]]),TablaMeses[#All],2,FALSE)</f>
        <v>JULIO</v>
      </c>
      <c r="H1074">
        <f>YEAR(TablaVentas[[#This Row],[fecha]])</f>
        <v>2016</v>
      </c>
      <c r="I1074">
        <f>VLOOKUP(TablaVentas[[#This Row],[CodigoBarras]],TablaProductos[#All],3,FALSE)</f>
        <v>1003</v>
      </c>
    </row>
    <row r="1075" spans="1:9" x14ac:dyDescent="0.25">
      <c r="A1075" s="68">
        <v>42559</v>
      </c>
      <c r="B1075">
        <v>75100033946</v>
      </c>
      <c r="C1075">
        <v>33</v>
      </c>
      <c r="D1075" s="2">
        <v>39.508311000525424</v>
      </c>
      <c r="E1075" s="3">
        <f>TablaVentas[[#This Row],[Precio]]*TablaVentas[[#This Row],[Cantidad]]</f>
        <v>1303.7742630173391</v>
      </c>
      <c r="F1075">
        <f>IF(TablaVentas[[#This Row],[Cantidad]]&gt;=20,1,2)</f>
        <v>1</v>
      </c>
      <c r="G1075" s="67" t="str">
        <f>VLOOKUP(MONTH(TablaVentas[[#This Row],[fecha]]),TablaMeses[#All],2,FALSE)</f>
        <v>JULIO</v>
      </c>
      <c r="H1075">
        <f>YEAR(TablaVentas[[#This Row],[fecha]])</f>
        <v>2016</v>
      </c>
      <c r="I1075">
        <f>VLOOKUP(TablaVentas[[#This Row],[CodigoBarras]],TablaProductos[#All],3,FALSE)</f>
        <v>1004</v>
      </c>
    </row>
    <row r="1076" spans="1:9" x14ac:dyDescent="0.25">
      <c r="A1076" s="68">
        <v>42559</v>
      </c>
      <c r="B1076">
        <v>75100033949</v>
      </c>
      <c r="C1076">
        <v>13</v>
      </c>
      <c r="D1076" s="2">
        <v>32.894032474980676</v>
      </c>
      <c r="E1076" s="3">
        <f>TablaVentas[[#This Row],[Precio]]*TablaVentas[[#This Row],[Cantidad]]</f>
        <v>427.62242217474881</v>
      </c>
      <c r="F1076">
        <f>IF(TablaVentas[[#This Row],[Cantidad]]&gt;=20,1,2)</f>
        <v>2</v>
      </c>
      <c r="G1076" s="67" t="str">
        <f>VLOOKUP(MONTH(TablaVentas[[#This Row],[fecha]]),TablaMeses[#All],2,FALSE)</f>
        <v>JULIO</v>
      </c>
      <c r="H1076">
        <f>YEAR(TablaVentas[[#This Row],[fecha]])</f>
        <v>2016</v>
      </c>
      <c r="I1076">
        <f>VLOOKUP(TablaVentas[[#This Row],[CodigoBarras]],TablaProductos[#All],3,FALSE)</f>
        <v>1004</v>
      </c>
    </row>
    <row r="1077" spans="1:9" x14ac:dyDescent="0.25">
      <c r="A1077" s="68">
        <v>42559</v>
      </c>
      <c r="B1077">
        <v>75100033950</v>
      </c>
      <c r="C1077">
        <v>32</v>
      </c>
      <c r="D1077" s="2">
        <v>25.215585619363644</v>
      </c>
      <c r="E1077" s="3">
        <f>TablaVentas[[#This Row],[Precio]]*TablaVentas[[#This Row],[Cantidad]]</f>
        <v>806.8987398196366</v>
      </c>
      <c r="F1077">
        <f>IF(TablaVentas[[#This Row],[Cantidad]]&gt;=20,1,2)</f>
        <v>1</v>
      </c>
      <c r="G1077" s="67" t="str">
        <f>VLOOKUP(MONTH(TablaVentas[[#This Row],[fecha]]),TablaMeses[#All],2,FALSE)</f>
        <v>JULIO</v>
      </c>
      <c r="H1077">
        <f>YEAR(TablaVentas[[#This Row],[fecha]])</f>
        <v>2016</v>
      </c>
      <c r="I1077">
        <f>VLOOKUP(TablaVentas[[#This Row],[CodigoBarras]],TablaProductos[#All],3,FALSE)</f>
        <v>1005</v>
      </c>
    </row>
    <row r="1078" spans="1:9" x14ac:dyDescent="0.25">
      <c r="A1078" s="68">
        <v>42560</v>
      </c>
      <c r="B1078">
        <v>75100033940</v>
      </c>
      <c r="C1078">
        <v>25</v>
      </c>
      <c r="D1078" s="2">
        <v>36.618449397693041</v>
      </c>
      <c r="E1078" s="3">
        <f>TablaVentas[[#This Row],[Precio]]*TablaVentas[[#This Row],[Cantidad]]</f>
        <v>915.46123494232597</v>
      </c>
      <c r="F1078">
        <f>IF(TablaVentas[[#This Row],[Cantidad]]&gt;=20,1,2)</f>
        <v>1</v>
      </c>
      <c r="G1078" s="67" t="str">
        <f>VLOOKUP(MONTH(TablaVentas[[#This Row],[fecha]]),TablaMeses[#All],2,FALSE)</f>
        <v>JULIO</v>
      </c>
      <c r="H1078">
        <f>YEAR(TablaVentas[[#This Row],[fecha]])</f>
        <v>2016</v>
      </c>
      <c r="I1078">
        <f>VLOOKUP(TablaVentas[[#This Row],[CodigoBarras]],TablaProductos[#All],3,FALSE)</f>
        <v>1001</v>
      </c>
    </row>
    <row r="1079" spans="1:9" x14ac:dyDescent="0.25">
      <c r="A1079" s="68">
        <v>42560</v>
      </c>
      <c r="B1079">
        <v>75100033942</v>
      </c>
      <c r="C1079">
        <v>11</v>
      </c>
      <c r="D1079" s="2">
        <v>39.570543626877033</v>
      </c>
      <c r="E1079" s="3">
        <f>TablaVentas[[#This Row],[Precio]]*TablaVentas[[#This Row],[Cantidad]]</f>
        <v>435.27597989564737</v>
      </c>
      <c r="F1079">
        <f>IF(TablaVentas[[#This Row],[Cantidad]]&gt;=20,1,2)</f>
        <v>2</v>
      </c>
      <c r="G1079" s="67" t="str">
        <f>VLOOKUP(MONTH(TablaVentas[[#This Row],[fecha]]),TablaMeses[#All],2,FALSE)</f>
        <v>JULIO</v>
      </c>
      <c r="H1079">
        <f>YEAR(TablaVentas[[#This Row],[fecha]])</f>
        <v>2016</v>
      </c>
      <c r="I1079">
        <f>VLOOKUP(TablaVentas[[#This Row],[CodigoBarras]],TablaProductos[#All],3,FALSE)</f>
        <v>1003</v>
      </c>
    </row>
    <row r="1080" spans="1:9" x14ac:dyDescent="0.25">
      <c r="A1080" s="68">
        <v>42560</v>
      </c>
      <c r="B1080">
        <v>75100033943</v>
      </c>
      <c r="C1080">
        <v>2</v>
      </c>
      <c r="D1080" s="2">
        <v>38.791923856233225</v>
      </c>
      <c r="E1080" s="3">
        <f>TablaVentas[[#This Row],[Precio]]*TablaVentas[[#This Row],[Cantidad]]</f>
        <v>77.583847712466451</v>
      </c>
      <c r="F1080">
        <f>IF(TablaVentas[[#This Row],[Cantidad]]&gt;=20,1,2)</f>
        <v>2</v>
      </c>
      <c r="G1080" s="67" t="str">
        <f>VLOOKUP(MONTH(TablaVentas[[#This Row],[fecha]]),TablaMeses[#All],2,FALSE)</f>
        <v>JULIO</v>
      </c>
      <c r="H1080">
        <f>YEAR(TablaVentas[[#This Row],[fecha]])</f>
        <v>2016</v>
      </c>
      <c r="I1080">
        <f>VLOOKUP(TablaVentas[[#This Row],[CodigoBarras]],TablaProductos[#All],3,FALSE)</f>
        <v>1001</v>
      </c>
    </row>
    <row r="1081" spans="1:9" x14ac:dyDescent="0.25">
      <c r="A1081" s="68">
        <v>42561</v>
      </c>
      <c r="B1081">
        <v>75100033941</v>
      </c>
      <c r="C1081">
        <v>38</v>
      </c>
      <c r="D1081" s="2">
        <v>34.329026514440201</v>
      </c>
      <c r="E1081" s="3">
        <f>TablaVentas[[#This Row],[Precio]]*TablaVentas[[#This Row],[Cantidad]]</f>
        <v>1304.5030075487277</v>
      </c>
      <c r="F1081">
        <f>IF(TablaVentas[[#This Row],[Cantidad]]&gt;=20,1,2)</f>
        <v>1</v>
      </c>
      <c r="G1081" s="67" t="str">
        <f>VLOOKUP(MONTH(TablaVentas[[#This Row],[fecha]]),TablaMeses[#All],2,FALSE)</f>
        <v>JULIO</v>
      </c>
      <c r="H1081">
        <f>YEAR(TablaVentas[[#This Row],[fecha]])</f>
        <v>2016</v>
      </c>
      <c r="I1081">
        <f>VLOOKUP(TablaVentas[[#This Row],[CodigoBarras]],TablaProductos[#All],3,FALSE)</f>
        <v>1002</v>
      </c>
    </row>
    <row r="1082" spans="1:9" x14ac:dyDescent="0.25">
      <c r="A1082" s="68">
        <v>42561</v>
      </c>
      <c r="B1082">
        <v>75100033943</v>
      </c>
      <c r="C1082">
        <v>24</v>
      </c>
      <c r="D1082" s="2">
        <v>38.791923856233225</v>
      </c>
      <c r="E1082" s="3">
        <f>TablaVentas[[#This Row],[Precio]]*TablaVentas[[#This Row],[Cantidad]]</f>
        <v>931.00617254959741</v>
      </c>
      <c r="F1082">
        <f>IF(TablaVentas[[#This Row],[Cantidad]]&gt;=20,1,2)</f>
        <v>1</v>
      </c>
      <c r="G1082" s="67" t="str">
        <f>VLOOKUP(MONTH(TablaVentas[[#This Row],[fecha]]),TablaMeses[#All],2,FALSE)</f>
        <v>JULIO</v>
      </c>
      <c r="H1082">
        <f>YEAR(TablaVentas[[#This Row],[fecha]])</f>
        <v>2016</v>
      </c>
      <c r="I1082">
        <f>VLOOKUP(TablaVentas[[#This Row],[CodigoBarras]],TablaProductos[#All],3,FALSE)</f>
        <v>1001</v>
      </c>
    </row>
    <row r="1083" spans="1:9" x14ac:dyDescent="0.25">
      <c r="A1083" s="68">
        <v>42561</v>
      </c>
      <c r="B1083">
        <v>75100033943</v>
      </c>
      <c r="C1083">
        <v>11</v>
      </c>
      <c r="D1083" s="2">
        <v>38.791923856233225</v>
      </c>
      <c r="E1083" s="3">
        <f>TablaVentas[[#This Row],[Precio]]*TablaVentas[[#This Row],[Cantidad]]</f>
        <v>426.71116241856549</v>
      </c>
      <c r="F1083">
        <f>IF(TablaVentas[[#This Row],[Cantidad]]&gt;=20,1,2)</f>
        <v>2</v>
      </c>
      <c r="G1083" s="67" t="str">
        <f>VLOOKUP(MONTH(TablaVentas[[#This Row],[fecha]]),TablaMeses[#All],2,FALSE)</f>
        <v>JULIO</v>
      </c>
      <c r="H1083">
        <f>YEAR(TablaVentas[[#This Row],[fecha]])</f>
        <v>2016</v>
      </c>
      <c r="I1083">
        <f>VLOOKUP(TablaVentas[[#This Row],[CodigoBarras]],TablaProductos[#All],3,FALSE)</f>
        <v>1001</v>
      </c>
    </row>
    <row r="1084" spans="1:9" x14ac:dyDescent="0.25">
      <c r="A1084" s="68">
        <v>42561</v>
      </c>
      <c r="B1084">
        <v>75100033945</v>
      </c>
      <c r="C1084">
        <v>42</v>
      </c>
      <c r="D1084" s="2">
        <v>32.473968381130078</v>
      </c>
      <c r="E1084" s="3">
        <f>TablaVentas[[#This Row],[Precio]]*TablaVentas[[#This Row],[Cantidad]]</f>
        <v>1363.9066720074634</v>
      </c>
      <c r="F1084">
        <f>IF(TablaVentas[[#This Row],[Cantidad]]&gt;=20,1,2)</f>
        <v>1</v>
      </c>
      <c r="G1084" s="67" t="str">
        <f>VLOOKUP(MONTH(TablaVentas[[#This Row],[fecha]]),TablaMeses[#All],2,FALSE)</f>
        <v>JULIO</v>
      </c>
      <c r="H1084">
        <f>YEAR(TablaVentas[[#This Row],[fecha]])</f>
        <v>2016</v>
      </c>
      <c r="I1084">
        <f>VLOOKUP(TablaVentas[[#This Row],[CodigoBarras]],TablaProductos[#All],3,FALSE)</f>
        <v>1003</v>
      </c>
    </row>
    <row r="1085" spans="1:9" x14ac:dyDescent="0.25">
      <c r="A1085" s="68">
        <v>42561</v>
      </c>
      <c r="B1085">
        <v>75100033946</v>
      </c>
      <c r="C1085">
        <v>22</v>
      </c>
      <c r="D1085" s="2">
        <v>39.508311000525424</v>
      </c>
      <c r="E1085" s="3">
        <f>TablaVentas[[#This Row],[Precio]]*TablaVentas[[#This Row],[Cantidad]]</f>
        <v>869.18284201155939</v>
      </c>
      <c r="F1085">
        <f>IF(TablaVentas[[#This Row],[Cantidad]]&gt;=20,1,2)</f>
        <v>1</v>
      </c>
      <c r="G1085" s="67" t="str">
        <f>VLOOKUP(MONTH(TablaVentas[[#This Row],[fecha]]),TablaMeses[#All],2,FALSE)</f>
        <v>JULIO</v>
      </c>
      <c r="H1085">
        <f>YEAR(TablaVentas[[#This Row],[fecha]])</f>
        <v>2016</v>
      </c>
      <c r="I1085">
        <f>VLOOKUP(TablaVentas[[#This Row],[CodigoBarras]],TablaProductos[#All],3,FALSE)</f>
        <v>1004</v>
      </c>
    </row>
    <row r="1086" spans="1:9" x14ac:dyDescent="0.25">
      <c r="A1086" s="68">
        <v>42561</v>
      </c>
      <c r="B1086">
        <v>75100033950</v>
      </c>
      <c r="C1086">
        <v>32</v>
      </c>
      <c r="D1086" s="2">
        <v>25.215585619363644</v>
      </c>
      <c r="E1086" s="3">
        <f>TablaVentas[[#This Row],[Precio]]*TablaVentas[[#This Row],[Cantidad]]</f>
        <v>806.8987398196366</v>
      </c>
      <c r="F1086">
        <f>IF(TablaVentas[[#This Row],[Cantidad]]&gt;=20,1,2)</f>
        <v>1</v>
      </c>
      <c r="G1086" s="67" t="str">
        <f>VLOOKUP(MONTH(TablaVentas[[#This Row],[fecha]]),TablaMeses[#All],2,FALSE)</f>
        <v>JULIO</v>
      </c>
      <c r="H1086">
        <f>YEAR(TablaVentas[[#This Row],[fecha]])</f>
        <v>2016</v>
      </c>
      <c r="I1086">
        <f>VLOOKUP(TablaVentas[[#This Row],[CodigoBarras]],TablaProductos[#All],3,FALSE)</f>
        <v>1005</v>
      </c>
    </row>
    <row r="1087" spans="1:9" x14ac:dyDescent="0.25">
      <c r="A1087" s="68">
        <v>42561</v>
      </c>
      <c r="B1087">
        <v>75100033950</v>
      </c>
      <c r="C1087">
        <v>7</v>
      </c>
      <c r="D1087" s="2">
        <v>25.215585619363644</v>
      </c>
      <c r="E1087" s="3">
        <f>TablaVentas[[#This Row],[Precio]]*TablaVentas[[#This Row],[Cantidad]]</f>
        <v>176.5090993355455</v>
      </c>
      <c r="F1087">
        <f>IF(TablaVentas[[#This Row],[Cantidad]]&gt;=20,1,2)</f>
        <v>2</v>
      </c>
      <c r="G1087" s="67" t="str">
        <f>VLOOKUP(MONTH(TablaVentas[[#This Row],[fecha]]),TablaMeses[#All],2,FALSE)</f>
        <v>JULIO</v>
      </c>
      <c r="H1087">
        <f>YEAR(TablaVentas[[#This Row],[fecha]])</f>
        <v>2016</v>
      </c>
      <c r="I1087">
        <f>VLOOKUP(TablaVentas[[#This Row],[CodigoBarras]],TablaProductos[#All],3,FALSE)</f>
        <v>1005</v>
      </c>
    </row>
    <row r="1088" spans="1:9" x14ac:dyDescent="0.25">
      <c r="A1088" s="68">
        <v>42562</v>
      </c>
      <c r="B1088">
        <v>75100033940</v>
      </c>
      <c r="C1088">
        <v>12</v>
      </c>
      <c r="D1088" s="2">
        <v>36.618449397693041</v>
      </c>
      <c r="E1088" s="3">
        <f>TablaVentas[[#This Row],[Precio]]*TablaVentas[[#This Row],[Cantidad]]</f>
        <v>439.42139277231649</v>
      </c>
      <c r="F1088">
        <f>IF(TablaVentas[[#This Row],[Cantidad]]&gt;=20,1,2)</f>
        <v>2</v>
      </c>
      <c r="G1088" s="67" t="str">
        <f>VLOOKUP(MONTH(TablaVentas[[#This Row],[fecha]]),TablaMeses[#All],2,FALSE)</f>
        <v>JULIO</v>
      </c>
      <c r="H1088">
        <f>YEAR(TablaVentas[[#This Row],[fecha]])</f>
        <v>2016</v>
      </c>
      <c r="I1088">
        <f>VLOOKUP(TablaVentas[[#This Row],[CodigoBarras]],TablaProductos[#All],3,FALSE)</f>
        <v>1001</v>
      </c>
    </row>
    <row r="1089" spans="1:9" x14ac:dyDescent="0.25">
      <c r="A1089" s="68">
        <v>42562</v>
      </c>
      <c r="B1089">
        <v>75100033942</v>
      </c>
      <c r="C1089">
        <v>7</v>
      </c>
      <c r="D1089" s="2">
        <v>39.570543626877033</v>
      </c>
      <c r="E1089" s="3">
        <f>TablaVentas[[#This Row],[Precio]]*TablaVentas[[#This Row],[Cantidad]]</f>
        <v>276.99380538813921</v>
      </c>
      <c r="F1089">
        <f>IF(TablaVentas[[#This Row],[Cantidad]]&gt;=20,1,2)</f>
        <v>2</v>
      </c>
      <c r="G1089" s="67" t="str">
        <f>VLOOKUP(MONTH(TablaVentas[[#This Row],[fecha]]),TablaMeses[#All],2,FALSE)</f>
        <v>JULIO</v>
      </c>
      <c r="H1089">
        <f>YEAR(TablaVentas[[#This Row],[fecha]])</f>
        <v>2016</v>
      </c>
      <c r="I1089">
        <f>VLOOKUP(TablaVentas[[#This Row],[CodigoBarras]],TablaProductos[#All],3,FALSE)</f>
        <v>1003</v>
      </c>
    </row>
    <row r="1090" spans="1:9" x14ac:dyDescent="0.25">
      <c r="A1090" s="68">
        <v>42562</v>
      </c>
      <c r="B1090">
        <v>75100033943</v>
      </c>
      <c r="C1090">
        <v>20</v>
      </c>
      <c r="D1090" s="2">
        <v>38.791923856233225</v>
      </c>
      <c r="E1090" s="3">
        <f>TablaVentas[[#This Row],[Precio]]*TablaVentas[[#This Row],[Cantidad]]</f>
        <v>775.83847712466445</v>
      </c>
      <c r="F1090">
        <f>IF(TablaVentas[[#This Row],[Cantidad]]&gt;=20,1,2)</f>
        <v>1</v>
      </c>
      <c r="G1090" s="67" t="str">
        <f>VLOOKUP(MONTH(TablaVentas[[#This Row],[fecha]]),TablaMeses[#All],2,FALSE)</f>
        <v>JULIO</v>
      </c>
      <c r="H1090">
        <f>YEAR(TablaVentas[[#This Row],[fecha]])</f>
        <v>2016</v>
      </c>
      <c r="I1090">
        <f>VLOOKUP(TablaVentas[[#This Row],[CodigoBarras]],TablaProductos[#All],3,FALSE)</f>
        <v>1001</v>
      </c>
    </row>
    <row r="1091" spans="1:9" x14ac:dyDescent="0.25">
      <c r="A1091" s="68">
        <v>42562</v>
      </c>
      <c r="B1091">
        <v>75100033944</v>
      </c>
      <c r="C1091">
        <v>49</v>
      </c>
      <c r="D1091" s="2">
        <v>26.678238770962935</v>
      </c>
      <c r="E1091" s="3">
        <f>TablaVentas[[#This Row],[Precio]]*TablaVentas[[#This Row],[Cantidad]]</f>
        <v>1307.2336997771838</v>
      </c>
      <c r="F1091">
        <f>IF(TablaVentas[[#This Row],[Cantidad]]&gt;=20,1,2)</f>
        <v>1</v>
      </c>
      <c r="G1091" s="67" t="str">
        <f>VLOOKUP(MONTH(TablaVentas[[#This Row],[fecha]]),TablaMeses[#All],2,FALSE)</f>
        <v>JULIO</v>
      </c>
      <c r="H1091">
        <f>YEAR(TablaVentas[[#This Row],[fecha]])</f>
        <v>2016</v>
      </c>
      <c r="I1091">
        <f>VLOOKUP(TablaVentas[[#This Row],[CodigoBarras]],TablaProductos[#All],3,FALSE)</f>
        <v>1002</v>
      </c>
    </row>
    <row r="1092" spans="1:9" x14ac:dyDescent="0.25">
      <c r="A1092" s="68">
        <v>42562</v>
      </c>
      <c r="B1092">
        <v>75100033945</v>
      </c>
      <c r="C1092">
        <v>9</v>
      </c>
      <c r="D1092" s="2">
        <v>32.473968381130078</v>
      </c>
      <c r="E1092" s="3">
        <f>TablaVentas[[#This Row],[Precio]]*TablaVentas[[#This Row],[Cantidad]]</f>
        <v>292.2657154301707</v>
      </c>
      <c r="F1092">
        <f>IF(TablaVentas[[#This Row],[Cantidad]]&gt;=20,1,2)</f>
        <v>2</v>
      </c>
      <c r="G1092" s="67" t="str">
        <f>VLOOKUP(MONTH(TablaVentas[[#This Row],[fecha]]),TablaMeses[#All],2,FALSE)</f>
        <v>JULIO</v>
      </c>
      <c r="H1092">
        <f>YEAR(TablaVentas[[#This Row],[fecha]])</f>
        <v>2016</v>
      </c>
      <c r="I1092">
        <f>VLOOKUP(TablaVentas[[#This Row],[CodigoBarras]],TablaProductos[#All],3,FALSE)</f>
        <v>1003</v>
      </c>
    </row>
    <row r="1093" spans="1:9" x14ac:dyDescent="0.25">
      <c r="A1093" s="68">
        <v>42562</v>
      </c>
      <c r="B1093">
        <v>75100033950</v>
      </c>
      <c r="C1093">
        <v>37</v>
      </c>
      <c r="D1093" s="2">
        <v>25.215585619363644</v>
      </c>
      <c r="E1093" s="3">
        <f>TablaVentas[[#This Row],[Precio]]*TablaVentas[[#This Row],[Cantidad]]</f>
        <v>932.97666791645486</v>
      </c>
      <c r="F1093">
        <f>IF(TablaVentas[[#This Row],[Cantidad]]&gt;=20,1,2)</f>
        <v>1</v>
      </c>
      <c r="G1093" s="67" t="str">
        <f>VLOOKUP(MONTH(TablaVentas[[#This Row],[fecha]]),TablaMeses[#All],2,FALSE)</f>
        <v>JULIO</v>
      </c>
      <c r="H1093">
        <f>YEAR(TablaVentas[[#This Row],[fecha]])</f>
        <v>2016</v>
      </c>
      <c r="I1093">
        <f>VLOOKUP(TablaVentas[[#This Row],[CodigoBarras]],TablaProductos[#All],3,FALSE)</f>
        <v>1005</v>
      </c>
    </row>
    <row r="1094" spans="1:9" x14ac:dyDescent="0.25">
      <c r="A1094" s="68">
        <v>42563</v>
      </c>
      <c r="B1094">
        <v>75100033941</v>
      </c>
      <c r="C1094">
        <v>41</v>
      </c>
      <c r="D1094" s="2">
        <v>34.329026514440201</v>
      </c>
      <c r="E1094" s="3">
        <f>TablaVentas[[#This Row],[Precio]]*TablaVentas[[#This Row],[Cantidad]]</f>
        <v>1407.4900870920483</v>
      </c>
      <c r="F1094">
        <f>IF(TablaVentas[[#This Row],[Cantidad]]&gt;=20,1,2)</f>
        <v>1</v>
      </c>
      <c r="G1094" s="67" t="str">
        <f>VLOOKUP(MONTH(TablaVentas[[#This Row],[fecha]]),TablaMeses[#All],2,FALSE)</f>
        <v>JULIO</v>
      </c>
      <c r="H1094">
        <f>YEAR(TablaVentas[[#This Row],[fecha]])</f>
        <v>2016</v>
      </c>
      <c r="I1094">
        <f>VLOOKUP(TablaVentas[[#This Row],[CodigoBarras]],TablaProductos[#All],3,FALSE)</f>
        <v>1002</v>
      </c>
    </row>
    <row r="1095" spans="1:9" x14ac:dyDescent="0.25">
      <c r="A1095" s="68">
        <v>42563</v>
      </c>
      <c r="B1095">
        <v>75100033942</v>
      </c>
      <c r="C1095">
        <v>31</v>
      </c>
      <c r="D1095" s="2">
        <v>39.570543626877033</v>
      </c>
      <c r="E1095" s="3">
        <f>TablaVentas[[#This Row],[Precio]]*TablaVentas[[#This Row],[Cantidad]]</f>
        <v>1226.6868524331881</v>
      </c>
      <c r="F1095">
        <f>IF(TablaVentas[[#This Row],[Cantidad]]&gt;=20,1,2)</f>
        <v>1</v>
      </c>
      <c r="G1095" s="67" t="str">
        <f>VLOOKUP(MONTH(TablaVentas[[#This Row],[fecha]]),TablaMeses[#All],2,FALSE)</f>
        <v>JULIO</v>
      </c>
      <c r="H1095">
        <f>YEAR(TablaVentas[[#This Row],[fecha]])</f>
        <v>2016</v>
      </c>
      <c r="I1095">
        <f>VLOOKUP(TablaVentas[[#This Row],[CodigoBarras]],TablaProductos[#All],3,FALSE)</f>
        <v>1003</v>
      </c>
    </row>
    <row r="1096" spans="1:9" x14ac:dyDescent="0.25">
      <c r="A1096" s="68">
        <v>42563</v>
      </c>
      <c r="B1096">
        <v>75100033942</v>
      </c>
      <c r="C1096">
        <v>16</v>
      </c>
      <c r="D1096" s="2">
        <v>39.570543626877033</v>
      </c>
      <c r="E1096" s="3">
        <f>TablaVentas[[#This Row],[Precio]]*TablaVentas[[#This Row],[Cantidad]]</f>
        <v>633.12869803003252</v>
      </c>
      <c r="F1096">
        <f>IF(TablaVentas[[#This Row],[Cantidad]]&gt;=20,1,2)</f>
        <v>2</v>
      </c>
      <c r="G1096" s="67" t="str">
        <f>VLOOKUP(MONTH(TablaVentas[[#This Row],[fecha]]),TablaMeses[#All],2,FALSE)</f>
        <v>JULIO</v>
      </c>
      <c r="H1096">
        <f>YEAR(TablaVentas[[#This Row],[fecha]])</f>
        <v>2016</v>
      </c>
      <c r="I1096">
        <f>VLOOKUP(TablaVentas[[#This Row],[CodigoBarras]],TablaProductos[#All],3,FALSE)</f>
        <v>1003</v>
      </c>
    </row>
    <row r="1097" spans="1:9" x14ac:dyDescent="0.25">
      <c r="A1097" s="68">
        <v>42563</v>
      </c>
      <c r="B1097">
        <v>75100033943</v>
      </c>
      <c r="C1097">
        <v>26</v>
      </c>
      <c r="D1097" s="2">
        <v>38.791923856233225</v>
      </c>
      <c r="E1097" s="3">
        <f>TablaVentas[[#This Row],[Precio]]*TablaVentas[[#This Row],[Cantidad]]</f>
        <v>1008.5900202620638</v>
      </c>
      <c r="F1097">
        <f>IF(TablaVentas[[#This Row],[Cantidad]]&gt;=20,1,2)</f>
        <v>1</v>
      </c>
      <c r="G1097" s="67" t="str">
        <f>VLOOKUP(MONTH(TablaVentas[[#This Row],[fecha]]),TablaMeses[#All],2,FALSE)</f>
        <v>JULIO</v>
      </c>
      <c r="H1097">
        <f>YEAR(TablaVentas[[#This Row],[fecha]])</f>
        <v>2016</v>
      </c>
      <c r="I1097">
        <f>VLOOKUP(TablaVentas[[#This Row],[CodigoBarras]],TablaProductos[#All],3,FALSE)</f>
        <v>1001</v>
      </c>
    </row>
    <row r="1098" spans="1:9" x14ac:dyDescent="0.25">
      <c r="A1098" s="68">
        <v>42563</v>
      </c>
      <c r="B1098">
        <v>75100033943</v>
      </c>
      <c r="C1098">
        <v>26</v>
      </c>
      <c r="D1098" s="2">
        <v>38.791923856233225</v>
      </c>
      <c r="E1098" s="3">
        <f>TablaVentas[[#This Row],[Precio]]*TablaVentas[[#This Row],[Cantidad]]</f>
        <v>1008.5900202620638</v>
      </c>
      <c r="F1098">
        <f>IF(TablaVentas[[#This Row],[Cantidad]]&gt;=20,1,2)</f>
        <v>1</v>
      </c>
      <c r="G1098" s="67" t="str">
        <f>VLOOKUP(MONTH(TablaVentas[[#This Row],[fecha]]),TablaMeses[#All],2,FALSE)</f>
        <v>JULIO</v>
      </c>
      <c r="H1098">
        <f>YEAR(TablaVentas[[#This Row],[fecha]])</f>
        <v>2016</v>
      </c>
      <c r="I1098">
        <f>VLOOKUP(TablaVentas[[#This Row],[CodigoBarras]],TablaProductos[#All],3,FALSE)</f>
        <v>1001</v>
      </c>
    </row>
    <row r="1099" spans="1:9" x14ac:dyDescent="0.25">
      <c r="A1099" s="68">
        <v>42563</v>
      </c>
      <c r="B1099">
        <v>75100033945</v>
      </c>
      <c r="C1099">
        <v>21</v>
      </c>
      <c r="D1099" s="2">
        <v>32.473968381130078</v>
      </c>
      <c r="E1099" s="3">
        <f>TablaVentas[[#This Row],[Precio]]*TablaVentas[[#This Row],[Cantidad]]</f>
        <v>681.95333600373169</v>
      </c>
      <c r="F1099">
        <f>IF(TablaVentas[[#This Row],[Cantidad]]&gt;=20,1,2)</f>
        <v>1</v>
      </c>
      <c r="G1099" s="67" t="str">
        <f>VLOOKUP(MONTH(TablaVentas[[#This Row],[fecha]]),TablaMeses[#All],2,FALSE)</f>
        <v>JULIO</v>
      </c>
      <c r="H1099">
        <f>YEAR(TablaVentas[[#This Row],[fecha]])</f>
        <v>2016</v>
      </c>
      <c r="I1099">
        <f>VLOOKUP(TablaVentas[[#This Row],[CodigoBarras]],TablaProductos[#All],3,FALSE)</f>
        <v>1003</v>
      </c>
    </row>
    <row r="1100" spans="1:9" x14ac:dyDescent="0.25">
      <c r="A1100" s="68">
        <v>42563</v>
      </c>
      <c r="B1100">
        <v>75100033946</v>
      </c>
      <c r="C1100">
        <v>27</v>
      </c>
      <c r="D1100" s="2">
        <v>39.508311000525424</v>
      </c>
      <c r="E1100" s="3">
        <f>TablaVentas[[#This Row],[Precio]]*TablaVentas[[#This Row],[Cantidad]]</f>
        <v>1066.7243970141865</v>
      </c>
      <c r="F1100">
        <f>IF(TablaVentas[[#This Row],[Cantidad]]&gt;=20,1,2)</f>
        <v>1</v>
      </c>
      <c r="G1100" s="67" t="str">
        <f>VLOOKUP(MONTH(TablaVentas[[#This Row],[fecha]]),TablaMeses[#All],2,FALSE)</f>
        <v>JULIO</v>
      </c>
      <c r="H1100">
        <f>YEAR(TablaVentas[[#This Row],[fecha]])</f>
        <v>2016</v>
      </c>
      <c r="I1100">
        <f>VLOOKUP(TablaVentas[[#This Row],[CodigoBarras]],TablaProductos[#All],3,FALSE)</f>
        <v>1004</v>
      </c>
    </row>
    <row r="1101" spans="1:9" x14ac:dyDescent="0.25">
      <c r="A1101" s="68">
        <v>42563</v>
      </c>
      <c r="B1101">
        <v>75100033946</v>
      </c>
      <c r="C1101">
        <v>43</v>
      </c>
      <c r="D1101" s="2">
        <v>39.508311000525424</v>
      </c>
      <c r="E1101" s="3">
        <f>TablaVentas[[#This Row],[Precio]]*TablaVentas[[#This Row],[Cantidad]]</f>
        <v>1698.8573730225933</v>
      </c>
      <c r="F1101">
        <f>IF(TablaVentas[[#This Row],[Cantidad]]&gt;=20,1,2)</f>
        <v>1</v>
      </c>
      <c r="G1101" s="67" t="str">
        <f>VLOOKUP(MONTH(TablaVentas[[#This Row],[fecha]]),TablaMeses[#All],2,FALSE)</f>
        <v>JULIO</v>
      </c>
      <c r="H1101">
        <f>YEAR(TablaVentas[[#This Row],[fecha]])</f>
        <v>2016</v>
      </c>
      <c r="I1101">
        <f>VLOOKUP(TablaVentas[[#This Row],[CodigoBarras]],TablaProductos[#All],3,FALSE)</f>
        <v>1004</v>
      </c>
    </row>
    <row r="1102" spans="1:9" x14ac:dyDescent="0.25">
      <c r="A1102" s="68">
        <v>42563</v>
      </c>
      <c r="B1102">
        <v>75100033948</v>
      </c>
      <c r="C1102">
        <v>36</v>
      </c>
      <c r="D1102" s="2">
        <v>24.462827423892683</v>
      </c>
      <c r="E1102" s="3">
        <f>TablaVentas[[#This Row],[Precio]]*TablaVentas[[#This Row],[Cantidad]]</f>
        <v>880.66178726013663</v>
      </c>
      <c r="F1102">
        <f>IF(TablaVentas[[#This Row],[Cantidad]]&gt;=20,1,2)</f>
        <v>1</v>
      </c>
      <c r="G1102" s="67" t="str">
        <f>VLOOKUP(MONTH(TablaVentas[[#This Row],[fecha]]),TablaMeses[#All],2,FALSE)</f>
        <v>JULIO</v>
      </c>
      <c r="H1102">
        <f>YEAR(TablaVentas[[#This Row],[fecha]])</f>
        <v>2016</v>
      </c>
      <c r="I1102">
        <f>VLOOKUP(TablaVentas[[#This Row],[CodigoBarras]],TablaProductos[#All],3,FALSE)</f>
        <v>1006</v>
      </c>
    </row>
    <row r="1103" spans="1:9" x14ac:dyDescent="0.25">
      <c r="A1103" s="68">
        <v>42563</v>
      </c>
      <c r="B1103">
        <v>75100033949</v>
      </c>
      <c r="C1103">
        <v>8</v>
      </c>
      <c r="D1103" s="2">
        <v>32.894032474980676</v>
      </c>
      <c r="E1103" s="3">
        <f>TablaVentas[[#This Row],[Precio]]*TablaVentas[[#This Row],[Cantidad]]</f>
        <v>263.15225979984541</v>
      </c>
      <c r="F1103">
        <f>IF(TablaVentas[[#This Row],[Cantidad]]&gt;=20,1,2)</f>
        <v>2</v>
      </c>
      <c r="G1103" s="67" t="str">
        <f>VLOOKUP(MONTH(TablaVentas[[#This Row],[fecha]]),TablaMeses[#All],2,FALSE)</f>
        <v>JULIO</v>
      </c>
      <c r="H1103">
        <f>YEAR(TablaVentas[[#This Row],[fecha]])</f>
        <v>2016</v>
      </c>
      <c r="I1103">
        <f>VLOOKUP(TablaVentas[[#This Row],[CodigoBarras]],TablaProductos[#All],3,FALSE)</f>
        <v>1004</v>
      </c>
    </row>
    <row r="1104" spans="1:9" x14ac:dyDescent="0.25">
      <c r="A1104" s="68">
        <v>42564</v>
      </c>
      <c r="B1104">
        <v>75100033943</v>
      </c>
      <c r="C1104">
        <v>45</v>
      </c>
      <c r="D1104" s="2">
        <v>38.791923856233225</v>
      </c>
      <c r="E1104" s="3">
        <f>TablaVentas[[#This Row],[Precio]]*TablaVentas[[#This Row],[Cantidad]]</f>
        <v>1745.6365735304951</v>
      </c>
      <c r="F1104">
        <f>IF(TablaVentas[[#This Row],[Cantidad]]&gt;=20,1,2)</f>
        <v>1</v>
      </c>
      <c r="G1104" s="67" t="str">
        <f>VLOOKUP(MONTH(TablaVentas[[#This Row],[fecha]]),TablaMeses[#All],2,FALSE)</f>
        <v>JULIO</v>
      </c>
      <c r="H1104">
        <f>YEAR(TablaVentas[[#This Row],[fecha]])</f>
        <v>2016</v>
      </c>
      <c r="I1104">
        <f>VLOOKUP(TablaVentas[[#This Row],[CodigoBarras]],TablaProductos[#All],3,FALSE)</f>
        <v>1001</v>
      </c>
    </row>
    <row r="1105" spans="1:9" x14ac:dyDescent="0.25">
      <c r="A1105" s="68">
        <v>42564</v>
      </c>
      <c r="B1105">
        <v>75100033943</v>
      </c>
      <c r="C1105">
        <v>5</v>
      </c>
      <c r="D1105" s="2">
        <v>38.791923856233225</v>
      </c>
      <c r="E1105" s="3">
        <f>TablaVentas[[#This Row],[Precio]]*TablaVentas[[#This Row],[Cantidad]]</f>
        <v>193.95961928116611</v>
      </c>
      <c r="F1105">
        <f>IF(TablaVentas[[#This Row],[Cantidad]]&gt;=20,1,2)</f>
        <v>2</v>
      </c>
      <c r="G1105" s="67" t="str">
        <f>VLOOKUP(MONTH(TablaVentas[[#This Row],[fecha]]),TablaMeses[#All],2,FALSE)</f>
        <v>JULIO</v>
      </c>
      <c r="H1105">
        <f>YEAR(TablaVentas[[#This Row],[fecha]])</f>
        <v>2016</v>
      </c>
      <c r="I1105">
        <f>VLOOKUP(TablaVentas[[#This Row],[CodigoBarras]],TablaProductos[#All],3,FALSE)</f>
        <v>1001</v>
      </c>
    </row>
    <row r="1106" spans="1:9" x14ac:dyDescent="0.25">
      <c r="A1106" s="68">
        <v>42564</v>
      </c>
      <c r="B1106">
        <v>75100033945</v>
      </c>
      <c r="C1106">
        <v>6</v>
      </c>
      <c r="D1106" s="2">
        <v>32.473968381130078</v>
      </c>
      <c r="E1106" s="3">
        <f>TablaVentas[[#This Row],[Precio]]*TablaVentas[[#This Row],[Cantidad]]</f>
        <v>194.84381028678047</v>
      </c>
      <c r="F1106">
        <f>IF(TablaVentas[[#This Row],[Cantidad]]&gt;=20,1,2)</f>
        <v>2</v>
      </c>
      <c r="G1106" s="67" t="str">
        <f>VLOOKUP(MONTH(TablaVentas[[#This Row],[fecha]]),TablaMeses[#All],2,FALSE)</f>
        <v>JULIO</v>
      </c>
      <c r="H1106">
        <f>YEAR(TablaVentas[[#This Row],[fecha]])</f>
        <v>2016</v>
      </c>
      <c r="I1106">
        <f>VLOOKUP(TablaVentas[[#This Row],[CodigoBarras]],TablaProductos[#All],3,FALSE)</f>
        <v>1003</v>
      </c>
    </row>
    <row r="1107" spans="1:9" x14ac:dyDescent="0.25">
      <c r="A1107" s="68">
        <v>42564</v>
      </c>
      <c r="B1107">
        <v>75100033949</v>
      </c>
      <c r="C1107">
        <v>42</v>
      </c>
      <c r="D1107" s="2">
        <v>32.894032474980676</v>
      </c>
      <c r="E1107" s="3">
        <f>TablaVentas[[#This Row],[Precio]]*TablaVentas[[#This Row],[Cantidad]]</f>
        <v>1381.5493639491883</v>
      </c>
      <c r="F1107">
        <f>IF(TablaVentas[[#This Row],[Cantidad]]&gt;=20,1,2)</f>
        <v>1</v>
      </c>
      <c r="G1107" s="67" t="str">
        <f>VLOOKUP(MONTH(TablaVentas[[#This Row],[fecha]]),TablaMeses[#All],2,FALSE)</f>
        <v>JULIO</v>
      </c>
      <c r="H1107">
        <f>YEAR(TablaVentas[[#This Row],[fecha]])</f>
        <v>2016</v>
      </c>
      <c r="I1107">
        <f>VLOOKUP(TablaVentas[[#This Row],[CodigoBarras]],TablaProductos[#All],3,FALSE)</f>
        <v>1004</v>
      </c>
    </row>
    <row r="1108" spans="1:9" x14ac:dyDescent="0.25">
      <c r="A1108" s="68">
        <v>42565</v>
      </c>
      <c r="B1108">
        <v>75100033941</v>
      </c>
      <c r="C1108">
        <v>50</v>
      </c>
      <c r="D1108" s="2">
        <v>34.329026514440201</v>
      </c>
      <c r="E1108" s="3">
        <f>TablaVentas[[#This Row],[Precio]]*TablaVentas[[#This Row],[Cantidad]]</f>
        <v>1716.4513257220101</v>
      </c>
      <c r="F1108">
        <f>IF(TablaVentas[[#This Row],[Cantidad]]&gt;=20,1,2)</f>
        <v>1</v>
      </c>
      <c r="G1108" s="67" t="str">
        <f>VLOOKUP(MONTH(TablaVentas[[#This Row],[fecha]]),TablaMeses[#All],2,FALSE)</f>
        <v>JULIO</v>
      </c>
      <c r="H1108">
        <f>YEAR(TablaVentas[[#This Row],[fecha]])</f>
        <v>2016</v>
      </c>
      <c r="I1108">
        <f>VLOOKUP(TablaVentas[[#This Row],[CodigoBarras]],TablaProductos[#All],3,FALSE)</f>
        <v>1002</v>
      </c>
    </row>
    <row r="1109" spans="1:9" x14ac:dyDescent="0.25">
      <c r="A1109" s="68">
        <v>42565</v>
      </c>
      <c r="B1109">
        <v>75100033941</v>
      </c>
      <c r="C1109">
        <v>38</v>
      </c>
      <c r="D1109" s="2">
        <v>34.329026514440201</v>
      </c>
      <c r="E1109" s="3">
        <f>TablaVentas[[#This Row],[Precio]]*TablaVentas[[#This Row],[Cantidad]]</f>
        <v>1304.5030075487277</v>
      </c>
      <c r="F1109">
        <f>IF(TablaVentas[[#This Row],[Cantidad]]&gt;=20,1,2)</f>
        <v>1</v>
      </c>
      <c r="G1109" s="67" t="str">
        <f>VLOOKUP(MONTH(TablaVentas[[#This Row],[fecha]]),TablaMeses[#All],2,FALSE)</f>
        <v>JULIO</v>
      </c>
      <c r="H1109">
        <f>YEAR(TablaVentas[[#This Row],[fecha]])</f>
        <v>2016</v>
      </c>
      <c r="I1109">
        <f>VLOOKUP(TablaVentas[[#This Row],[CodigoBarras]],TablaProductos[#All],3,FALSE)</f>
        <v>1002</v>
      </c>
    </row>
    <row r="1110" spans="1:9" x14ac:dyDescent="0.25">
      <c r="A1110" s="68">
        <v>42566</v>
      </c>
      <c r="B1110">
        <v>75100033942</v>
      </c>
      <c r="C1110">
        <v>24</v>
      </c>
      <c r="D1110" s="2">
        <v>39.570543626877033</v>
      </c>
      <c r="E1110" s="3">
        <f>TablaVentas[[#This Row],[Precio]]*TablaVentas[[#This Row],[Cantidad]]</f>
        <v>949.69304704504884</v>
      </c>
      <c r="F1110">
        <f>IF(TablaVentas[[#This Row],[Cantidad]]&gt;=20,1,2)</f>
        <v>1</v>
      </c>
      <c r="G1110" s="67" t="str">
        <f>VLOOKUP(MONTH(TablaVentas[[#This Row],[fecha]]),TablaMeses[#All],2,FALSE)</f>
        <v>JULIO</v>
      </c>
      <c r="H1110">
        <f>YEAR(TablaVentas[[#This Row],[fecha]])</f>
        <v>2016</v>
      </c>
      <c r="I1110">
        <f>VLOOKUP(TablaVentas[[#This Row],[CodigoBarras]],TablaProductos[#All],3,FALSE)</f>
        <v>1003</v>
      </c>
    </row>
    <row r="1111" spans="1:9" x14ac:dyDescent="0.25">
      <c r="A1111" s="68">
        <v>42566</v>
      </c>
      <c r="B1111">
        <v>75100033947</v>
      </c>
      <c r="C1111">
        <v>17</v>
      </c>
      <c r="D1111" s="2">
        <v>33.370394916639121</v>
      </c>
      <c r="E1111" s="3">
        <f>TablaVentas[[#This Row],[Precio]]*TablaVentas[[#This Row],[Cantidad]]</f>
        <v>567.2967135828651</v>
      </c>
      <c r="F1111">
        <f>IF(TablaVentas[[#This Row],[Cantidad]]&gt;=20,1,2)</f>
        <v>2</v>
      </c>
      <c r="G1111" s="67" t="str">
        <f>VLOOKUP(MONTH(TablaVentas[[#This Row],[fecha]]),TablaMeses[#All],2,FALSE)</f>
        <v>JULIO</v>
      </c>
      <c r="H1111">
        <f>YEAR(TablaVentas[[#This Row],[fecha]])</f>
        <v>2016</v>
      </c>
      <c r="I1111">
        <f>VLOOKUP(TablaVentas[[#This Row],[CodigoBarras]],TablaProductos[#All],3,FALSE)</f>
        <v>1005</v>
      </c>
    </row>
    <row r="1112" spans="1:9" x14ac:dyDescent="0.25">
      <c r="A1112" s="68">
        <v>42566</v>
      </c>
      <c r="B1112">
        <v>75100033948</v>
      </c>
      <c r="C1112">
        <v>31</v>
      </c>
      <c r="D1112" s="2">
        <v>24.462827423892683</v>
      </c>
      <c r="E1112" s="3">
        <f>TablaVentas[[#This Row],[Precio]]*TablaVentas[[#This Row],[Cantidad]]</f>
        <v>758.34765014067318</v>
      </c>
      <c r="F1112">
        <f>IF(TablaVentas[[#This Row],[Cantidad]]&gt;=20,1,2)</f>
        <v>1</v>
      </c>
      <c r="G1112" s="67" t="str">
        <f>VLOOKUP(MONTH(TablaVentas[[#This Row],[fecha]]),TablaMeses[#All],2,FALSE)</f>
        <v>JULIO</v>
      </c>
      <c r="H1112">
        <f>YEAR(TablaVentas[[#This Row],[fecha]])</f>
        <v>2016</v>
      </c>
      <c r="I1112">
        <f>VLOOKUP(TablaVentas[[#This Row],[CodigoBarras]],TablaProductos[#All],3,FALSE)</f>
        <v>1006</v>
      </c>
    </row>
    <row r="1113" spans="1:9" x14ac:dyDescent="0.25">
      <c r="A1113" s="68">
        <v>42566</v>
      </c>
      <c r="B1113">
        <v>75100033948</v>
      </c>
      <c r="C1113">
        <v>8</v>
      </c>
      <c r="D1113" s="2">
        <v>24.462827423892683</v>
      </c>
      <c r="E1113" s="3">
        <f>TablaVentas[[#This Row],[Precio]]*TablaVentas[[#This Row],[Cantidad]]</f>
        <v>195.70261939114147</v>
      </c>
      <c r="F1113">
        <f>IF(TablaVentas[[#This Row],[Cantidad]]&gt;=20,1,2)</f>
        <v>2</v>
      </c>
      <c r="G1113" s="67" t="str">
        <f>VLOOKUP(MONTH(TablaVentas[[#This Row],[fecha]]),TablaMeses[#All],2,FALSE)</f>
        <v>JULIO</v>
      </c>
      <c r="H1113">
        <f>YEAR(TablaVentas[[#This Row],[fecha]])</f>
        <v>2016</v>
      </c>
      <c r="I1113">
        <f>VLOOKUP(TablaVentas[[#This Row],[CodigoBarras]],TablaProductos[#All],3,FALSE)</f>
        <v>1006</v>
      </c>
    </row>
    <row r="1114" spans="1:9" x14ac:dyDescent="0.25">
      <c r="A1114" s="68">
        <v>42567</v>
      </c>
      <c r="B1114">
        <v>75100033941</v>
      </c>
      <c r="C1114">
        <v>26</v>
      </c>
      <c r="D1114" s="2">
        <v>34.329026514440201</v>
      </c>
      <c r="E1114" s="3">
        <f>TablaVentas[[#This Row],[Precio]]*TablaVentas[[#This Row],[Cantidad]]</f>
        <v>892.55468937544526</v>
      </c>
      <c r="F1114">
        <f>IF(TablaVentas[[#This Row],[Cantidad]]&gt;=20,1,2)</f>
        <v>1</v>
      </c>
      <c r="G1114" s="67" t="str">
        <f>VLOOKUP(MONTH(TablaVentas[[#This Row],[fecha]]),TablaMeses[#All],2,FALSE)</f>
        <v>JULIO</v>
      </c>
      <c r="H1114">
        <f>YEAR(TablaVentas[[#This Row],[fecha]])</f>
        <v>2016</v>
      </c>
      <c r="I1114">
        <f>VLOOKUP(TablaVentas[[#This Row],[CodigoBarras]],TablaProductos[#All],3,FALSE)</f>
        <v>1002</v>
      </c>
    </row>
    <row r="1115" spans="1:9" x14ac:dyDescent="0.25">
      <c r="A1115" s="68">
        <v>42567</v>
      </c>
      <c r="B1115">
        <v>75100033943</v>
      </c>
      <c r="C1115">
        <v>36</v>
      </c>
      <c r="D1115" s="2">
        <v>38.791923856233225</v>
      </c>
      <c r="E1115" s="3">
        <f>TablaVentas[[#This Row],[Precio]]*TablaVentas[[#This Row],[Cantidad]]</f>
        <v>1396.5092588243961</v>
      </c>
      <c r="F1115">
        <f>IF(TablaVentas[[#This Row],[Cantidad]]&gt;=20,1,2)</f>
        <v>1</v>
      </c>
      <c r="G1115" s="67" t="str">
        <f>VLOOKUP(MONTH(TablaVentas[[#This Row],[fecha]]),TablaMeses[#All],2,FALSE)</f>
        <v>JULIO</v>
      </c>
      <c r="H1115">
        <f>YEAR(TablaVentas[[#This Row],[fecha]])</f>
        <v>2016</v>
      </c>
      <c r="I1115">
        <f>VLOOKUP(TablaVentas[[#This Row],[CodigoBarras]],TablaProductos[#All],3,FALSE)</f>
        <v>1001</v>
      </c>
    </row>
    <row r="1116" spans="1:9" x14ac:dyDescent="0.25">
      <c r="A1116" s="68">
        <v>42567</v>
      </c>
      <c r="B1116">
        <v>75100033948</v>
      </c>
      <c r="C1116">
        <v>5</v>
      </c>
      <c r="D1116" s="2">
        <v>24.462827423892683</v>
      </c>
      <c r="E1116" s="3">
        <f>TablaVentas[[#This Row],[Precio]]*TablaVentas[[#This Row],[Cantidad]]</f>
        <v>122.31413711946342</v>
      </c>
      <c r="F1116">
        <f>IF(TablaVentas[[#This Row],[Cantidad]]&gt;=20,1,2)</f>
        <v>2</v>
      </c>
      <c r="G1116" s="67" t="str">
        <f>VLOOKUP(MONTH(TablaVentas[[#This Row],[fecha]]),TablaMeses[#All],2,FALSE)</f>
        <v>JULIO</v>
      </c>
      <c r="H1116">
        <f>YEAR(TablaVentas[[#This Row],[fecha]])</f>
        <v>2016</v>
      </c>
      <c r="I1116">
        <f>VLOOKUP(TablaVentas[[#This Row],[CodigoBarras]],TablaProductos[#All],3,FALSE)</f>
        <v>1006</v>
      </c>
    </row>
    <row r="1117" spans="1:9" x14ac:dyDescent="0.25">
      <c r="A1117" s="68">
        <v>42567</v>
      </c>
      <c r="B1117">
        <v>75100033949</v>
      </c>
      <c r="C1117">
        <v>30</v>
      </c>
      <c r="D1117" s="2">
        <v>32.894032474980676</v>
      </c>
      <c r="E1117" s="3">
        <f>TablaVentas[[#This Row],[Precio]]*TablaVentas[[#This Row],[Cantidad]]</f>
        <v>986.82097424942026</v>
      </c>
      <c r="F1117">
        <f>IF(TablaVentas[[#This Row],[Cantidad]]&gt;=20,1,2)</f>
        <v>1</v>
      </c>
      <c r="G1117" s="67" t="str">
        <f>VLOOKUP(MONTH(TablaVentas[[#This Row],[fecha]]),TablaMeses[#All],2,FALSE)</f>
        <v>JULIO</v>
      </c>
      <c r="H1117">
        <f>YEAR(TablaVentas[[#This Row],[fecha]])</f>
        <v>2016</v>
      </c>
      <c r="I1117">
        <f>VLOOKUP(TablaVentas[[#This Row],[CodigoBarras]],TablaProductos[#All],3,FALSE)</f>
        <v>1004</v>
      </c>
    </row>
    <row r="1118" spans="1:9" x14ac:dyDescent="0.25">
      <c r="A1118" s="68">
        <v>42567</v>
      </c>
      <c r="B1118">
        <v>75100033950</v>
      </c>
      <c r="C1118">
        <v>1</v>
      </c>
      <c r="D1118" s="2">
        <v>25.215585619363644</v>
      </c>
      <c r="E1118" s="3">
        <f>TablaVentas[[#This Row],[Precio]]*TablaVentas[[#This Row],[Cantidad]]</f>
        <v>25.215585619363644</v>
      </c>
      <c r="F1118">
        <f>IF(TablaVentas[[#This Row],[Cantidad]]&gt;=20,1,2)</f>
        <v>2</v>
      </c>
      <c r="G1118" s="67" t="str">
        <f>VLOOKUP(MONTH(TablaVentas[[#This Row],[fecha]]),TablaMeses[#All],2,FALSE)</f>
        <v>JULIO</v>
      </c>
      <c r="H1118">
        <f>YEAR(TablaVentas[[#This Row],[fecha]])</f>
        <v>2016</v>
      </c>
      <c r="I1118">
        <f>VLOOKUP(TablaVentas[[#This Row],[CodigoBarras]],TablaProductos[#All],3,FALSE)</f>
        <v>1005</v>
      </c>
    </row>
    <row r="1119" spans="1:9" x14ac:dyDescent="0.25">
      <c r="A1119" s="68">
        <v>42568</v>
      </c>
      <c r="B1119">
        <v>75100033942</v>
      </c>
      <c r="C1119">
        <v>25</v>
      </c>
      <c r="D1119" s="2">
        <v>39.570543626877033</v>
      </c>
      <c r="E1119" s="3">
        <f>TablaVentas[[#This Row],[Precio]]*TablaVentas[[#This Row],[Cantidad]]</f>
        <v>989.26359067192584</v>
      </c>
      <c r="F1119">
        <f>IF(TablaVentas[[#This Row],[Cantidad]]&gt;=20,1,2)</f>
        <v>1</v>
      </c>
      <c r="G1119" s="67" t="str">
        <f>VLOOKUP(MONTH(TablaVentas[[#This Row],[fecha]]),TablaMeses[#All],2,FALSE)</f>
        <v>JULIO</v>
      </c>
      <c r="H1119">
        <f>YEAR(TablaVentas[[#This Row],[fecha]])</f>
        <v>2016</v>
      </c>
      <c r="I1119">
        <f>VLOOKUP(TablaVentas[[#This Row],[CodigoBarras]],TablaProductos[#All],3,FALSE)</f>
        <v>1003</v>
      </c>
    </row>
    <row r="1120" spans="1:9" x14ac:dyDescent="0.25">
      <c r="A1120" s="68">
        <v>42568</v>
      </c>
      <c r="B1120">
        <v>75100033944</v>
      </c>
      <c r="C1120">
        <v>14</v>
      </c>
      <c r="D1120" s="2">
        <v>26.678238770962935</v>
      </c>
      <c r="E1120" s="3">
        <f>TablaVentas[[#This Row],[Precio]]*TablaVentas[[#This Row],[Cantidad]]</f>
        <v>373.49534279348109</v>
      </c>
      <c r="F1120">
        <f>IF(TablaVentas[[#This Row],[Cantidad]]&gt;=20,1,2)</f>
        <v>2</v>
      </c>
      <c r="G1120" s="67" t="str">
        <f>VLOOKUP(MONTH(TablaVentas[[#This Row],[fecha]]),TablaMeses[#All],2,FALSE)</f>
        <v>JULIO</v>
      </c>
      <c r="H1120">
        <f>YEAR(TablaVentas[[#This Row],[fecha]])</f>
        <v>2016</v>
      </c>
      <c r="I1120">
        <f>VLOOKUP(TablaVentas[[#This Row],[CodigoBarras]],TablaProductos[#All],3,FALSE)</f>
        <v>1002</v>
      </c>
    </row>
    <row r="1121" spans="1:9" x14ac:dyDescent="0.25">
      <c r="A1121" s="68">
        <v>42568</v>
      </c>
      <c r="B1121">
        <v>75100033945</v>
      </c>
      <c r="C1121">
        <v>45</v>
      </c>
      <c r="D1121" s="2">
        <v>32.473968381130078</v>
      </c>
      <c r="E1121" s="3">
        <f>TablaVentas[[#This Row],[Precio]]*TablaVentas[[#This Row],[Cantidad]]</f>
        <v>1461.3285771508536</v>
      </c>
      <c r="F1121">
        <f>IF(TablaVentas[[#This Row],[Cantidad]]&gt;=20,1,2)</f>
        <v>1</v>
      </c>
      <c r="G1121" s="67" t="str">
        <f>VLOOKUP(MONTH(TablaVentas[[#This Row],[fecha]]),TablaMeses[#All],2,FALSE)</f>
        <v>JULIO</v>
      </c>
      <c r="H1121">
        <f>YEAR(TablaVentas[[#This Row],[fecha]])</f>
        <v>2016</v>
      </c>
      <c r="I1121">
        <f>VLOOKUP(TablaVentas[[#This Row],[CodigoBarras]],TablaProductos[#All],3,FALSE)</f>
        <v>1003</v>
      </c>
    </row>
    <row r="1122" spans="1:9" x14ac:dyDescent="0.25">
      <c r="A1122" s="68">
        <v>42568</v>
      </c>
      <c r="B1122">
        <v>75100033945</v>
      </c>
      <c r="C1122">
        <v>15</v>
      </c>
      <c r="D1122" s="2">
        <v>32.473968381130078</v>
      </c>
      <c r="E1122" s="3">
        <f>TablaVentas[[#This Row],[Precio]]*TablaVentas[[#This Row],[Cantidad]]</f>
        <v>487.10952571695117</v>
      </c>
      <c r="F1122">
        <f>IF(TablaVentas[[#This Row],[Cantidad]]&gt;=20,1,2)</f>
        <v>2</v>
      </c>
      <c r="G1122" s="67" t="str">
        <f>VLOOKUP(MONTH(TablaVentas[[#This Row],[fecha]]),TablaMeses[#All],2,FALSE)</f>
        <v>JULIO</v>
      </c>
      <c r="H1122">
        <f>YEAR(TablaVentas[[#This Row],[fecha]])</f>
        <v>2016</v>
      </c>
      <c r="I1122">
        <f>VLOOKUP(TablaVentas[[#This Row],[CodigoBarras]],TablaProductos[#All],3,FALSE)</f>
        <v>1003</v>
      </c>
    </row>
    <row r="1123" spans="1:9" x14ac:dyDescent="0.25">
      <c r="A1123" s="68">
        <v>42568</v>
      </c>
      <c r="B1123">
        <v>75100033946</v>
      </c>
      <c r="C1123">
        <v>13</v>
      </c>
      <c r="D1123" s="2">
        <v>39.508311000525424</v>
      </c>
      <c r="E1123" s="3">
        <f>TablaVentas[[#This Row],[Precio]]*TablaVentas[[#This Row],[Cantidad]]</f>
        <v>513.60804300683048</v>
      </c>
      <c r="F1123">
        <f>IF(TablaVentas[[#This Row],[Cantidad]]&gt;=20,1,2)</f>
        <v>2</v>
      </c>
      <c r="G1123" s="67" t="str">
        <f>VLOOKUP(MONTH(TablaVentas[[#This Row],[fecha]]),TablaMeses[#All],2,FALSE)</f>
        <v>JULIO</v>
      </c>
      <c r="H1123">
        <f>YEAR(TablaVentas[[#This Row],[fecha]])</f>
        <v>2016</v>
      </c>
      <c r="I1123">
        <f>VLOOKUP(TablaVentas[[#This Row],[CodigoBarras]],TablaProductos[#All],3,FALSE)</f>
        <v>1004</v>
      </c>
    </row>
    <row r="1124" spans="1:9" x14ac:dyDescent="0.25">
      <c r="A1124" s="68">
        <v>42568</v>
      </c>
      <c r="B1124">
        <v>75100033949</v>
      </c>
      <c r="C1124">
        <v>27</v>
      </c>
      <c r="D1124" s="2">
        <v>32.894032474980676</v>
      </c>
      <c r="E1124" s="3">
        <f>TablaVentas[[#This Row],[Precio]]*TablaVentas[[#This Row],[Cantidad]]</f>
        <v>888.1388768244783</v>
      </c>
      <c r="F1124">
        <f>IF(TablaVentas[[#This Row],[Cantidad]]&gt;=20,1,2)</f>
        <v>1</v>
      </c>
      <c r="G1124" s="67" t="str">
        <f>VLOOKUP(MONTH(TablaVentas[[#This Row],[fecha]]),TablaMeses[#All],2,FALSE)</f>
        <v>JULIO</v>
      </c>
      <c r="H1124">
        <f>YEAR(TablaVentas[[#This Row],[fecha]])</f>
        <v>2016</v>
      </c>
      <c r="I1124">
        <f>VLOOKUP(TablaVentas[[#This Row],[CodigoBarras]],TablaProductos[#All],3,FALSE)</f>
        <v>1004</v>
      </c>
    </row>
    <row r="1125" spans="1:9" x14ac:dyDescent="0.25">
      <c r="A1125" s="68">
        <v>42569</v>
      </c>
      <c r="B1125">
        <v>75100033941</v>
      </c>
      <c r="C1125">
        <v>12</v>
      </c>
      <c r="D1125" s="2">
        <v>34.329026514440201</v>
      </c>
      <c r="E1125" s="3">
        <f>TablaVentas[[#This Row],[Precio]]*TablaVentas[[#This Row],[Cantidad]]</f>
        <v>411.94831817328242</v>
      </c>
      <c r="F1125">
        <f>IF(TablaVentas[[#This Row],[Cantidad]]&gt;=20,1,2)</f>
        <v>2</v>
      </c>
      <c r="G1125" s="67" t="str">
        <f>VLOOKUP(MONTH(TablaVentas[[#This Row],[fecha]]),TablaMeses[#All],2,FALSE)</f>
        <v>JULIO</v>
      </c>
      <c r="H1125">
        <f>YEAR(TablaVentas[[#This Row],[fecha]])</f>
        <v>2016</v>
      </c>
      <c r="I1125">
        <f>VLOOKUP(TablaVentas[[#This Row],[CodigoBarras]],TablaProductos[#All],3,FALSE)</f>
        <v>1002</v>
      </c>
    </row>
    <row r="1126" spans="1:9" x14ac:dyDescent="0.25">
      <c r="A1126" s="68">
        <v>42569</v>
      </c>
      <c r="B1126">
        <v>75100033942</v>
      </c>
      <c r="C1126">
        <v>34</v>
      </c>
      <c r="D1126" s="2">
        <v>39.570543626877033</v>
      </c>
      <c r="E1126" s="3">
        <f>TablaVentas[[#This Row],[Precio]]*TablaVentas[[#This Row],[Cantidad]]</f>
        <v>1345.398483313819</v>
      </c>
      <c r="F1126">
        <f>IF(TablaVentas[[#This Row],[Cantidad]]&gt;=20,1,2)</f>
        <v>1</v>
      </c>
      <c r="G1126" s="67" t="str">
        <f>VLOOKUP(MONTH(TablaVentas[[#This Row],[fecha]]),TablaMeses[#All],2,FALSE)</f>
        <v>JULIO</v>
      </c>
      <c r="H1126">
        <f>YEAR(TablaVentas[[#This Row],[fecha]])</f>
        <v>2016</v>
      </c>
      <c r="I1126">
        <f>VLOOKUP(TablaVentas[[#This Row],[CodigoBarras]],TablaProductos[#All],3,FALSE)</f>
        <v>1003</v>
      </c>
    </row>
    <row r="1127" spans="1:9" x14ac:dyDescent="0.25">
      <c r="A1127" s="68">
        <v>42569</v>
      </c>
      <c r="B1127">
        <v>75100033947</v>
      </c>
      <c r="C1127">
        <v>23</v>
      </c>
      <c r="D1127" s="2">
        <v>33.370394916639121</v>
      </c>
      <c r="E1127" s="3">
        <f>TablaVentas[[#This Row],[Precio]]*TablaVentas[[#This Row],[Cantidad]]</f>
        <v>767.51908308269981</v>
      </c>
      <c r="F1127">
        <f>IF(TablaVentas[[#This Row],[Cantidad]]&gt;=20,1,2)</f>
        <v>1</v>
      </c>
      <c r="G1127" s="67" t="str">
        <f>VLOOKUP(MONTH(TablaVentas[[#This Row],[fecha]]),TablaMeses[#All],2,FALSE)</f>
        <v>JULIO</v>
      </c>
      <c r="H1127">
        <f>YEAR(TablaVentas[[#This Row],[fecha]])</f>
        <v>2016</v>
      </c>
      <c r="I1127">
        <f>VLOOKUP(TablaVentas[[#This Row],[CodigoBarras]],TablaProductos[#All],3,FALSE)</f>
        <v>1005</v>
      </c>
    </row>
    <row r="1128" spans="1:9" x14ac:dyDescent="0.25">
      <c r="A1128" s="68">
        <v>42569</v>
      </c>
      <c r="B1128">
        <v>75100033949</v>
      </c>
      <c r="C1128">
        <v>27</v>
      </c>
      <c r="D1128" s="2">
        <v>32.894032474980676</v>
      </c>
      <c r="E1128" s="3">
        <f>TablaVentas[[#This Row],[Precio]]*TablaVentas[[#This Row],[Cantidad]]</f>
        <v>888.1388768244783</v>
      </c>
      <c r="F1128">
        <f>IF(TablaVentas[[#This Row],[Cantidad]]&gt;=20,1,2)</f>
        <v>1</v>
      </c>
      <c r="G1128" s="67" t="str">
        <f>VLOOKUP(MONTH(TablaVentas[[#This Row],[fecha]]),TablaMeses[#All],2,FALSE)</f>
        <v>JULIO</v>
      </c>
      <c r="H1128">
        <f>YEAR(TablaVentas[[#This Row],[fecha]])</f>
        <v>2016</v>
      </c>
      <c r="I1128">
        <f>VLOOKUP(TablaVentas[[#This Row],[CodigoBarras]],TablaProductos[#All],3,FALSE)</f>
        <v>1004</v>
      </c>
    </row>
    <row r="1129" spans="1:9" x14ac:dyDescent="0.25">
      <c r="A1129" s="68">
        <v>42569</v>
      </c>
      <c r="B1129">
        <v>75100033950</v>
      </c>
      <c r="C1129">
        <v>42</v>
      </c>
      <c r="D1129" s="2">
        <v>25.215585619363644</v>
      </c>
      <c r="E1129" s="3">
        <f>TablaVentas[[#This Row],[Precio]]*TablaVentas[[#This Row],[Cantidad]]</f>
        <v>1059.0545960132731</v>
      </c>
      <c r="F1129">
        <f>IF(TablaVentas[[#This Row],[Cantidad]]&gt;=20,1,2)</f>
        <v>1</v>
      </c>
      <c r="G1129" s="67" t="str">
        <f>VLOOKUP(MONTH(TablaVentas[[#This Row],[fecha]]),TablaMeses[#All],2,FALSE)</f>
        <v>JULIO</v>
      </c>
      <c r="H1129">
        <f>YEAR(TablaVentas[[#This Row],[fecha]])</f>
        <v>2016</v>
      </c>
      <c r="I1129">
        <f>VLOOKUP(TablaVentas[[#This Row],[CodigoBarras]],TablaProductos[#All],3,FALSE)</f>
        <v>1005</v>
      </c>
    </row>
    <row r="1130" spans="1:9" x14ac:dyDescent="0.25">
      <c r="A1130" s="68">
        <v>42570</v>
      </c>
      <c r="B1130">
        <v>75100033940</v>
      </c>
      <c r="C1130">
        <v>29</v>
      </c>
      <c r="D1130" s="2">
        <v>36.618449397693041</v>
      </c>
      <c r="E1130" s="3">
        <f>TablaVentas[[#This Row],[Precio]]*TablaVentas[[#This Row],[Cantidad]]</f>
        <v>1061.9350325330981</v>
      </c>
      <c r="F1130">
        <f>IF(TablaVentas[[#This Row],[Cantidad]]&gt;=20,1,2)</f>
        <v>1</v>
      </c>
      <c r="G1130" s="67" t="str">
        <f>VLOOKUP(MONTH(TablaVentas[[#This Row],[fecha]]),TablaMeses[#All],2,FALSE)</f>
        <v>JULIO</v>
      </c>
      <c r="H1130">
        <f>YEAR(TablaVentas[[#This Row],[fecha]])</f>
        <v>2016</v>
      </c>
      <c r="I1130">
        <f>VLOOKUP(TablaVentas[[#This Row],[CodigoBarras]],TablaProductos[#All],3,FALSE)</f>
        <v>1001</v>
      </c>
    </row>
    <row r="1131" spans="1:9" x14ac:dyDescent="0.25">
      <c r="A1131" s="68">
        <v>42570</v>
      </c>
      <c r="B1131">
        <v>75100033940</v>
      </c>
      <c r="C1131">
        <v>31</v>
      </c>
      <c r="D1131" s="2">
        <v>36.618449397693041</v>
      </c>
      <c r="E1131" s="3">
        <f>TablaVentas[[#This Row],[Precio]]*TablaVentas[[#This Row],[Cantidad]]</f>
        <v>1135.1719313284843</v>
      </c>
      <c r="F1131">
        <f>IF(TablaVentas[[#This Row],[Cantidad]]&gt;=20,1,2)</f>
        <v>1</v>
      </c>
      <c r="G1131" s="67" t="str">
        <f>VLOOKUP(MONTH(TablaVentas[[#This Row],[fecha]]),TablaMeses[#All],2,FALSE)</f>
        <v>JULIO</v>
      </c>
      <c r="H1131">
        <f>YEAR(TablaVentas[[#This Row],[fecha]])</f>
        <v>2016</v>
      </c>
      <c r="I1131">
        <f>VLOOKUP(TablaVentas[[#This Row],[CodigoBarras]],TablaProductos[#All],3,FALSE)</f>
        <v>1001</v>
      </c>
    </row>
    <row r="1132" spans="1:9" x14ac:dyDescent="0.25">
      <c r="A1132" s="68">
        <v>42570</v>
      </c>
      <c r="B1132">
        <v>75100033940</v>
      </c>
      <c r="C1132">
        <v>2</v>
      </c>
      <c r="D1132" s="2">
        <v>36.618449397693041</v>
      </c>
      <c r="E1132" s="3">
        <f>TablaVentas[[#This Row],[Precio]]*TablaVentas[[#This Row],[Cantidad]]</f>
        <v>73.236898795386082</v>
      </c>
      <c r="F1132">
        <f>IF(TablaVentas[[#This Row],[Cantidad]]&gt;=20,1,2)</f>
        <v>2</v>
      </c>
      <c r="G1132" s="67" t="str">
        <f>VLOOKUP(MONTH(TablaVentas[[#This Row],[fecha]]),TablaMeses[#All],2,FALSE)</f>
        <v>JULIO</v>
      </c>
      <c r="H1132">
        <f>YEAR(TablaVentas[[#This Row],[fecha]])</f>
        <v>2016</v>
      </c>
      <c r="I1132">
        <f>VLOOKUP(TablaVentas[[#This Row],[CodigoBarras]],TablaProductos[#All],3,FALSE)</f>
        <v>1001</v>
      </c>
    </row>
    <row r="1133" spans="1:9" x14ac:dyDescent="0.25">
      <c r="A1133" s="68">
        <v>42570</v>
      </c>
      <c r="B1133">
        <v>75100033941</v>
      </c>
      <c r="C1133">
        <v>36</v>
      </c>
      <c r="D1133" s="2">
        <v>34.329026514440201</v>
      </c>
      <c r="E1133" s="3">
        <f>TablaVentas[[#This Row],[Precio]]*TablaVentas[[#This Row],[Cantidad]]</f>
        <v>1235.8449545198473</v>
      </c>
      <c r="F1133">
        <f>IF(TablaVentas[[#This Row],[Cantidad]]&gt;=20,1,2)</f>
        <v>1</v>
      </c>
      <c r="G1133" s="67" t="str">
        <f>VLOOKUP(MONTH(TablaVentas[[#This Row],[fecha]]),TablaMeses[#All],2,FALSE)</f>
        <v>JULIO</v>
      </c>
      <c r="H1133">
        <f>YEAR(TablaVentas[[#This Row],[fecha]])</f>
        <v>2016</v>
      </c>
      <c r="I1133">
        <f>VLOOKUP(TablaVentas[[#This Row],[CodigoBarras]],TablaProductos[#All],3,FALSE)</f>
        <v>1002</v>
      </c>
    </row>
    <row r="1134" spans="1:9" x14ac:dyDescent="0.25">
      <c r="A1134" s="68">
        <v>42570</v>
      </c>
      <c r="B1134">
        <v>75100033941</v>
      </c>
      <c r="C1134">
        <v>44</v>
      </c>
      <c r="D1134" s="2">
        <v>34.329026514440201</v>
      </c>
      <c r="E1134" s="3">
        <f>TablaVentas[[#This Row],[Precio]]*TablaVentas[[#This Row],[Cantidad]]</f>
        <v>1510.4771666353688</v>
      </c>
      <c r="F1134">
        <f>IF(TablaVentas[[#This Row],[Cantidad]]&gt;=20,1,2)</f>
        <v>1</v>
      </c>
      <c r="G1134" s="67" t="str">
        <f>VLOOKUP(MONTH(TablaVentas[[#This Row],[fecha]]),TablaMeses[#All],2,FALSE)</f>
        <v>JULIO</v>
      </c>
      <c r="H1134">
        <f>YEAR(TablaVentas[[#This Row],[fecha]])</f>
        <v>2016</v>
      </c>
      <c r="I1134">
        <f>VLOOKUP(TablaVentas[[#This Row],[CodigoBarras]],TablaProductos[#All],3,FALSE)</f>
        <v>1002</v>
      </c>
    </row>
    <row r="1135" spans="1:9" x14ac:dyDescent="0.25">
      <c r="A1135" s="68">
        <v>42570</v>
      </c>
      <c r="B1135">
        <v>75100033942</v>
      </c>
      <c r="C1135">
        <v>48</v>
      </c>
      <c r="D1135" s="2">
        <v>39.570543626877033</v>
      </c>
      <c r="E1135" s="3">
        <f>TablaVentas[[#This Row],[Precio]]*TablaVentas[[#This Row],[Cantidad]]</f>
        <v>1899.3860940900977</v>
      </c>
      <c r="F1135">
        <f>IF(TablaVentas[[#This Row],[Cantidad]]&gt;=20,1,2)</f>
        <v>1</v>
      </c>
      <c r="G1135" s="67" t="str">
        <f>VLOOKUP(MONTH(TablaVentas[[#This Row],[fecha]]),TablaMeses[#All],2,FALSE)</f>
        <v>JULIO</v>
      </c>
      <c r="H1135">
        <f>YEAR(TablaVentas[[#This Row],[fecha]])</f>
        <v>2016</v>
      </c>
      <c r="I1135">
        <f>VLOOKUP(TablaVentas[[#This Row],[CodigoBarras]],TablaProductos[#All],3,FALSE)</f>
        <v>1003</v>
      </c>
    </row>
    <row r="1136" spans="1:9" x14ac:dyDescent="0.25">
      <c r="A1136" s="68">
        <v>42570</v>
      </c>
      <c r="B1136">
        <v>75100033948</v>
      </c>
      <c r="C1136">
        <v>24</v>
      </c>
      <c r="D1136" s="2">
        <v>24.462827423892683</v>
      </c>
      <c r="E1136" s="3">
        <f>TablaVentas[[#This Row],[Precio]]*TablaVentas[[#This Row],[Cantidad]]</f>
        <v>587.10785817342435</v>
      </c>
      <c r="F1136">
        <f>IF(TablaVentas[[#This Row],[Cantidad]]&gt;=20,1,2)</f>
        <v>1</v>
      </c>
      <c r="G1136" s="67" t="str">
        <f>VLOOKUP(MONTH(TablaVentas[[#This Row],[fecha]]),TablaMeses[#All],2,FALSE)</f>
        <v>JULIO</v>
      </c>
      <c r="H1136">
        <f>YEAR(TablaVentas[[#This Row],[fecha]])</f>
        <v>2016</v>
      </c>
      <c r="I1136">
        <f>VLOOKUP(TablaVentas[[#This Row],[CodigoBarras]],TablaProductos[#All],3,FALSE)</f>
        <v>1006</v>
      </c>
    </row>
    <row r="1137" spans="1:9" x14ac:dyDescent="0.25">
      <c r="A1137" s="68">
        <v>42570</v>
      </c>
      <c r="B1137">
        <v>75100033948</v>
      </c>
      <c r="C1137">
        <v>9</v>
      </c>
      <c r="D1137" s="2">
        <v>24.462827423892683</v>
      </c>
      <c r="E1137" s="3">
        <f>TablaVentas[[#This Row],[Precio]]*TablaVentas[[#This Row],[Cantidad]]</f>
        <v>220.16544681503416</v>
      </c>
      <c r="F1137">
        <f>IF(TablaVentas[[#This Row],[Cantidad]]&gt;=20,1,2)</f>
        <v>2</v>
      </c>
      <c r="G1137" s="67" t="str">
        <f>VLOOKUP(MONTH(TablaVentas[[#This Row],[fecha]]),TablaMeses[#All],2,FALSE)</f>
        <v>JULIO</v>
      </c>
      <c r="H1137">
        <f>YEAR(TablaVentas[[#This Row],[fecha]])</f>
        <v>2016</v>
      </c>
      <c r="I1137">
        <f>VLOOKUP(TablaVentas[[#This Row],[CodigoBarras]],TablaProductos[#All],3,FALSE)</f>
        <v>1006</v>
      </c>
    </row>
    <row r="1138" spans="1:9" x14ac:dyDescent="0.25">
      <c r="A1138" s="68">
        <v>42571</v>
      </c>
      <c r="B1138">
        <v>75100033940</v>
      </c>
      <c r="C1138">
        <v>8</v>
      </c>
      <c r="D1138" s="2">
        <v>36.618449397693041</v>
      </c>
      <c r="E1138" s="3">
        <f>TablaVentas[[#This Row],[Precio]]*TablaVentas[[#This Row],[Cantidad]]</f>
        <v>292.94759518154433</v>
      </c>
      <c r="F1138">
        <f>IF(TablaVentas[[#This Row],[Cantidad]]&gt;=20,1,2)</f>
        <v>2</v>
      </c>
      <c r="G1138" s="67" t="str">
        <f>VLOOKUP(MONTH(TablaVentas[[#This Row],[fecha]]),TablaMeses[#All],2,FALSE)</f>
        <v>JULIO</v>
      </c>
      <c r="H1138">
        <f>YEAR(TablaVentas[[#This Row],[fecha]])</f>
        <v>2016</v>
      </c>
      <c r="I1138">
        <f>VLOOKUP(TablaVentas[[#This Row],[CodigoBarras]],TablaProductos[#All],3,FALSE)</f>
        <v>1001</v>
      </c>
    </row>
    <row r="1139" spans="1:9" x14ac:dyDescent="0.25">
      <c r="A1139" s="68">
        <v>42571</v>
      </c>
      <c r="B1139">
        <v>75100033941</v>
      </c>
      <c r="C1139">
        <v>38</v>
      </c>
      <c r="D1139" s="2">
        <v>34.329026514440201</v>
      </c>
      <c r="E1139" s="3">
        <f>TablaVentas[[#This Row],[Precio]]*TablaVentas[[#This Row],[Cantidad]]</f>
        <v>1304.5030075487277</v>
      </c>
      <c r="F1139">
        <f>IF(TablaVentas[[#This Row],[Cantidad]]&gt;=20,1,2)</f>
        <v>1</v>
      </c>
      <c r="G1139" s="67" t="str">
        <f>VLOOKUP(MONTH(TablaVentas[[#This Row],[fecha]]),TablaMeses[#All],2,FALSE)</f>
        <v>JULIO</v>
      </c>
      <c r="H1139">
        <f>YEAR(TablaVentas[[#This Row],[fecha]])</f>
        <v>2016</v>
      </c>
      <c r="I1139">
        <f>VLOOKUP(TablaVentas[[#This Row],[CodigoBarras]],TablaProductos[#All],3,FALSE)</f>
        <v>1002</v>
      </c>
    </row>
    <row r="1140" spans="1:9" x14ac:dyDescent="0.25">
      <c r="A1140" s="68">
        <v>42571</v>
      </c>
      <c r="B1140">
        <v>75100033946</v>
      </c>
      <c r="C1140">
        <v>28</v>
      </c>
      <c r="D1140" s="2">
        <v>39.508311000525424</v>
      </c>
      <c r="E1140" s="3">
        <f>TablaVentas[[#This Row],[Precio]]*TablaVentas[[#This Row],[Cantidad]]</f>
        <v>1106.232708014712</v>
      </c>
      <c r="F1140">
        <f>IF(TablaVentas[[#This Row],[Cantidad]]&gt;=20,1,2)</f>
        <v>1</v>
      </c>
      <c r="G1140" s="67" t="str">
        <f>VLOOKUP(MONTH(TablaVentas[[#This Row],[fecha]]),TablaMeses[#All],2,FALSE)</f>
        <v>JULIO</v>
      </c>
      <c r="H1140">
        <f>YEAR(TablaVentas[[#This Row],[fecha]])</f>
        <v>2016</v>
      </c>
      <c r="I1140">
        <f>VLOOKUP(TablaVentas[[#This Row],[CodigoBarras]],TablaProductos[#All],3,FALSE)</f>
        <v>1004</v>
      </c>
    </row>
    <row r="1141" spans="1:9" x14ac:dyDescent="0.25">
      <c r="A1141" s="68">
        <v>42571</v>
      </c>
      <c r="B1141">
        <v>75100033947</v>
      </c>
      <c r="C1141">
        <v>23</v>
      </c>
      <c r="D1141" s="2">
        <v>33.370394916639121</v>
      </c>
      <c r="E1141" s="3">
        <f>TablaVentas[[#This Row],[Precio]]*TablaVentas[[#This Row],[Cantidad]]</f>
        <v>767.51908308269981</v>
      </c>
      <c r="F1141">
        <f>IF(TablaVentas[[#This Row],[Cantidad]]&gt;=20,1,2)</f>
        <v>1</v>
      </c>
      <c r="G1141" s="67" t="str">
        <f>VLOOKUP(MONTH(TablaVentas[[#This Row],[fecha]]),TablaMeses[#All],2,FALSE)</f>
        <v>JULIO</v>
      </c>
      <c r="H1141">
        <f>YEAR(TablaVentas[[#This Row],[fecha]])</f>
        <v>2016</v>
      </c>
      <c r="I1141">
        <f>VLOOKUP(TablaVentas[[#This Row],[CodigoBarras]],TablaProductos[#All],3,FALSE)</f>
        <v>1005</v>
      </c>
    </row>
    <row r="1142" spans="1:9" x14ac:dyDescent="0.25">
      <c r="A1142" s="68">
        <v>42571</v>
      </c>
      <c r="B1142">
        <v>75100033948</v>
      </c>
      <c r="C1142">
        <v>38</v>
      </c>
      <c r="D1142" s="2">
        <v>24.462827423892683</v>
      </c>
      <c r="E1142" s="3">
        <f>TablaVentas[[#This Row],[Precio]]*TablaVentas[[#This Row],[Cantidad]]</f>
        <v>929.58744210792202</v>
      </c>
      <c r="F1142">
        <f>IF(TablaVentas[[#This Row],[Cantidad]]&gt;=20,1,2)</f>
        <v>1</v>
      </c>
      <c r="G1142" s="67" t="str">
        <f>VLOOKUP(MONTH(TablaVentas[[#This Row],[fecha]]),TablaMeses[#All],2,FALSE)</f>
        <v>JULIO</v>
      </c>
      <c r="H1142">
        <f>YEAR(TablaVentas[[#This Row],[fecha]])</f>
        <v>2016</v>
      </c>
      <c r="I1142">
        <f>VLOOKUP(TablaVentas[[#This Row],[CodigoBarras]],TablaProductos[#All],3,FALSE)</f>
        <v>1006</v>
      </c>
    </row>
    <row r="1143" spans="1:9" x14ac:dyDescent="0.25">
      <c r="A1143" s="68">
        <v>42571</v>
      </c>
      <c r="B1143">
        <v>75100033950</v>
      </c>
      <c r="C1143">
        <v>18</v>
      </c>
      <c r="D1143" s="2">
        <v>25.215585619363644</v>
      </c>
      <c r="E1143" s="3">
        <f>TablaVentas[[#This Row],[Precio]]*TablaVentas[[#This Row],[Cantidad]]</f>
        <v>453.8805411485456</v>
      </c>
      <c r="F1143">
        <f>IF(TablaVentas[[#This Row],[Cantidad]]&gt;=20,1,2)</f>
        <v>2</v>
      </c>
      <c r="G1143" s="67" t="str">
        <f>VLOOKUP(MONTH(TablaVentas[[#This Row],[fecha]]),TablaMeses[#All],2,FALSE)</f>
        <v>JULIO</v>
      </c>
      <c r="H1143">
        <f>YEAR(TablaVentas[[#This Row],[fecha]])</f>
        <v>2016</v>
      </c>
      <c r="I1143">
        <f>VLOOKUP(TablaVentas[[#This Row],[CodigoBarras]],TablaProductos[#All],3,FALSE)</f>
        <v>1005</v>
      </c>
    </row>
    <row r="1144" spans="1:9" x14ac:dyDescent="0.25">
      <c r="A1144" s="68">
        <v>42572</v>
      </c>
      <c r="B1144">
        <v>75100033940</v>
      </c>
      <c r="C1144">
        <v>35</v>
      </c>
      <c r="D1144" s="2">
        <v>36.618449397693041</v>
      </c>
      <c r="E1144" s="3">
        <f>TablaVentas[[#This Row],[Precio]]*TablaVentas[[#This Row],[Cantidad]]</f>
        <v>1281.6457289192565</v>
      </c>
      <c r="F1144">
        <f>IF(TablaVentas[[#This Row],[Cantidad]]&gt;=20,1,2)</f>
        <v>1</v>
      </c>
      <c r="G1144" s="67" t="str">
        <f>VLOOKUP(MONTH(TablaVentas[[#This Row],[fecha]]),TablaMeses[#All],2,FALSE)</f>
        <v>JULIO</v>
      </c>
      <c r="H1144">
        <f>YEAR(TablaVentas[[#This Row],[fecha]])</f>
        <v>2016</v>
      </c>
      <c r="I1144">
        <f>VLOOKUP(TablaVentas[[#This Row],[CodigoBarras]],TablaProductos[#All],3,FALSE)</f>
        <v>1001</v>
      </c>
    </row>
    <row r="1145" spans="1:9" x14ac:dyDescent="0.25">
      <c r="A1145" s="68">
        <v>42572</v>
      </c>
      <c r="B1145">
        <v>75100033945</v>
      </c>
      <c r="C1145">
        <v>45</v>
      </c>
      <c r="D1145" s="2">
        <v>32.473968381130078</v>
      </c>
      <c r="E1145" s="3">
        <f>TablaVentas[[#This Row],[Precio]]*TablaVentas[[#This Row],[Cantidad]]</f>
        <v>1461.3285771508536</v>
      </c>
      <c r="F1145">
        <f>IF(TablaVentas[[#This Row],[Cantidad]]&gt;=20,1,2)</f>
        <v>1</v>
      </c>
      <c r="G1145" s="67" t="str">
        <f>VLOOKUP(MONTH(TablaVentas[[#This Row],[fecha]]),TablaMeses[#All],2,FALSE)</f>
        <v>JULIO</v>
      </c>
      <c r="H1145">
        <f>YEAR(TablaVentas[[#This Row],[fecha]])</f>
        <v>2016</v>
      </c>
      <c r="I1145">
        <f>VLOOKUP(TablaVentas[[#This Row],[CodigoBarras]],TablaProductos[#All],3,FALSE)</f>
        <v>1003</v>
      </c>
    </row>
    <row r="1146" spans="1:9" x14ac:dyDescent="0.25">
      <c r="A1146" s="68">
        <v>42572</v>
      </c>
      <c r="B1146">
        <v>75100033946</v>
      </c>
      <c r="C1146">
        <v>31</v>
      </c>
      <c r="D1146" s="2">
        <v>39.508311000525424</v>
      </c>
      <c r="E1146" s="3">
        <f>TablaVentas[[#This Row],[Precio]]*TablaVentas[[#This Row],[Cantidad]]</f>
        <v>1224.7576410162881</v>
      </c>
      <c r="F1146">
        <f>IF(TablaVentas[[#This Row],[Cantidad]]&gt;=20,1,2)</f>
        <v>1</v>
      </c>
      <c r="G1146" s="67" t="str">
        <f>VLOOKUP(MONTH(TablaVentas[[#This Row],[fecha]]),TablaMeses[#All],2,FALSE)</f>
        <v>JULIO</v>
      </c>
      <c r="H1146">
        <f>YEAR(TablaVentas[[#This Row],[fecha]])</f>
        <v>2016</v>
      </c>
      <c r="I1146">
        <f>VLOOKUP(TablaVentas[[#This Row],[CodigoBarras]],TablaProductos[#All],3,FALSE)</f>
        <v>1004</v>
      </c>
    </row>
    <row r="1147" spans="1:9" x14ac:dyDescent="0.25">
      <c r="A1147" s="68">
        <v>42572</v>
      </c>
      <c r="B1147">
        <v>75100033949</v>
      </c>
      <c r="C1147">
        <v>38</v>
      </c>
      <c r="D1147" s="2">
        <v>32.894032474980676</v>
      </c>
      <c r="E1147" s="3">
        <f>TablaVentas[[#This Row],[Precio]]*TablaVentas[[#This Row],[Cantidad]]</f>
        <v>1249.9732340492658</v>
      </c>
      <c r="F1147">
        <f>IF(TablaVentas[[#This Row],[Cantidad]]&gt;=20,1,2)</f>
        <v>1</v>
      </c>
      <c r="G1147" s="67" t="str">
        <f>VLOOKUP(MONTH(TablaVentas[[#This Row],[fecha]]),TablaMeses[#All],2,FALSE)</f>
        <v>JULIO</v>
      </c>
      <c r="H1147">
        <f>YEAR(TablaVentas[[#This Row],[fecha]])</f>
        <v>2016</v>
      </c>
      <c r="I1147">
        <f>VLOOKUP(TablaVentas[[#This Row],[CodigoBarras]],TablaProductos[#All],3,FALSE)</f>
        <v>1004</v>
      </c>
    </row>
    <row r="1148" spans="1:9" x14ac:dyDescent="0.25">
      <c r="A1148" s="68">
        <v>42572</v>
      </c>
      <c r="B1148">
        <v>75100033949</v>
      </c>
      <c r="C1148">
        <v>34</v>
      </c>
      <c r="D1148" s="2">
        <v>32.894032474980676</v>
      </c>
      <c r="E1148" s="3">
        <f>TablaVentas[[#This Row],[Precio]]*TablaVentas[[#This Row],[Cantidad]]</f>
        <v>1118.397104149343</v>
      </c>
      <c r="F1148">
        <f>IF(TablaVentas[[#This Row],[Cantidad]]&gt;=20,1,2)</f>
        <v>1</v>
      </c>
      <c r="G1148" s="67" t="str">
        <f>VLOOKUP(MONTH(TablaVentas[[#This Row],[fecha]]),TablaMeses[#All],2,FALSE)</f>
        <v>JULIO</v>
      </c>
      <c r="H1148">
        <f>YEAR(TablaVentas[[#This Row],[fecha]])</f>
        <v>2016</v>
      </c>
      <c r="I1148">
        <f>VLOOKUP(TablaVentas[[#This Row],[CodigoBarras]],TablaProductos[#All],3,FALSE)</f>
        <v>1004</v>
      </c>
    </row>
    <row r="1149" spans="1:9" x14ac:dyDescent="0.25">
      <c r="A1149" s="68">
        <v>42573</v>
      </c>
      <c r="B1149">
        <v>75100033942</v>
      </c>
      <c r="C1149">
        <v>44</v>
      </c>
      <c r="D1149" s="2">
        <v>39.570543626877033</v>
      </c>
      <c r="E1149" s="3">
        <f>TablaVentas[[#This Row],[Precio]]*TablaVentas[[#This Row],[Cantidad]]</f>
        <v>1741.1039195825895</v>
      </c>
      <c r="F1149">
        <f>IF(TablaVentas[[#This Row],[Cantidad]]&gt;=20,1,2)</f>
        <v>1</v>
      </c>
      <c r="G1149" s="67" t="str">
        <f>VLOOKUP(MONTH(TablaVentas[[#This Row],[fecha]]),TablaMeses[#All],2,FALSE)</f>
        <v>JULIO</v>
      </c>
      <c r="H1149">
        <f>YEAR(TablaVentas[[#This Row],[fecha]])</f>
        <v>2016</v>
      </c>
      <c r="I1149">
        <f>VLOOKUP(TablaVentas[[#This Row],[CodigoBarras]],TablaProductos[#All],3,FALSE)</f>
        <v>1003</v>
      </c>
    </row>
    <row r="1150" spans="1:9" x14ac:dyDescent="0.25">
      <c r="A1150" s="68">
        <v>42573</v>
      </c>
      <c r="B1150">
        <v>75100033946</v>
      </c>
      <c r="C1150">
        <v>50</v>
      </c>
      <c r="D1150" s="2">
        <v>39.508311000525424</v>
      </c>
      <c r="E1150" s="3">
        <f>TablaVentas[[#This Row],[Precio]]*TablaVentas[[#This Row],[Cantidad]]</f>
        <v>1975.4155500262711</v>
      </c>
      <c r="F1150">
        <f>IF(TablaVentas[[#This Row],[Cantidad]]&gt;=20,1,2)</f>
        <v>1</v>
      </c>
      <c r="G1150" s="67" t="str">
        <f>VLOOKUP(MONTH(TablaVentas[[#This Row],[fecha]]),TablaMeses[#All],2,FALSE)</f>
        <v>JULIO</v>
      </c>
      <c r="H1150">
        <f>YEAR(TablaVentas[[#This Row],[fecha]])</f>
        <v>2016</v>
      </c>
      <c r="I1150">
        <f>VLOOKUP(TablaVentas[[#This Row],[CodigoBarras]],TablaProductos[#All],3,FALSE)</f>
        <v>1004</v>
      </c>
    </row>
    <row r="1151" spans="1:9" x14ac:dyDescent="0.25">
      <c r="A1151" s="68">
        <v>42573</v>
      </c>
      <c r="B1151">
        <v>75100033948</v>
      </c>
      <c r="C1151">
        <v>24</v>
      </c>
      <c r="D1151" s="2">
        <v>24.462827423892683</v>
      </c>
      <c r="E1151" s="3">
        <f>TablaVentas[[#This Row],[Precio]]*TablaVentas[[#This Row],[Cantidad]]</f>
        <v>587.10785817342435</v>
      </c>
      <c r="F1151">
        <f>IF(TablaVentas[[#This Row],[Cantidad]]&gt;=20,1,2)</f>
        <v>1</v>
      </c>
      <c r="G1151" s="67" t="str">
        <f>VLOOKUP(MONTH(TablaVentas[[#This Row],[fecha]]),TablaMeses[#All],2,FALSE)</f>
        <v>JULIO</v>
      </c>
      <c r="H1151">
        <f>YEAR(TablaVentas[[#This Row],[fecha]])</f>
        <v>2016</v>
      </c>
      <c r="I1151">
        <f>VLOOKUP(TablaVentas[[#This Row],[CodigoBarras]],TablaProductos[#All],3,FALSE)</f>
        <v>1006</v>
      </c>
    </row>
    <row r="1152" spans="1:9" x14ac:dyDescent="0.25">
      <c r="A1152" s="68">
        <v>42574</v>
      </c>
      <c r="B1152">
        <v>75100033940</v>
      </c>
      <c r="C1152">
        <v>9</v>
      </c>
      <c r="D1152" s="2">
        <v>36.618449397693041</v>
      </c>
      <c r="E1152" s="3">
        <f>TablaVentas[[#This Row],[Precio]]*TablaVentas[[#This Row],[Cantidad]]</f>
        <v>329.56604457923737</v>
      </c>
      <c r="F1152">
        <f>IF(TablaVentas[[#This Row],[Cantidad]]&gt;=20,1,2)</f>
        <v>2</v>
      </c>
      <c r="G1152" s="67" t="str">
        <f>VLOOKUP(MONTH(TablaVentas[[#This Row],[fecha]]),TablaMeses[#All],2,FALSE)</f>
        <v>JULIO</v>
      </c>
      <c r="H1152">
        <f>YEAR(TablaVentas[[#This Row],[fecha]])</f>
        <v>2016</v>
      </c>
      <c r="I1152">
        <f>VLOOKUP(TablaVentas[[#This Row],[CodigoBarras]],TablaProductos[#All],3,FALSE)</f>
        <v>1001</v>
      </c>
    </row>
    <row r="1153" spans="1:9" x14ac:dyDescent="0.25">
      <c r="A1153" s="68">
        <v>42574</v>
      </c>
      <c r="B1153">
        <v>75100033942</v>
      </c>
      <c r="C1153">
        <v>29</v>
      </c>
      <c r="D1153" s="2">
        <v>39.570543626877033</v>
      </c>
      <c r="E1153" s="3">
        <f>TablaVentas[[#This Row],[Precio]]*TablaVentas[[#This Row],[Cantidad]]</f>
        <v>1147.5457651794341</v>
      </c>
      <c r="F1153">
        <f>IF(TablaVentas[[#This Row],[Cantidad]]&gt;=20,1,2)</f>
        <v>1</v>
      </c>
      <c r="G1153" s="67" t="str">
        <f>VLOOKUP(MONTH(TablaVentas[[#This Row],[fecha]]),TablaMeses[#All],2,FALSE)</f>
        <v>JULIO</v>
      </c>
      <c r="H1153">
        <f>YEAR(TablaVentas[[#This Row],[fecha]])</f>
        <v>2016</v>
      </c>
      <c r="I1153">
        <f>VLOOKUP(TablaVentas[[#This Row],[CodigoBarras]],TablaProductos[#All],3,FALSE)</f>
        <v>1003</v>
      </c>
    </row>
    <row r="1154" spans="1:9" x14ac:dyDescent="0.25">
      <c r="A1154" s="68">
        <v>42574</v>
      </c>
      <c r="B1154">
        <v>75100033945</v>
      </c>
      <c r="C1154">
        <v>7</v>
      </c>
      <c r="D1154" s="2">
        <v>32.473968381130078</v>
      </c>
      <c r="E1154" s="3">
        <f>TablaVentas[[#This Row],[Precio]]*TablaVentas[[#This Row],[Cantidad]]</f>
        <v>227.31777866791055</v>
      </c>
      <c r="F1154">
        <f>IF(TablaVentas[[#This Row],[Cantidad]]&gt;=20,1,2)</f>
        <v>2</v>
      </c>
      <c r="G1154" s="67" t="str">
        <f>VLOOKUP(MONTH(TablaVentas[[#This Row],[fecha]]),TablaMeses[#All],2,FALSE)</f>
        <v>JULIO</v>
      </c>
      <c r="H1154">
        <f>YEAR(TablaVentas[[#This Row],[fecha]])</f>
        <v>2016</v>
      </c>
      <c r="I1154">
        <f>VLOOKUP(TablaVentas[[#This Row],[CodigoBarras]],TablaProductos[#All],3,FALSE)</f>
        <v>1003</v>
      </c>
    </row>
    <row r="1155" spans="1:9" x14ac:dyDescent="0.25">
      <c r="A1155" s="68">
        <v>42574</v>
      </c>
      <c r="B1155">
        <v>75100033946</v>
      </c>
      <c r="C1155">
        <v>10</v>
      </c>
      <c r="D1155" s="2">
        <v>39.508311000525424</v>
      </c>
      <c r="E1155" s="3">
        <f>TablaVentas[[#This Row],[Precio]]*TablaVentas[[#This Row],[Cantidad]]</f>
        <v>395.08311000525424</v>
      </c>
      <c r="F1155">
        <f>IF(TablaVentas[[#This Row],[Cantidad]]&gt;=20,1,2)</f>
        <v>2</v>
      </c>
      <c r="G1155" s="67" t="str">
        <f>VLOOKUP(MONTH(TablaVentas[[#This Row],[fecha]]),TablaMeses[#All],2,FALSE)</f>
        <v>JULIO</v>
      </c>
      <c r="H1155">
        <f>YEAR(TablaVentas[[#This Row],[fecha]])</f>
        <v>2016</v>
      </c>
      <c r="I1155">
        <f>VLOOKUP(TablaVentas[[#This Row],[CodigoBarras]],TablaProductos[#All],3,FALSE)</f>
        <v>1004</v>
      </c>
    </row>
    <row r="1156" spans="1:9" x14ac:dyDescent="0.25">
      <c r="A1156" s="68">
        <v>42574</v>
      </c>
      <c r="B1156">
        <v>75100033950</v>
      </c>
      <c r="C1156">
        <v>16</v>
      </c>
      <c r="D1156" s="2">
        <v>25.215585619363644</v>
      </c>
      <c r="E1156" s="3">
        <f>TablaVentas[[#This Row],[Precio]]*TablaVentas[[#This Row],[Cantidad]]</f>
        <v>403.4493699098183</v>
      </c>
      <c r="F1156">
        <f>IF(TablaVentas[[#This Row],[Cantidad]]&gt;=20,1,2)</f>
        <v>2</v>
      </c>
      <c r="G1156" s="67" t="str">
        <f>VLOOKUP(MONTH(TablaVentas[[#This Row],[fecha]]),TablaMeses[#All],2,FALSE)</f>
        <v>JULIO</v>
      </c>
      <c r="H1156">
        <f>YEAR(TablaVentas[[#This Row],[fecha]])</f>
        <v>2016</v>
      </c>
      <c r="I1156">
        <f>VLOOKUP(TablaVentas[[#This Row],[CodigoBarras]],TablaProductos[#All],3,FALSE)</f>
        <v>1005</v>
      </c>
    </row>
    <row r="1157" spans="1:9" x14ac:dyDescent="0.25">
      <c r="A1157" s="68">
        <v>42574</v>
      </c>
      <c r="B1157">
        <v>75100033950</v>
      </c>
      <c r="C1157">
        <v>12</v>
      </c>
      <c r="D1157" s="2">
        <v>25.215585619363644</v>
      </c>
      <c r="E1157" s="3">
        <f>TablaVentas[[#This Row],[Precio]]*TablaVentas[[#This Row],[Cantidad]]</f>
        <v>302.5870274323637</v>
      </c>
      <c r="F1157">
        <f>IF(TablaVentas[[#This Row],[Cantidad]]&gt;=20,1,2)</f>
        <v>2</v>
      </c>
      <c r="G1157" s="67" t="str">
        <f>VLOOKUP(MONTH(TablaVentas[[#This Row],[fecha]]),TablaMeses[#All],2,FALSE)</f>
        <v>JULIO</v>
      </c>
      <c r="H1157">
        <f>YEAR(TablaVentas[[#This Row],[fecha]])</f>
        <v>2016</v>
      </c>
      <c r="I1157">
        <f>VLOOKUP(TablaVentas[[#This Row],[CodigoBarras]],TablaProductos[#All],3,FALSE)</f>
        <v>1005</v>
      </c>
    </row>
    <row r="1158" spans="1:9" x14ac:dyDescent="0.25">
      <c r="A1158" s="68">
        <v>42575</v>
      </c>
      <c r="B1158">
        <v>75100033940</v>
      </c>
      <c r="C1158">
        <v>46</v>
      </c>
      <c r="D1158" s="2">
        <v>36.618449397693041</v>
      </c>
      <c r="E1158" s="3">
        <f>TablaVentas[[#This Row],[Precio]]*TablaVentas[[#This Row],[Cantidad]]</f>
        <v>1684.44867229388</v>
      </c>
      <c r="F1158">
        <f>IF(TablaVentas[[#This Row],[Cantidad]]&gt;=20,1,2)</f>
        <v>1</v>
      </c>
      <c r="G1158" s="67" t="str">
        <f>VLOOKUP(MONTH(TablaVentas[[#This Row],[fecha]]),TablaMeses[#All],2,FALSE)</f>
        <v>JULIO</v>
      </c>
      <c r="H1158">
        <f>YEAR(TablaVentas[[#This Row],[fecha]])</f>
        <v>2016</v>
      </c>
      <c r="I1158">
        <f>VLOOKUP(TablaVentas[[#This Row],[CodigoBarras]],TablaProductos[#All],3,FALSE)</f>
        <v>1001</v>
      </c>
    </row>
    <row r="1159" spans="1:9" x14ac:dyDescent="0.25">
      <c r="A1159" s="68">
        <v>42575</v>
      </c>
      <c r="B1159">
        <v>75100033941</v>
      </c>
      <c r="C1159">
        <v>18</v>
      </c>
      <c r="D1159" s="2">
        <v>34.329026514440201</v>
      </c>
      <c r="E1159" s="3">
        <f>TablaVentas[[#This Row],[Precio]]*TablaVentas[[#This Row],[Cantidad]]</f>
        <v>617.92247725992365</v>
      </c>
      <c r="F1159">
        <f>IF(TablaVentas[[#This Row],[Cantidad]]&gt;=20,1,2)</f>
        <v>2</v>
      </c>
      <c r="G1159" s="67" t="str">
        <f>VLOOKUP(MONTH(TablaVentas[[#This Row],[fecha]]),TablaMeses[#All],2,FALSE)</f>
        <v>JULIO</v>
      </c>
      <c r="H1159">
        <f>YEAR(TablaVentas[[#This Row],[fecha]])</f>
        <v>2016</v>
      </c>
      <c r="I1159">
        <f>VLOOKUP(TablaVentas[[#This Row],[CodigoBarras]],TablaProductos[#All],3,FALSE)</f>
        <v>1002</v>
      </c>
    </row>
    <row r="1160" spans="1:9" x14ac:dyDescent="0.25">
      <c r="A1160" s="68">
        <v>42575</v>
      </c>
      <c r="B1160">
        <v>75100033944</v>
      </c>
      <c r="C1160">
        <v>34</v>
      </c>
      <c r="D1160" s="2">
        <v>26.678238770962935</v>
      </c>
      <c r="E1160" s="3">
        <f>TablaVentas[[#This Row],[Precio]]*TablaVentas[[#This Row],[Cantidad]]</f>
        <v>907.06011821273978</v>
      </c>
      <c r="F1160">
        <f>IF(TablaVentas[[#This Row],[Cantidad]]&gt;=20,1,2)</f>
        <v>1</v>
      </c>
      <c r="G1160" s="67" t="str">
        <f>VLOOKUP(MONTH(TablaVentas[[#This Row],[fecha]]),TablaMeses[#All],2,FALSE)</f>
        <v>JULIO</v>
      </c>
      <c r="H1160">
        <f>YEAR(TablaVentas[[#This Row],[fecha]])</f>
        <v>2016</v>
      </c>
      <c r="I1160">
        <f>VLOOKUP(TablaVentas[[#This Row],[CodigoBarras]],TablaProductos[#All],3,FALSE)</f>
        <v>1002</v>
      </c>
    </row>
    <row r="1161" spans="1:9" x14ac:dyDescent="0.25">
      <c r="A1161" s="68">
        <v>42575</v>
      </c>
      <c r="B1161">
        <v>75100033944</v>
      </c>
      <c r="C1161">
        <v>1</v>
      </c>
      <c r="D1161" s="2">
        <v>26.678238770962935</v>
      </c>
      <c r="E1161" s="3">
        <f>TablaVentas[[#This Row],[Precio]]*TablaVentas[[#This Row],[Cantidad]]</f>
        <v>26.678238770962935</v>
      </c>
      <c r="F1161">
        <f>IF(TablaVentas[[#This Row],[Cantidad]]&gt;=20,1,2)</f>
        <v>2</v>
      </c>
      <c r="G1161" s="67" t="str">
        <f>VLOOKUP(MONTH(TablaVentas[[#This Row],[fecha]]),TablaMeses[#All],2,FALSE)</f>
        <v>JULIO</v>
      </c>
      <c r="H1161">
        <f>YEAR(TablaVentas[[#This Row],[fecha]])</f>
        <v>2016</v>
      </c>
      <c r="I1161">
        <f>VLOOKUP(TablaVentas[[#This Row],[CodigoBarras]],TablaProductos[#All],3,FALSE)</f>
        <v>1002</v>
      </c>
    </row>
    <row r="1162" spans="1:9" x14ac:dyDescent="0.25">
      <c r="A1162" s="68">
        <v>42575</v>
      </c>
      <c r="B1162">
        <v>75100033947</v>
      </c>
      <c r="C1162">
        <v>8</v>
      </c>
      <c r="D1162" s="2">
        <v>33.370394916639121</v>
      </c>
      <c r="E1162" s="3">
        <f>TablaVentas[[#This Row],[Precio]]*TablaVentas[[#This Row],[Cantidad]]</f>
        <v>266.96315933311297</v>
      </c>
      <c r="F1162">
        <f>IF(TablaVentas[[#This Row],[Cantidad]]&gt;=20,1,2)</f>
        <v>2</v>
      </c>
      <c r="G1162" s="67" t="str">
        <f>VLOOKUP(MONTH(TablaVentas[[#This Row],[fecha]]),TablaMeses[#All],2,FALSE)</f>
        <v>JULIO</v>
      </c>
      <c r="H1162">
        <f>YEAR(TablaVentas[[#This Row],[fecha]])</f>
        <v>2016</v>
      </c>
      <c r="I1162">
        <f>VLOOKUP(TablaVentas[[#This Row],[CodigoBarras]],TablaProductos[#All],3,FALSE)</f>
        <v>1005</v>
      </c>
    </row>
    <row r="1163" spans="1:9" x14ac:dyDescent="0.25">
      <c r="A1163" s="68">
        <v>42575</v>
      </c>
      <c r="B1163">
        <v>75100033950</v>
      </c>
      <c r="C1163">
        <v>28</v>
      </c>
      <c r="D1163" s="2">
        <v>25.215585619363644</v>
      </c>
      <c r="E1163" s="3">
        <f>TablaVentas[[#This Row],[Precio]]*TablaVentas[[#This Row],[Cantidad]]</f>
        <v>706.036397342182</v>
      </c>
      <c r="F1163">
        <f>IF(TablaVentas[[#This Row],[Cantidad]]&gt;=20,1,2)</f>
        <v>1</v>
      </c>
      <c r="G1163" s="67" t="str">
        <f>VLOOKUP(MONTH(TablaVentas[[#This Row],[fecha]]),TablaMeses[#All],2,FALSE)</f>
        <v>JULIO</v>
      </c>
      <c r="H1163">
        <f>YEAR(TablaVentas[[#This Row],[fecha]])</f>
        <v>2016</v>
      </c>
      <c r="I1163">
        <f>VLOOKUP(TablaVentas[[#This Row],[CodigoBarras]],TablaProductos[#All],3,FALSE)</f>
        <v>1005</v>
      </c>
    </row>
    <row r="1164" spans="1:9" x14ac:dyDescent="0.25">
      <c r="A1164" s="68">
        <v>42576</v>
      </c>
      <c r="B1164">
        <v>75100033946</v>
      </c>
      <c r="C1164">
        <v>37</v>
      </c>
      <c r="D1164" s="2">
        <v>39.508311000525424</v>
      </c>
      <c r="E1164" s="3">
        <f>TablaVentas[[#This Row],[Precio]]*TablaVentas[[#This Row],[Cantidad]]</f>
        <v>1461.8075070194407</v>
      </c>
      <c r="F1164">
        <f>IF(TablaVentas[[#This Row],[Cantidad]]&gt;=20,1,2)</f>
        <v>1</v>
      </c>
      <c r="G1164" s="67" t="str">
        <f>VLOOKUP(MONTH(TablaVentas[[#This Row],[fecha]]),TablaMeses[#All],2,FALSE)</f>
        <v>JULIO</v>
      </c>
      <c r="H1164">
        <f>YEAR(TablaVentas[[#This Row],[fecha]])</f>
        <v>2016</v>
      </c>
      <c r="I1164">
        <f>VLOOKUP(TablaVentas[[#This Row],[CodigoBarras]],TablaProductos[#All],3,FALSE)</f>
        <v>1004</v>
      </c>
    </row>
    <row r="1165" spans="1:9" x14ac:dyDescent="0.25">
      <c r="A1165" s="68">
        <v>42576</v>
      </c>
      <c r="B1165">
        <v>75100033947</v>
      </c>
      <c r="C1165">
        <v>41</v>
      </c>
      <c r="D1165" s="2">
        <v>33.370394916639121</v>
      </c>
      <c r="E1165" s="3">
        <f>TablaVentas[[#This Row],[Precio]]*TablaVentas[[#This Row],[Cantidad]]</f>
        <v>1368.1861915822039</v>
      </c>
      <c r="F1165">
        <f>IF(TablaVentas[[#This Row],[Cantidad]]&gt;=20,1,2)</f>
        <v>1</v>
      </c>
      <c r="G1165" s="67" t="str">
        <f>VLOOKUP(MONTH(TablaVentas[[#This Row],[fecha]]),TablaMeses[#All],2,FALSE)</f>
        <v>JULIO</v>
      </c>
      <c r="H1165">
        <f>YEAR(TablaVentas[[#This Row],[fecha]])</f>
        <v>2016</v>
      </c>
      <c r="I1165">
        <f>VLOOKUP(TablaVentas[[#This Row],[CodigoBarras]],TablaProductos[#All],3,FALSE)</f>
        <v>1005</v>
      </c>
    </row>
    <row r="1166" spans="1:9" x14ac:dyDescent="0.25">
      <c r="A1166" s="68">
        <v>42576</v>
      </c>
      <c r="B1166">
        <v>75100033948</v>
      </c>
      <c r="C1166">
        <v>26</v>
      </c>
      <c r="D1166" s="2">
        <v>24.462827423892683</v>
      </c>
      <c r="E1166" s="3">
        <f>TablaVentas[[#This Row],[Precio]]*TablaVentas[[#This Row],[Cantidad]]</f>
        <v>636.03351302120973</v>
      </c>
      <c r="F1166">
        <f>IF(TablaVentas[[#This Row],[Cantidad]]&gt;=20,1,2)</f>
        <v>1</v>
      </c>
      <c r="G1166" s="67" t="str">
        <f>VLOOKUP(MONTH(TablaVentas[[#This Row],[fecha]]),TablaMeses[#All],2,FALSE)</f>
        <v>JULIO</v>
      </c>
      <c r="H1166">
        <f>YEAR(TablaVentas[[#This Row],[fecha]])</f>
        <v>2016</v>
      </c>
      <c r="I1166">
        <f>VLOOKUP(TablaVentas[[#This Row],[CodigoBarras]],TablaProductos[#All],3,FALSE)</f>
        <v>1006</v>
      </c>
    </row>
    <row r="1167" spans="1:9" x14ac:dyDescent="0.25">
      <c r="A1167" s="68">
        <v>42577</v>
      </c>
      <c r="B1167">
        <v>75100033945</v>
      </c>
      <c r="C1167">
        <v>5</v>
      </c>
      <c r="D1167" s="2">
        <v>32.473968381130078</v>
      </c>
      <c r="E1167" s="3">
        <f>TablaVentas[[#This Row],[Precio]]*TablaVentas[[#This Row],[Cantidad]]</f>
        <v>162.36984190565039</v>
      </c>
      <c r="F1167">
        <f>IF(TablaVentas[[#This Row],[Cantidad]]&gt;=20,1,2)</f>
        <v>2</v>
      </c>
      <c r="G1167" s="67" t="str">
        <f>VLOOKUP(MONTH(TablaVentas[[#This Row],[fecha]]),TablaMeses[#All],2,FALSE)</f>
        <v>JULIO</v>
      </c>
      <c r="H1167">
        <f>YEAR(TablaVentas[[#This Row],[fecha]])</f>
        <v>2016</v>
      </c>
      <c r="I1167">
        <f>VLOOKUP(TablaVentas[[#This Row],[CodigoBarras]],TablaProductos[#All],3,FALSE)</f>
        <v>1003</v>
      </c>
    </row>
    <row r="1168" spans="1:9" x14ac:dyDescent="0.25">
      <c r="A1168" s="68">
        <v>42578</v>
      </c>
      <c r="B1168">
        <v>75100033941</v>
      </c>
      <c r="C1168">
        <v>36</v>
      </c>
      <c r="D1168" s="2">
        <v>34.329026514440201</v>
      </c>
      <c r="E1168" s="3">
        <f>TablaVentas[[#This Row],[Precio]]*TablaVentas[[#This Row],[Cantidad]]</f>
        <v>1235.8449545198473</v>
      </c>
      <c r="F1168">
        <f>IF(TablaVentas[[#This Row],[Cantidad]]&gt;=20,1,2)</f>
        <v>1</v>
      </c>
      <c r="G1168" s="67" t="str">
        <f>VLOOKUP(MONTH(TablaVentas[[#This Row],[fecha]]),TablaMeses[#All],2,FALSE)</f>
        <v>JULIO</v>
      </c>
      <c r="H1168">
        <f>YEAR(TablaVentas[[#This Row],[fecha]])</f>
        <v>2016</v>
      </c>
      <c r="I1168">
        <f>VLOOKUP(TablaVentas[[#This Row],[CodigoBarras]],TablaProductos[#All],3,FALSE)</f>
        <v>1002</v>
      </c>
    </row>
    <row r="1169" spans="1:9" x14ac:dyDescent="0.25">
      <c r="A1169" s="68">
        <v>42578</v>
      </c>
      <c r="B1169">
        <v>75100033943</v>
      </c>
      <c r="C1169">
        <v>4</v>
      </c>
      <c r="D1169" s="2">
        <v>38.791923856233225</v>
      </c>
      <c r="E1169" s="3">
        <f>TablaVentas[[#This Row],[Precio]]*TablaVentas[[#This Row],[Cantidad]]</f>
        <v>155.1676954249329</v>
      </c>
      <c r="F1169">
        <f>IF(TablaVentas[[#This Row],[Cantidad]]&gt;=20,1,2)</f>
        <v>2</v>
      </c>
      <c r="G1169" s="67" t="str">
        <f>VLOOKUP(MONTH(TablaVentas[[#This Row],[fecha]]),TablaMeses[#All],2,FALSE)</f>
        <v>JULIO</v>
      </c>
      <c r="H1169">
        <f>YEAR(TablaVentas[[#This Row],[fecha]])</f>
        <v>2016</v>
      </c>
      <c r="I1169">
        <f>VLOOKUP(TablaVentas[[#This Row],[CodigoBarras]],TablaProductos[#All],3,FALSE)</f>
        <v>1001</v>
      </c>
    </row>
    <row r="1170" spans="1:9" x14ac:dyDescent="0.25">
      <c r="A1170" s="68">
        <v>42578</v>
      </c>
      <c r="B1170">
        <v>75100033943</v>
      </c>
      <c r="C1170">
        <v>29</v>
      </c>
      <c r="D1170" s="2">
        <v>38.791923856233225</v>
      </c>
      <c r="E1170" s="3">
        <f>TablaVentas[[#This Row],[Precio]]*TablaVentas[[#This Row],[Cantidad]]</f>
        <v>1124.9657918307635</v>
      </c>
      <c r="F1170">
        <f>IF(TablaVentas[[#This Row],[Cantidad]]&gt;=20,1,2)</f>
        <v>1</v>
      </c>
      <c r="G1170" s="67" t="str">
        <f>VLOOKUP(MONTH(TablaVentas[[#This Row],[fecha]]),TablaMeses[#All],2,FALSE)</f>
        <v>JULIO</v>
      </c>
      <c r="H1170">
        <f>YEAR(TablaVentas[[#This Row],[fecha]])</f>
        <v>2016</v>
      </c>
      <c r="I1170">
        <f>VLOOKUP(TablaVentas[[#This Row],[CodigoBarras]],TablaProductos[#All],3,FALSE)</f>
        <v>1001</v>
      </c>
    </row>
    <row r="1171" spans="1:9" x14ac:dyDescent="0.25">
      <c r="A1171" s="68">
        <v>42578</v>
      </c>
      <c r="B1171">
        <v>75100033944</v>
      </c>
      <c r="C1171">
        <v>8</v>
      </c>
      <c r="D1171" s="2">
        <v>26.678238770962935</v>
      </c>
      <c r="E1171" s="3">
        <f>TablaVentas[[#This Row],[Precio]]*TablaVentas[[#This Row],[Cantidad]]</f>
        <v>213.42591016770348</v>
      </c>
      <c r="F1171">
        <f>IF(TablaVentas[[#This Row],[Cantidad]]&gt;=20,1,2)</f>
        <v>2</v>
      </c>
      <c r="G1171" s="67" t="str">
        <f>VLOOKUP(MONTH(TablaVentas[[#This Row],[fecha]]),TablaMeses[#All],2,FALSE)</f>
        <v>JULIO</v>
      </c>
      <c r="H1171">
        <f>YEAR(TablaVentas[[#This Row],[fecha]])</f>
        <v>2016</v>
      </c>
      <c r="I1171">
        <f>VLOOKUP(TablaVentas[[#This Row],[CodigoBarras]],TablaProductos[#All],3,FALSE)</f>
        <v>1002</v>
      </c>
    </row>
    <row r="1172" spans="1:9" x14ac:dyDescent="0.25">
      <c r="A1172" s="68">
        <v>42578</v>
      </c>
      <c r="B1172">
        <v>75100033945</v>
      </c>
      <c r="C1172">
        <v>33</v>
      </c>
      <c r="D1172" s="2">
        <v>32.473968381130078</v>
      </c>
      <c r="E1172" s="3">
        <f>TablaVentas[[#This Row],[Precio]]*TablaVentas[[#This Row],[Cantidad]]</f>
        <v>1071.6409565772926</v>
      </c>
      <c r="F1172">
        <f>IF(TablaVentas[[#This Row],[Cantidad]]&gt;=20,1,2)</f>
        <v>1</v>
      </c>
      <c r="G1172" s="67" t="str">
        <f>VLOOKUP(MONTH(TablaVentas[[#This Row],[fecha]]),TablaMeses[#All],2,FALSE)</f>
        <v>JULIO</v>
      </c>
      <c r="H1172">
        <f>YEAR(TablaVentas[[#This Row],[fecha]])</f>
        <v>2016</v>
      </c>
      <c r="I1172">
        <f>VLOOKUP(TablaVentas[[#This Row],[CodigoBarras]],TablaProductos[#All],3,FALSE)</f>
        <v>1003</v>
      </c>
    </row>
    <row r="1173" spans="1:9" x14ac:dyDescent="0.25">
      <c r="A1173" s="68">
        <v>42578</v>
      </c>
      <c r="B1173">
        <v>75100033948</v>
      </c>
      <c r="C1173">
        <v>35</v>
      </c>
      <c r="D1173" s="2">
        <v>24.462827423892683</v>
      </c>
      <c r="E1173" s="3">
        <f>TablaVentas[[#This Row],[Precio]]*TablaVentas[[#This Row],[Cantidad]]</f>
        <v>856.19895983624394</v>
      </c>
      <c r="F1173">
        <f>IF(TablaVentas[[#This Row],[Cantidad]]&gt;=20,1,2)</f>
        <v>1</v>
      </c>
      <c r="G1173" s="67" t="str">
        <f>VLOOKUP(MONTH(TablaVentas[[#This Row],[fecha]]),TablaMeses[#All],2,FALSE)</f>
        <v>JULIO</v>
      </c>
      <c r="H1173">
        <f>YEAR(TablaVentas[[#This Row],[fecha]])</f>
        <v>2016</v>
      </c>
      <c r="I1173">
        <f>VLOOKUP(TablaVentas[[#This Row],[CodigoBarras]],TablaProductos[#All],3,FALSE)</f>
        <v>1006</v>
      </c>
    </row>
    <row r="1174" spans="1:9" x14ac:dyDescent="0.25">
      <c r="A1174" s="68">
        <v>42578</v>
      </c>
      <c r="B1174">
        <v>75100033950</v>
      </c>
      <c r="C1174">
        <v>8</v>
      </c>
      <c r="D1174" s="2">
        <v>25.215585619363644</v>
      </c>
      <c r="E1174" s="3">
        <f>TablaVentas[[#This Row],[Precio]]*TablaVentas[[#This Row],[Cantidad]]</f>
        <v>201.72468495490915</v>
      </c>
      <c r="F1174">
        <f>IF(TablaVentas[[#This Row],[Cantidad]]&gt;=20,1,2)</f>
        <v>2</v>
      </c>
      <c r="G1174" s="67" t="str">
        <f>VLOOKUP(MONTH(TablaVentas[[#This Row],[fecha]]),TablaMeses[#All],2,FALSE)</f>
        <v>JULIO</v>
      </c>
      <c r="H1174">
        <f>YEAR(TablaVentas[[#This Row],[fecha]])</f>
        <v>2016</v>
      </c>
      <c r="I1174">
        <f>VLOOKUP(TablaVentas[[#This Row],[CodigoBarras]],TablaProductos[#All],3,FALSE)</f>
        <v>1005</v>
      </c>
    </row>
    <row r="1175" spans="1:9" x14ac:dyDescent="0.25">
      <c r="A1175" s="68">
        <v>42579</v>
      </c>
      <c r="B1175">
        <v>75100033941</v>
      </c>
      <c r="C1175">
        <v>36</v>
      </c>
      <c r="D1175" s="2">
        <v>34.329026514440201</v>
      </c>
      <c r="E1175" s="3">
        <f>TablaVentas[[#This Row],[Precio]]*TablaVentas[[#This Row],[Cantidad]]</f>
        <v>1235.8449545198473</v>
      </c>
      <c r="F1175">
        <f>IF(TablaVentas[[#This Row],[Cantidad]]&gt;=20,1,2)</f>
        <v>1</v>
      </c>
      <c r="G1175" s="67" t="str">
        <f>VLOOKUP(MONTH(TablaVentas[[#This Row],[fecha]]),TablaMeses[#All],2,FALSE)</f>
        <v>JULIO</v>
      </c>
      <c r="H1175">
        <f>YEAR(TablaVentas[[#This Row],[fecha]])</f>
        <v>2016</v>
      </c>
      <c r="I1175">
        <f>VLOOKUP(TablaVentas[[#This Row],[CodigoBarras]],TablaProductos[#All],3,FALSE)</f>
        <v>1002</v>
      </c>
    </row>
    <row r="1176" spans="1:9" x14ac:dyDescent="0.25">
      <c r="A1176" s="68">
        <v>42579</v>
      </c>
      <c r="B1176">
        <v>75100033941</v>
      </c>
      <c r="C1176">
        <v>36</v>
      </c>
      <c r="D1176" s="2">
        <v>34.329026514440201</v>
      </c>
      <c r="E1176" s="3">
        <f>TablaVentas[[#This Row],[Precio]]*TablaVentas[[#This Row],[Cantidad]]</f>
        <v>1235.8449545198473</v>
      </c>
      <c r="F1176">
        <f>IF(TablaVentas[[#This Row],[Cantidad]]&gt;=20,1,2)</f>
        <v>1</v>
      </c>
      <c r="G1176" s="67" t="str">
        <f>VLOOKUP(MONTH(TablaVentas[[#This Row],[fecha]]),TablaMeses[#All],2,FALSE)</f>
        <v>JULIO</v>
      </c>
      <c r="H1176">
        <f>YEAR(TablaVentas[[#This Row],[fecha]])</f>
        <v>2016</v>
      </c>
      <c r="I1176">
        <f>VLOOKUP(TablaVentas[[#This Row],[CodigoBarras]],TablaProductos[#All],3,FALSE)</f>
        <v>1002</v>
      </c>
    </row>
    <row r="1177" spans="1:9" x14ac:dyDescent="0.25">
      <c r="A1177" s="68">
        <v>42579</v>
      </c>
      <c r="B1177">
        <v>75100033943</v>
      </c>
      <c r="C1177">
        <v>41</v>
      </c>
      <c r="D1177" s="2">
        <v>38.791923856233225</v>
      </c>
      <c r="E1177" s="3">
        <f>TablaVentas[[#This Row],[Precio]]*TablaVentas[[#This Row],[Cantidad]]</f>
        <v>1590.4688781055622</v>
      </c>
      <c r="F1177">
        <f>IF(TablaVentas[[#This Row],[Cantidad]]&gt;=20,1,2)</f>
        <v>1</v>
      </c>
      <c r="G1177" s="67" t="str">
        <f>VLOOKUP(MONTH(TablaVentas[[#This Row],[fecha]]),TablaMeses[#All],2,FALSE)</f>
        <v>JULIO</v>
      </c>
      <c r="H1177">
        <f>YEAR(TablaVentas[[#This Row],[fecha]])</f>
        <v>2016</v>
      </c>
      <c r="I1177">
        <f>VLOOKUP(TablaVentas[[#This Row],[CodigoBarras]],TablaProductos[#All],3,FALSE)</f>
        <v>1001</v>
      </c>
    </row>
    <row r="1178" spans="1:9" x14ac:dyDescent="0.25">
      <c r="A1178" s="68">
        <v>42579</v>
      </c>
      <c r="B1178">
        <v>75100033949</v>
      </c>
      <c r="C1178">
        <v>46</v>
      </c>
      <c r="D1178" s="2">
        <v>32.894032474980676</v>
      </c>
      <c r="E1178" s="3">
        <f>TablaVentas[[#This Row],[Precio]]*TablaVentas[[#This Row],[Cantidad]]</f>
        <v>1513.1254938491111</v>
      </c>
      <c r="F1178">
        <f>IF(TablaVentas[[#This Row],[Cantidad]]&gt;=20,1,2)</f>
        <v>1</v>
      </c>
      <c r="G1178" s="67" t="str">
        <f>VLOOKUP(MONTH(TablaVentas[[#This Row],[fecha]]),TablaMeses[#All],2,FALSE)</f>
        <v>JULIO</v>
      </c>
      <c r="H1178">
        <f>YEAR(TablaVentas[[#This Row],[fecha]])</f>
        <v>2016</v>
      </c>
      <c r="I1178">
        <f>VLOOKUP(TablaVentas[[#This Row],[CodigoBarras]],TablaProductos[#All],3,FALSE)</f>
        <v>1004</v>
      </c>
    </row>
    <row r="1179" spans="1:9" x14ac:dyDescent="0.25">
      <c r="A1179" s="68">
        <v>42579</v>
      </c>
      <c r="B1179">
        <v>75100033950</v>
      </c>
      <c r="C1179">
        <v>29</v>
      </c>
      <c r="D1179" s="2">
        <v>25.215585619363644</v>
      </c>
      <c r="E1179" s="3">
        <f>TablaVentas[[#This Row],[Precio]]*TablaVentas[[#This Row],[Cantidad]]</f>
        <v>731.25198296154565</v>
      </c>
      <c r="F1179">
        <f>IF(TablaVentas[[#This Row],[Cantidad]]&gt;=20,1,2)</f>
        <v>1</v>
      </c>
      <c r="G1179" s="67" t="str">
        <f>VLOOKUP(MONTH(TablaVentas[[#This Row],[fecha]]),TablaMeses[#All],2,FALSE)</f>
        <v>JULIO</v>
      </c>
      <c r="H1179">
        <f>YEAR(TablaVentas[[#This Row],[fecha]])</f>
        <v>2016</v>
      </c>
      <c r="I1179">
        <f>VLOOKUP(TablaVentas[[#This Row],[CodigoBarras]],TablaProductos[#All],3,FALSE)</f>
        <v>1005</v>
      </c>
    </row>
    <row r="1180" spans="1:9" x14ac:dyDescent="0.25">
      <c r="A1180" s="68">
        <v>42580</v>
      </c>
      <c r="B1180">
        <v>75100033945</v>
      </c>
      <c r="C1180">
        <v>23</v>
      </c>
      <c r="D1180" s="2">
        <v>32.473968381130078</v>
      </c>
      <c r="E1180" s="3">
        <f>TablaVentas[[#This Row],[Precio]]*TablaVentas[[#This Row],[Cantidad]]</f>
        <v>746.90127276599173</v>
      </c>
      <c r="F1180">
        <f>IF(TablaVentas[[#This Row],[Cantidad]]&gt;=20,1,2)</f>
        <v>1</v>
      </c>
      <c r="G1180" s="67" t="str">
        <f>VLOOKUP(MONTH(TablaVentas[[#This Row],[fecha]]),TablaMeses[#All],2,FALSE)</f>
        <v>JULIO</v>
      </c>
      <c r="H1180">
        <f>YEAR(TablaVentas[[#This Row],[fecha]])</f>
        <v>2016</v>
      </c>
      <c r="I1180">
        <f>VLOOKUP(TablaVentas[[#This Row],[CodigoBarras]],TablaProductos[#All],3,FALSE)</f>
        <v>1003</v>
      </c>
    </row>
    <row r="1181" spans="1:9" x14ac:dyDescent="0.25">
      <c r="A1181" s="68">
        <v>42580</v>
      </c>
      <c r="B1181">
        <v>75100033948</v>
      </c>
      <c r="C1181">
        <v>16</v>
      </c>
      <c r="D1181" s="2">
        <v>24.462827423892683</v>
      </c>
      <c r="E1181" s="3">
        <f>TablaVentas[[#This Row],[Precio]]*TablaVentas[[#This Row],[Cantidad]]</f>
        <v>391.40523878228294</v>
      </c>
      <c r="F1181">
        <f>IF(TablaVentas[[#This Row],[Cantidad]]&gt;=20,1,2)</f>
        <v>2</v>
      </c>
      <c r="G1181" s="67" t="str">
        <f>VLOOKUP(MONTH(TablaVentas[[#This Row],[fecha]]),TablaMeses[#All],2,FALSE)</f>
        <v>JULIO</v>
      </c>
      <c r="H1181">
        <f>YEAR(TablaVentas[[#This Row],[fecha]])</f>
        <v>2016</v>
      </c>
      <c r="I1181">
        <f>VLOOKUP(TablaVentas[[#This Row],[CodigoBarras]],TablaProductos[#All],3,FALSE)</f>
        <v>1006</v>
      </c>
    </row>
    <row r="1182" spans="1:9" x14ac:dyDescent="0.25">
      <c r="A1182" s="68">
        <v>42581</v>
      </c>
      <c r="B1182">
        <v>75100033943</v>
      </c>
      <c r="C1182">
        <v>31</v>
      </c>
      <c r="D1182" s="2">
        <v>38.791923856233225</v>
      </c>
      <c r="E1182" s="3">
        <f>TablaVentas[[#This Row],[Precio]]*TablaVentas[[#This Row],[Cantidad]]</f>
        <v>1202.5496395432299</v>
      </c>
      <c r="F1182">
        <f>IF(TablaVentas[[#This Row],[Cantidad]]&gt;=20,1,2)</f>
        <v>1</v>
      </c>
      <c r="G1182" s="67" t="str">
        <f>VLOOKUP(MONTH(TablaVentas[[#This Row],[fecha]]),TablaMeses[#All],2,FALSE)</f>
        <v>JULIO</v>
      </c>
      <c r="H1182">
        <f>YEAR(TablaVentas[[#This Row],[fecha]])</f>
        <v>2016</v>
      </c>
      <c r="I1182">
        <f>VLOOKUP(TablaVentas[[#This Row],[CodigoBarras]],TablaProductos[#All],3,FALSE)</f>
        <v>1001</v>
      </c>
    </row>
    <row r="1183" spans="1:9" x14ac:dyDescent="0.25">
      <c r="A1183" s="68">
        <v>42581</v>
      </c>
      <c r="B1183">
        <v>75100033943</v>
      </c>
      <c r="C1183">
        <v>35</v>
      </c>
      <c r="D1183" s="2">
        <v>38.791923856233225</v>
      </c>
      <c r="E1183" s="3">
        <f>TablaVentas[[#This Row],[Precio]]*TablaVentas[[#This Row],[Cantidad]]</f>
        <v>1357.717334968163</v>
      </c>
      <c r="F1183">
        <f>IF(TablaVentas[[#This Row],[Cantidad]]&gt;=20,1,2)</f>
        <v>1</v>
      </c>
      <c r="G1183" s="67" t="str">
        <f>VLOOKUP(MONTH(TablaVentas[[#This Row],[fecha]]),TablaMeses[#All],2,FALSE)</f>
        <v>JULIO</v>
      </c>
      <c r="H1183">
        <f>YEAR(TablaVentas[[#This Row],[fecha]])</f>
        <v>2016</v>
      </c>
      <c r="I1183">
        <f>VLOOKUP(TablaVentas[[#This Row],[CodigoBarras]],TablaProductos[#All],3,FALSE)</f>
        <v>1001</v>
      </c>
    </row>
    <row r="1184" spans="1:9" x14ac:dyDescent="0.25">
      <c r="A1184" s="68">
        <v>42581</v>
      </c>
      <c r="B1184">
        <v>75100033947</v>
      </c>
      <c r="C1184">
        <v>29</v>
      </c>
      <c r="D1184" s="2">
        <v>33.370394916639121</v>
      </c>
      <c r="E1184" s="3">
        <f>TablaVentas[[#This Row],[Precio]]*TablaVentas[[#This Row],[Cantidad]]</f>
        <v>967.74145258253452</v>
      </c>
      <c r="F1184">
        <f>IF(TablaVentas[[#This Row],[Cantidad]]&gt;=20,1,2)</f>
        <v>1</v>
      </c>
      <c r="G1184" s="67" t="str">
        <f>VLOOKUP(MONTH(TablaVentas[[#This Row],[fecha]]),TablaMeses[#All],2,FALSE)</f>
        <v>JULIO</v>
      </c>
      <c r="H1184">
        <f>YEAR(TablaVentas[[#This Row],[fecha]])</f>
        <v>2016</v>
      </c>
      <c r="I1184">
        <f>VLOOKUP(TablaVentas[[#This Row],[CodigoBarras]],TablaProductos[#All],3,FALSE)</f>
        <v>1005</v>
      </c>
    </row>
    <row r="1185" spans="1:9" x14ac:dyDescent="0.25">
      <c r="A1185" s="68">
        <v>42581</v>
      </c>
      <c r="B1185">
        <v>75100033948</v>
      </c>
      <c r="C1185">
        <v>8</v>
      </c>
      <c r="D1185" s="2">
        <v>24.462827423892683</v>
      </c>
      <c r="E1185" s="3">
        <f>TablaVentas[[#This Row],[Precio]]*TablaVentas[[#This Row],[Cantidad]]</f>
        <v>195.70261939114147</v>
      </c>
      <c r="F1185">
        <f>IF(TablaVentas[[#This Row],[Cantidad]]&gt;=20,1,2)</f>
        <v>2</v>
      </c>
      <c r="G1185" s="67" t="str">
        <f>VLOOKUP(MONTH(TablaVentas[[#This Row],[fecha]]),TablaMeses[#All],2,FALSE)</f>
        <v>JULIO</v>
      </c>
      <c r="H1185">
        <f>YEAR(TablaVentas[[#This Row],[fecha]])</f>
        <v>2016</v>
      </c>
      <c r="I1185">
        <f>VLOOKUP(TablaVentas[[#This Row],[CodigoBarras]],TablaProductos[#All],3,FALSE)</f>
        <v>1006</v>
      </c>
    </row>
    <row r="1186" spans="1:9" x14ac:dyDescent="0.25">
      <c r="A1186" s="68">
        <v>42581</v>
      </c>
      <c r="B1186">
        <v>75100033948</v>
      </c>
      <c r="C1186">
        <v>30</v>
      </c>
      <c r="D1186" s="2">
        <v>24.462827423892683</v>
      </c>
      <c r="E1186" s="3">
        <f>TablaVentas[[#This Row],[Precio]]*TablaVentas[[#This Row],[Cantidad]]</f>
        <v>733.88482271678049</v>
      </c>
      <c r="F1186">
        <f>IF(TablaVentas[[#This Row],[Cantidad]]&gt;=20,1,2)</f>
        <v>1</v>
      </c>
      <c r="G1186" s="67" t="str">
        <f>VLOOKUP(MONTH(TablaVentas[[#This Row],[fecha]]),TablaMeses[#All],2,FALSE)</f>
        <v>JULIO</v>
      </c>
      <c r="H1186">
        <f>YEAR(TablaVentas[[#This Row],[fecha]])</f>
        <v>2016</v>
      </c>
      <c r="I1186">
        <f>VLOOKUP(TablaVentas[[#This Row],[CodigoBarras]],TablaProductos[#All],3,FALSE)</f>
        <v>1006</v>
      </c>
    </row>
    <row r="1187" spans="1:9" x14ac:dyDescent="0.25">
      <c r="A1187" s="68">
        <v>42583</v>
      </c>
      <c r="B1187">
        <v>75100033941</v>
      </c>
      <c r="C1187">
        <v>2</v>
      </c>
      <c r="D1187" s="2">
        <v>34.329026514440201</v>
      </c>
      <c r="E1187" s="3">
        <f>TablaVentas[[#This Row],[Precio]]*TablaVentas[[#This Row],[Cantidad]]</f>
        <v>68.658053028880403</v>
      </c>
      <c r="F1187">
        <f>IF(TablaVentas[[#This Row],[Cantidad]]&gt;=20,1,2)</f>
        <v>2</v>
      </c>
      <c r="G1187" s="67" t="str">
        <f>VLOOKUP(MONTH(TablaVentas[[#This Row],[fecha]]),TablaMeses[#All],2,FALSE)</f>
        <v>AGOSTO</v>
      </c>
      <c r="H1187">
        <f>YEAR(TablaVentas[[#This Row],[fecha]])</f>
        <v>2016</v>
      </c>
      <c r="I1187">
        <f>VLOOKUP(TablaVentas[[#This Row],[CodigoBarras]],TablaProductos[#All],3,FALSE)</f>
        <v>1002</v>
      </c>
    </row>
    <row r="1188" spans="1:9" x14ac:dyDescent="0.25">
      <c r="A1188" s="68">
        <v>42583</v>
      </c>
      <c r="B1188">
        <v>75100033944</v>
      </c>
      <c r="C1188">
        <v>11</v>
      </c>
      <c r="D1188" s="2">
        <v>26.678238770962935</v>
      </c>
      <c r="E1188" s="3">
        <f>TablaVentas[[#This Row],[Precio]]*TablaVentas[[#This Row],[Cantidad]]</f>
        <v>293.46062648059228</v>
      </c>
      <c r="F1188">
        <f>IF(TablaVentas[[#This Row],[Cantidad]]&gt;=20,1,2)</f>
        <v>2</v>
      </c>
      <c r="G1188" s="67" t="str">
        <f>VLOOKUP(MONTH(TablaVentas[[#This Row],[fecha]]),TablaMeses[#All],2,FALSE)</f>
        <v>AGOSTO</v>
      </c>
      <c r="H1188">
        <f>YEAR(TablaVentas[[#This Row],[fecha]])</f>
        <v>2016</v>
      </c>
      <c r="I1188">
        <f>VLOOKUP(TablaVentas[[#This Row],[CodigoBarras]],TablaProductos[#All],3,FALSE)</f>
        <v>1002</v>
      </c>
    </row>
    <row r="1189" spans="1:9" x14ac:dyDescent="0.25">
      <c r="A1189" s="68">
        <v>42583</v>
      </c>
      <c r="B1189">
        <v>75100033945</v>
      </c>
      <c r="C1189">
        <v>42</v>
      </c>
      <c r="D1189" s="2">
        <v>32.473968381130078</v>
      </c>
      <c r="E1189" s="3">
        <f>TablaVentas[[#This Row],[Precio]]*TablaVentas[[#This Row],[Cantidad]]</f>
        <v>1363.9066720074634</v>
      </c>
      <c r="F1189">
        <f>IF(TablaVentas[[#This Row],[Cantidad]]&gt;=20,1,2)</f>
        <v>1</v>
      </c>
      <c r="G1189" s="67" t="str">
        <f>VLOOKUP(MONTH(TablaVentas[[#This Row],[fecha]]),TablaMeses[#All],2,FALSE)</f>
        <v>AGOSTO</v>
      </c>
      <c r="H1189">
        <f>YEAR(TablaVentas[[#This Row],[fecha]])</f>
        <v>2016</v>
      </c>
      <c r="I1189">
        <f>VLOOKUP(TablaVentas[[#This Row],[CodigoBarras]],TablaProductos[#All],3,FALSE)</f>
        <v>1003</v>
      </c>
    </row>
    <row r="1190" spans="1:9" x14ac:dyDescent="0.25">
      <c r="A1190" s="68">
        <v>42583</v>
      </c>
      <c r="B1190">
        <v>75100033946</v>
      </c>
      <c r="C1190">
        <v>13</v>
      </c>
      <c r="D1190" s="2">
        <v>39.508311000525424</v>
      </c>
      <c r="E1190" s="3">
        <f>TablaVentas[[#This Row],[Precio]]*TablaVentas[[#This Row],[Cantidad]]</f>
        <v>513.60804300683048</v>
      </c>
      <c r="F1190">
        <f>IF(TablaVentas[[#This Row],[Cantidad]]&gt;=20,1,2)</f>
        <v>2</v>
      </c>
      <c r="G1190" s="67" t="str">
        <f>VLOOKUP(MONTH(TablaVentas[[#This Row],[fecha]]),TablaMeses[#All],2,FALSE)</f>
        <v>AGOSTO</v>
      </c>
      <c r="H1190">
        <f>YEAR(TablaVentas[[#This Row],[fecha]])</f>
        <v>2016</v>
      </c>
      <c r="I1190">
        <f>VLOOKUP(TablaVentas[[#This Row],[CodigoBarras]],TablaProductos[#All],3,FALSE)</f>
        <v>1004</v>
      </c>
    </row>
    <row r="1191" spans="1:9" x14ac:dyDescent="0.25">
      <c r="A1191" s="68">
        <v>42583</v>
      </c>
      <c r="B1191">
        <v>75100033948</v>
      </c>
      <c r="C1191">
        <v>46</v>
      </c>
      <c r="D1191" s="2">
        <v>24.462827423892683</v>
      </c>
      <c r="E1191" s="3">
        <f>TablaVentas[[#This Row],[Precio]]*TablaVentas[[#This Row],[Cantidad]]</f>
        <v>1125.2900614990635</v>
      </c>
      <c r="F1191">
        <f>IF(TablaVentas[[#This Row],[Cantidad]]&gt;=20,1,2)</f>
        <v>1</v>
      </c>
      <c r="G1191" s="67" t="str">
        <f>VLOOKUP(MONTH(TablaVentas[[#This Row],[fecha]]),TablaMeses[#All],2,FALSE)</f>
        <v>AGOSTO</v>
      </c>
      <c r="H1191">
        <f>YEAR(TablaVentas[[#This Row],[fecha]])</f>
        <v>2016</v>
      </c>
      <c r="I1191">
        <f>VLOOKUP(TablaVentas[[#This Row],[CodigoBarras]],TablaProductos[#All],3,FALSE)</f>
        <v>1006</v>
      </c>
    </row>
    <row r="1192" spans="1:9" x14ac:dyDescent="0.25">
      <c r="A1192" s="68">
        <v>42583</v>
      </c>
      <c r="B1192">
        <v>75100033948</v>
      </c>
      <c r="C1192">
        <v>10</v>
      </c>
      <c r="D1192" s="2">
        <v>24.462827423892683</v>
      </c>
      <c r="E1192" s="3">
        <f>TablaVentas[[#This Row],[Precio]]*TablaVentas[[#This Row],[Cantidad]]</f>
        <v>244.62827423892685</v>
      </c>
      <c r="F1192">
        <f>IF(TablaVentas[[#This Row],[Cantidad]]&gt;=20,1,2)</f>
        <v>2</v>
      </c>
      <c r="G1192" s="67" t="str">
        <f>VLOOKUP(MONTH(TablaVentas[[#This Row],[fecha]]),TablaMeses[#All],2,FALSE)</f>
        <v>AGOSTO</v>
      </c>
      <c r="H1192">
        <f>YEAR(TablaVentas[[#This Row],[fecha]])</f>
        <v>2016</v>
      </c>
      <c r="I1192">
        <f>VLOOKUP(TablaVentas[[#This Row],[CodigoBarras]],TablaProductos[#All],3,FALSE)</f>
        <v>1006</v>
      </c>
    </row>
    <row r="1193" spans="1:9" x14ac:dyDescent="0.25">
      <c r="A1193" s="68">
        <v>42584</v>
      </c>
      <c r="B1193">
        <v>75100033941</v>
      </c>
      <c r="C1193">
        <v>19</v>
      </c>
      <c r="D1193" s="2">
        <v>34.329026514440201</v>
      </c>
      <c r="E1193" s="3">
        <f>TablaVentas[[#This Row],[Precio]]*TablaVentas[[#This Row],[Cantidad]]</f>
        <v>652.25150377436387</v>
      </c>
      <c r="F1193">
        <f>IF(TablaVentas[[#This Row],[Cantidad]]&gt;=20,1,2)</f>
        <v>2</v>
      </c>
      <c r="G1193" s="67" t="str">
        <f>VLOOKUP(MONTH(TablaVentas[[#This Row],[fecha]]),TablaMeses[#All],2,FALSE)</f>
        <v>AGOSTO</v>
      </c>
      <c r="H1193">
        <f>YEAR(TablaVentas[[#This Row],[fecha]])</f>
        <v>2016</v>
      </c>
      <c r="I1193">
        <f>VLOOKUP(TablaVentas[[#This Row],[CodigoBarras]],TablaProductos[#All],3,FALSE)</f>
        <v>1002</v>
      </c>
    </row>
    <row r="1194" spans="1:9" x14ac:dyDescent="0.25">
      <c r="A1194" s="68">
        <v>42584</v>
      </c>
      <c r="B1194">
        <v>75100033944</v>
      </c>
      <c r="C1194">
        <v>11</v>
      </c>
      <c r="D1194" s="2">
        <v>26.678238770962935</v>
      </c>
      <c r="E1194" s="3">
        <f>TablaVentas[[#This Row],[Precio]]*TablaVentas[[#This Row],[Cantidad]]</f>
        <v>293.46062648059228</v>
      </c>
      <c r="F1194">
        <f>IF(TablaVentas[[#This Row],[Cantidad]]&gt;=20,1,2)</f>
        <v>2</v>
      </c>
      <c r="G1194" s="67" t="str">
        <f>VLOOKUP(MONTH(TablaVentas[[#This Row],[fecha]]),TablaMeses[#All],2,FALSE)</f>
        <v>AGOSTO</v>
      </c>
      <c r="H1194">
        <f>YEAR(TablaVentas[[#This Row],[fecha]])</f>
        <v>2016</v>
      </c>
      <c r="I1194">
        <f>VLOOKUP(TablaVentas[[#This Row],[CodigoBarras]],TablaProductos[#All],3,FALSE)</f>
        <v>1002</v>
      </c>
    </row>
    <row r="1195" spans="1:9" x14ac:dyDescent="0.25">
      <c r="A1195" s="68">
        <v>42584</v>
      </c>
      <c r="B1195">
        <v>75100033945</v>
      </c>
      <c r="C1195">
        <v>29</v>
      </c>
      <c r="D1195" s="2">
        <v>32.473968381130078</v>
      </c>
      <c r="E1195" s="3">
        <f>TablaVentas[[#This Row],[Precio]]*TablaVentas[[#This Row],[Cantidad]]</f>
        <v>941.74508305277232</v>
      </c>
      <c r="F1195">
        <f>IF(TablaVentas[[#This Row],[Cantidad]]&gt;=20,1,2)</f>
        <v>1</v>
      </c>
      <c r="G1195" s="67" t="str">
        <f>VLOOKUP(MONTH(TablaVentas[[#This Row],[fecha]]),TablaMeses[#All],2,FALSE)</f>
        <v>AGOSTO</v>
      </c>
      <c r="H1195">
        <f>YEAR(TablaVentas[[#This Row],[fecha]])</f>
        <v>2016</v>
      </c>
      <c r="I1195">
        <f>VLOOKUP(TablaVentas[[#This Row],[CodigoBarras]],TablaProductos[#All],3,FALSE)</f>
        <v>1003</v>
      </c>
    </row>
    <row r="1196" spans="1:9" x14ac:dyDescent="0.25">
      <c r="A1196" s="68">
        <v>42584</v>
      </c>
      <c r="B1196">
        <v>75100033947</v>
      </c>
      <c r="C1196">
        <v>35</v>
      </c>
      <c r="D1196" s="2">
        <v>33.370394916639121</v>
      </c>
      <c r="E1196" s="3">
        <f>TablaVentas[[#This Row],[Precio]]*TablaVentas[[#This Row],[Cantidad]]</f>
        <v>1167.9638220823692</v>
      </c>
      <c r="F1196">
        <f>IF(TablaVentas[[#This Row],[Cantidad]]&gt;=20,1,2)</f>
        <v>1</v>
      </c>
      <c r="G1196" s="67" t="str">
        <f>VLOOKUP(MONTH(TablaVentas[[#This Row],[fecha]]),TablaMeses[#All],2,FALSE)</f>
        <v>AGOSTO</v>
      </c>
      <c r="H1196">
        <f>YEAR(TablaVentas[[#This Row],[fecha]])</f>
        <v>2016</v>
      </c>
      <c r="I1196">
        <f>VLOOKUP(TablaVentas[[#This Row],[CodigoBarras]],TablaProductos[#All],3,FALSE)</f>
        <v>1005</v>
      </c>
    </row>
    <row r="1197" spans="1:9" x14ac:dyDescent="0.25">
      <c r="A1197" s="68">
        <v>42584</v>
      </c>
      <c r="B1197">
        <v>75100033950</v>
      </c>
      <c r="C1197">
        <v>37</v>
      </c>
      <c r="D1197" s="2">
        <v>25.215585619363644</v>
      </c>
      <c r="E1197" s="3">
        <f>TablaVentas[[#This Row],[Precio]]*TablaVentas[[#This Row],[Cantidad]]</f>
        <v>932.97666791645486</v>
      </c>
      <c r="F1197">
        <f>IF(TablaVentas[[#This Row],[Cantidad]]&gt;=20,1,2)</f>
        <v>1</v>
      </c>
      <c r="G1197" s="67" t="str">
        <f>VLOOKUP(MONTH(TablaVentas[[#This Row],[fecha]]),TablaMeses[#All],2,FALSE)</f>
        <v>AGOSTO</v>
      </c>
      <c r="H1197">
        <f>YEAR(TablaVentas[[#This Row],[fecha]])</f>
        <v>2016</v>
      </c>
      <c r="I1197">
        <f>VLOOKUP(TablaVentas[[#This Row],[CodigoBarras]],TablaProductos[#All],3,FALSE)</f>
        <v>1005</v>
      </c>
    </row>
    <row r="1198" spans="1:9" x14ac:dyDescent="0.25">
      <c r="A1198" s="68">
        <v>42585</v>
      </c>
      <c r="B1198">
        <v>75100033941</v>
      </c>
      <c r="C1198">
        <v>29</v>
      </c>
      <c r="D1198" s="2">
        <v>34.329026514440201</v>
      </c>
      <c r="E1198" s="3">
        <f>TablaVentas[[#This Row],[Precio]]*TablaVentas[[#This Row],[Cantidad]]</f>
        <v>995.5417689187658</v>
      </c>
      <c r="F1198">
        <f>IF(TablaVentas[[#This Row],[Cantidad]]&gt;=20,1,2)</f>
        <v>1</v>
      </c>
      <c r="G1198" s="67" t="str">
        <f>VLOOKUP(MONTH(TablaVentas[[#This Row],[fecha]]),TablaMeses[#All],2,FALSE)</f>
        <v>AGOSTO</v>
      </c>
      <c r="H1198">
        <f>YEAR(TablaVentas[[#This Row],[fecha]])</f>
        <v>2016</v>
      </c>
      <c r="I1198">
        <f>VLOOKUP(TablaVentas[[#This Row],[CodigoBarras]],TablaProductos[#All],3,FALSE)</f>
        <v>1002</v>
      </c>
    </row>
    <row r="1199" spans="1:9" x14ac:dyDescent="0.25">
      <c r="A1199" s="68">
        <v>42585</v>
      </c>
      <c r="B1199">
        <v>75100033942</v>
      </c>
      <c r="C1199">
        <v>42</v>
      </c>
      <c r="D1199" s="2">
        <v>39.570543626877033</v>
      </c>
      <c r="E1199" s="3">
        <f>TablaVentas[[#This Row],[Precio]]*TablaVentas[[#This Row],[Cantidad]]</f>
        <v>1661.9628323288355</v>
      </c>
      <c r="F1199">
        <f>IF(TablaVentas[[#This Row],[Cantidad]]&gt;=20,1,2)</f>
        <v>1</v>
      </c>
      <c r="G1199" s="67" t="str">
        <f>VLOOKUP(MONTH(TablaVentas[[#This Row],[fecha]]),TablaMeses[#All],2,FALSE)</f>
        <v>AGOSTO</v>
      </c>
      <c r="H1199">
        <f>YEAR(TablaVentas[[#This Row],[fecha]])</f>
        <v>2016</v>
      </c>
      <c r="I1199">
        <f>VLOOKUP(TablaVentas[[#This Row],[CodigoBarras]],TablaProductos[#All],3,FALSE)</f>
        <v>1003</v>
      </c>
    </row>
    <row r="1200" spans="1:9" x14ac:dyDescent="0.25">
      <c r="A1200" s="68">
        <v>42585</v>
      </c>
      <c r="B1200">
        <v>75100033944</v>
      </c>
      <c r="C1200">
        <v>33</v>
      </c>
      <c r="D1200" s="2">
        <v>26.678238770962935</v>
      </c>
      <c r="E1200" s="3">
        <f>TablaVentas[[#This Row],[Precio]]*TablaVentas[[#This Row],[Cantidad]]</f>
        <v>880.38187944177685</v>
      </c>
      <c r="F1200">
        <f>IF(TablaVentas[[#This Row],[Cantidad]]&gt;=20,1,2)</f>
        <v>1</v>
      </c>
      <c r="G1200" s="67" t="str">
        <f>VLOOKUP(MONTH(TablaVentas[[#This Row],[fecha]]),TablaMeses[#All],2,FALSE)</f>
        <v>AGOSTO</v>
      </c>
      <c r="H1200">
        <f>YEAR(TablaVentas[[#This Row],[fecha]])</f>
        <v>2016</v>
      </c>
      <c r="I1200">
        <f>VLOOKUP(TablaVentas[[#This Row],[CodigoBarras]],TablaProductos[#All],3,FALSE)</f>
        <v>1002</v>
      </c>
    </row>
    <row r="1201" spans="1:9" x14ac:dyDescent="0.25">
      <c r="A1201" s="68">
        <v>42585</v>
      </c>
      <c r="B1201">
        <v>75100033946</v>
      </c>
      <c r="C1201">
        <v>25</v>
      </c>
      <c r="D1201" s="2">
        <v>39.508311000525424</v>
      </c>
      <c r="E1201" s="3">
        <f>TablaVentas[[#This Row],[Precio]]*TablaVentas[[#This Row],[Cantidad]]</f>
        <v>987.70777501313557</v>
      </c>
      <c r="F1201">
        <f>IF(TablaVentas[[#This Row],[Cantidad]]&gt;=20,1,2)</f>
        <v>1</v>
      </c>
      <c r="G1201" s="67" t="str">
        <f>VLOOKUP(MONTH(TablaVentas[[#This Row],[fecha]]),TablaMeses[#All],2,FALSE)</f>
        <v>AGOSTO</v>
      </c>
      <c r="H1201">
        <f>YEAR(TablaVentas[[#This Row],[fecha]])</f>
        <v>2016</v>
      </c>
      <c r="I1201">
        <f>VLOOKUP(TablaVentas[[#This Row],[CodigoBarras]],TablaProductos[#All],3,FALSE)</f>
        <v>1004</v>
      </c>
    </row>
    <row r="1202" spans="1:9" x14ac:dyDescent="0.25">
      <c r="A1202" s="68">
        <v>42585</v>
      </c>
      <c r="B1202">
        <v>75100033946</v>
      </c>
      <c r="C1202">
        <v>3</v>
      </c>
      <c r="D1202" s="2">
        <v>39.508311000525424</v>
      </c>
      <c r="E1202" s="3">
        <f>TablaVentas[[#This Row],[Precio]]*TablaVentas[[#This Row],[Cantidad]]</f>
        <v>118.52493300157627</v>
      </c>
      <c r="F1202">
        <f>IF(TablaVentas[[#This Row],[Cantidad]]&gt;=20,1,2)</f>
        <v>2</v>
      </c>
      <c r="G1202" s="67" t="str">
        <f>VLOOKUP(MONTH(TablaVentas[[#This Row],[fecha]]),TablaMeses[#All],2,FALSE)</f>
        <v>AGOSTO</v>
      </c>
      <c r="H1202">
        <f>YEAR(TablaVentas[[#This Row],[fecha]])</f>
        <v>2016</v>
      </c>
      <c r="I1202">
        <f>VLOOKUP(TablaVentas[[#This Row],[CodigoBarras]],TablaProductos[#All],3,FALSE)</f>
        <v>1004</v>
      </c>
    </row>
    <row r="1203" spans="1:9" x14ac:dyDescent="0.25">
      <c r="A1203" s="68">
        <v>42585</v>
      </c>
      <c r="B1203">
        <v>75100033949</v>
      </c>
      <c r="C1203">
        <v>35</v>
      </c>
      <c r="D1203" s="2">
        <v>32.894032474980676</v>
      </c>
      <c r="E1203" s="3">
        <f>TablaVentas[[#This Row],[Precio]]*TablaVentas[[#This Row],[Cantidad]]</f>
        <v>1151.2911366243236</v>
      </c>
      <c r="F1203">
        <f>IF(TablaVentas[[#This Row],[Cantidad]]&gt;=20,1,2)</f>
        <v>1</v>
      </c>
      <c r="G1203" s="67" t="str">
        <f>VLOOKUP(MONTH(TablaVentas[[#This Row],[fecha]]),TablaMeses[#All],2,FALSE)</f>
        <v>AGOSTO</v>
      </c>
      <c r="H1203">
        <f>YEAR(TablaVentas[[#This Row],[fecha]])</f>
        <v>2016</v>
      </c>
      <c r="I1203">
        <f>VLOOKUP(TablaVentas[[#This Row],[CodigoBarras]],TablaProductos[#All],3,FALSE)</f>
        <v>1004</v>
      </c>
    </row>
    <row r="1204" spans="1:9" x14ac:dyDescent="0.25">
      <c r="A1204" s="68">
        <v>42586</v>
      </c>
      <c r="B1204">
        <v>75100033941</v>
      </c>
      <c r="C1204">
        <v>17</v>
      </c>
      <c r="D1204" s="2">
        <v>34.329026514440201</v>
      </c>
      <c r="E1204" s="3">
        <f>TablaVentas[[#This Row],[Precio]]*TablaVentas[[#This Row],[Cantidad]]</f>
        <v>583.59345074548344</v>
      </c>
      <c r="F1204">
        <f>IF(TablaVentas[[#This Row],[Cantidad]]&gt;=20,1,2)</f>
        <v>2</v>
      </c>
      <c r="G1204" s="67" t="str">
        <f>VLOOKUP(MONTH(TablaVentas[[#This Row],[fecha]]),TablaMeses[#All],2,FALSE)</f>
        <v>AGOSTO</v>
      </c>
      <c r="H1204">
        <f>YEAR(TablaVentas[[#This Row],[fecha]])</f>
        <v>2016</v>
      </c>
      <c r="I1204">
        <f>VLOOKUP(TablaVentas[[#This Row],[CodigoBarras]],TablaProductos[#All],3,FALSE)</f>
        <v>1002</v>
      </c>
    </row>
    <row r="1205" spans="1:9" x14ac:dyDescent="0.25">
      <c r="A1205" s="68">
        <v>42586</v>
      </c>
      <c r="B1205">
        <v>75100033941</v>
      </c>
      <c r="C1205">
        <v>39</v>
      </c>
      <c r="D1205" s="2">
        <v>34.329026514440201</v>
      </c>
      <c r="E1205" s="3">
        <f>TablaVentas[[#This Row],[Precio]]*TablaVentas[[#This Row],[Cantidad]]</f>
        <v>1338.8320340631678</v>
      </c>
      <c r="F1205">
        <f>IF(TablaVentas[[#This Row],[Cantidad]]&gt;=20,1,2)</f>
        <v>1</v>
      </c>
      <c r="G1205" s="67" t="str">
        <f>VLOOKUP(MONTH(TablaVentas[[#This Row],[fecha]]),TablaMeses[#All],2,FALSE)</f>
        <v>AGOSTO</v>
      </c>
      <c r="H1205">
        <f>YEAR(TablaVentas[[#This Row],[fecha]])</f>
        <v>2016</v>
      </c>
      <c r="I1205">
        <f>VLOOKUP(TablaVentas[[#This Row],[CodigoBarras]],TablaProductos[#All],3,FALSE)</f>
        <v>1002</v>
      </c>
    </row>
    <row r="1206" spans="1:9" x14ac:dyDescent="0.25">
      <c r="A1206" s="68">
        <v>42586</v>
      </c>
      <c r="B1206">
        <v>75100033945</v>
      </c>
      <c r="C1206">
        <v>13</v>
      </c>
      <c r="D1206" s="2">
        <v>32.473968381130078</v>
      </c>
      <c r="E1206" s="3">
        <f>TablaVentas[[#This Row],[Precio]]*TablaVentas[[#This Row],[Cantidad]]</f>
        <v>422.16158895469101</v>
      </c>
      <c r="F1206">
        <f>IF(TablaVentas[[#This Row],[Cantidad]]&gt;=20,1,2)</f>
        <v>2</v>
      </c>
      <c r="G1206" s="67" t="str">
        <f>VLOOKUP(MONTH(TablaVentas[[#This Row],[fecha]]),TablaMeses[#All],2,FALSE)</f>
        <v>AGOSTO</v>
      </c>
      <c r="H1206">
        <f>YEAR(TablaVentas[[#This Row],[fecha]])</f>
        <v>2016</v>
      </c>
      <c r="I1206">
        <f>VLOOKUP(TablaVentas[[#This Row],[CodigoBarras]],TablaProductos[#All],3,FALSE)</f>
        <v>1003</v>
      </c>
    </row>
    <row r="1207" spans="1:9" x14ac:dyDescent="0.25">
      <c r="A1207" s="68">
        <v>42586</v>
      </c>
      <c r="B1207">
        <v>75100033947</v>
      </c>
      <c r="C1207">
        <v>8</v>
      </c>
      <c r="D1207" s="2">
        <v>33.370394916639121</v>
      </c>
      <c r="E1207" s="3">
        <f>TablaVentas[[#This Row],[Precio]]*TablaVentas[[#This Row],[Cantidad]]</f>
        <v>266.96315933311297</v>
      </c>
      <c r="F1207">
        <f>IF(TablaVentas[[#This Row],[Cantidad]]&gt;=20,1,2)</f>
        <v>2</v>
      </c>
      <c r="G1207" s="67" t="str">
        <f>VLOOKUP(MONTH(TablaVentas[[#This Row],[fecha]]),TablaMeses[#All],2,FALSE)</f>
        <v>AGOSTO</v>
      </c>
      <c r="H1207">
        <f>YEAR(TablaVentas[[#This Row],[fecha]])</f>
        <v>2016</v>
      </c>
      <c r="I1207">
        <f>VLOOKUP(TablaVentas[[#This Row],[CodigoBarras]],TablaProductos[#All],3,FALSE)</f>
        <v>1005</v>
      </c>
    </row>
    <row r="1208" spans="1:9" x14ac:dyDescent="0.25">
      <c r="A1208" s="68">
        <v>42586</v>
      </c>
      <c r="B1208">
        <v>75100033948</v>
      </c>
      <c r="C1208">
        <v>4</v>
      </c>
      <c r="D1208" s="2">
        <v>24.462827423892683</v>
      </c>
      <c r="E1208" s="3">
        <f>TablaVentas[[#This Row],[Precio]]*TablaVentas[[#This Row],[Cantidad]]</f>
        <v>97.851309695570734</v>
      </c>
      <c r="F1208">
        <f>IF(TablaVentas[[#This Row],[Cantidad]]&gt;=20,1,2)</f>
        <v>2</v>
      </c>
      <c r="G1208" s="67" t="str">
        <f>VLOOKUP(MONTH(TablaVentas[[#This Row],[fecha]]),TablaMeses[#All],2,FALSE)</f>
        <v>AGOSTO</v>
      </c>
      <c r="H1208">
        <f>YEAR(TablaVentas[[#This Row],[fecha]])</f>
        <v>2016</v>
      </c>
      <c r="I1208">
        <f>VLOOKUP(TablaVentas[[#This Row],[CodigoBarras]],TablaProductos[#All],3,FALSE)</f>
        <v>1006</v>
      </c>
    </row>
    <row r="1209" spans="1:9" x14ac:dyDescent="0.25">
      <c r="A1209" s="68">
        <v>42586</v>
      </c>
      <c r="B1209">
        <v>75100033950</v>
      </c>
      <c r="C1209">
        <v>10</v>
      </c>
      <c r="D1209" s="2">
        <v>25.215585619363644</v>
      </c>
      <c r="E1209" s="3">
        <f>TablaVentas[[#This Row],[Precio]]*TablaVentas[[#This Row],[Cantidad]]</f>
        <v>252.15585619363645</v>
      </c>
      <c r="F1209">
        <f>IF(TablaVentas[[#This Row],[Cantidad]]&gt;=20,1,2)</f>
        <v>2</v>
      </c>
      <c r="G1209" s="67" t="str">
        <f>VLOOKUP(MONTH(TablaVentas[[#This Row],[fecha]]),TablaMeses[#All],2,FALSE)</f>
        <v>AGOSTO</v>
      </c>
      <c r="H1209">
        <f>YEAR(TablaVentas[[#This Row],[fecha]])</f>
        <v>2016</v>
      </c>
      <c r="I1209">
        <f>VLOOKUP(TablaVentas[[#This Row],[CodigoBarras]],TablaProductos[#All],3,FALSE)</f>
        <v>1005</v>
      </c>
    </row>
    <row r="1210" spans="1:9" x14ac:dyDescent="0.25">
      <c r="A1210" s="68">
        <v>42586</v>
      </c>
      <c r="B1210">
        <v>75100033950</v>
      </c>
      <c r="C1210">
        <v>48</v>
      </c>
      <c r="D1210" s="2">
        <v>25.215585619363644</v>
      </c>
      <c r="E1210" s="3">
        <f>TablaVentas[[#This Row],[Precio]]*TablaVentas[[#This Row],[Cantidad]]</f>
        <v>1210.3481097294548</v>
      </c>
      <c r="F1210">
        <f>IF(TablaVentas[[#This Row],[Cantidad]]&gt;=20,1,2)</f>
        <v>1</v>
      </c>
      <c r="G1210" s="67" t="str">
        <f>VLOOKUP(MONTH(TablaVentas[[#This Row],[fecha]]),TablaMeses[#All],2,FALSE)</f>
        <v>AGOSTO</v>
      </c>
      <c r="H1210">
        <f>YEAR(TablaVentas[[#This Row],[fecha]])</f>
        <v>2016</v>
      </c>
      <c r="I1210">
        <f>VLOOKUP(TablaVentas[[#This Row],[CodigoBarras]],TablaProductos[#All],3,FALSE)</f>
        <v>1005</v>
      </c>
    </row>
    <row r="1211" spans="1:9" x14ac:dyDescent="0.25">
      <c r="A1211" s="68">
        <v>42586</v>
      </c>
      <c r="B1211">
        <v>75100033950</v>
      </c>
      <c r="C1211">
        <v>15</v>
      </c>
      <c r="D1211" s="2">
        <v>25.215585619363644</v>
      </c>
      <c r="E1211" s="3">
        <f>TablaVentas[[#This Row],[Precio]]*TablaVentas[[#This Row],[Cantidad]]</f>
        <v>378.23378429045465</v>
      </c>
      <c r="F1211">
        <f>IF(TablaVentas[[#This Row],[Cantidad]]&gt;=20,1,2)</f>
        <v>2</v>
      </c>
      <c r="G1211" s="67" t="str">
        <f>VLOOKUP(MONTH(TablaVentas[[#This Row],[fecha]]),TablaMeses[#All],2,FALSE)</f>
        <v>AGOSTO</v>
      </c>
      <c r="H1211">
        <f>YEAR(TablaVentas[[#This Row],[fecha]])</f>
        <v>2016</v>
      </c>
      <c r="I1211">
        <f>VLOOKUP(TablaVentas[[#This Row],[CodigoBarras]],TablaProductos[#All],3,FALSE)</f>
        <v>1005</v>
      </c>
    </row>
    <row r="1212" spans="1:9" x14ac:dyDescent="0.25">
      <c r="A1212" s="68">
        <v>42587</v>
      </c>
      <c r="B1212">
        <v>75100033940</v>
      </c>
      <c r="C1212">
        <v>12</v>
      </c>
      <c r="D1212" s="2">
        <v>36.618449397693041</v>
      </c>
      <c r="E1212" s="3">
        <f>TablaVentas[[#This Row],[Precio]]*TablaVentas[[#This Row],[Cantidad]]</f>
        <v>439.42139277231649</v>
      </c>
      <c r="F1212">
        <f>IF(TablaVentas[[#This Row],[Cantidad]]&gt;=20,1,2)</f>
        <v>2</v>
      </c>
      <c r="G1212" s="67" t="str">
        <f>VLOOKUP(MONTH(TablaVentas[[#This Row],[fecha]]),TablaMeses[#All],2,FALSE)</f>
        <v>AGOSTO</v>
      </c>
      <c r="H1212">
        <f>YEAR(TablaVentas[[#This Row],[fecha]])</f>
        <v>2016</v>
      </c>
      <c r="I1212">
        <f>VLOOKUP(TablaVentas[[#This Row],[CodigoBarras]],TablaProductos[#All],3,FALSE)</f>
        <v>1001</v>
      </c>
    </row>
    <row r="1213" spans="1:9" x14ac:dyDescent="0.25">
      <c r="A1213" s="68">
        <v>42587</v>
      </c>
      <c r="B1213">
        <v>75100033940</v>
      </c>
      <c r="C1213">
        <v>29</v>
      </c>
      <c r="D1213" s="2">
        <v>36.618449397693041</v>
      </c>
      <c r="E1213" s="3">
        <f>TablaVentas[[#This Row],[Precio]]*TablaVentas[[#This Row],[Cantidad]]</f>
        <v>1061.9350325330981</v>
      </c>
      <c r="F1213">
        <f>IF(TablaVentas[[#This Row],[Cantidad]]&gt;=20,1,2)</f>
        <v>1</v>
      </c>
      <c r="G1213" s="67" t="str">
        <f>VLOOKUP(MONTH(TablaVentas[[#This Row],[fecha]]),TablaMeses[#All],2,FALSE)</f>
        <v>AGOSTO</v>
      </c>
      <c r="H1213">
        <f>YEAR(TablaVentas[[#This Row],[fecha]])</f>
        <v>2016</v>
      </c>
      <c r="I1213">
        <f>VLOOKUP(TablaVentas[[#This Row],[CodigoBarras]],TablaProductos[#All],3,FALSE)</f>
        <v>1001</v>
      </c>
    </row>
    <row r="1214" spans="1:9" x14ac:dyDescent="0.25">
      <c r="A1214" s="68">
        <v>42587</v>
      </c>
      <c r="B1214">
        <v>75100033941</v>
      </c>
      <c r="C1214">
        <v>50</v>
      </c>
      <c r="D1214" s="2">
        <v>34.329026514440201</v>
      </c>
      <c r="E1214" s="3">
        <f>TablaVentas[[#This Row],[Precio]]*TablaVentas[[#This Row],[Cantidad]]</f>
        <v>1716.4513257220101</v>
      </c>
      <c r="F1214">
        <f>IF(TablaVentas[[#This Row],[Cantidad]]&gt;=20,1,2)</f>
        <v>1</v>
      </c>
      <c r="G1214" s="67" t="str">
        <f>VLOOKUP(MONTH(TablaVentas[[#This Row],[fecha]]),TablaMeses[#All],2,FALSE)</f>
        <v>AGOSTO</v>
      </c>
      <c r="H1214">
        <f>YEAR(TablaVentas[[#This Row],[fecha]])</f>
        <v>2016</v>
      </c>
      <c r="I1214">
        <f>VLOOKUP(TablaVentas[[#This Row],[CodigoBarras]],TablaProductos[#All],3,FALSE)</f>
        <v>1002</v>
      </c>
    </row>
    <row r="1215" spans="1:9" x14ac:dyDescent="0.25">
      <c r="A1215" s="68">
        <v>42587</v>
      </c>
      <c r="B1215">
        <v>75100033943</v>
      </c>
      <c r="C1215">
        <v>4</v>
      </c>
      <c r="D1215" s="2">
        <v>38.791923856233225</v>
      </c>
      <c r="E1215" s="3">
        <f>TablaVentas[[#This Row],[Precio]]*TablaVentas[[#This Row],[Cantidad]]</f>
        <v>155.1676954249329</v>
      </c>
      <c r="F1215">
        <f>IF(TablaVentas[[#This Row],[Cantidad]]&gt;=20,1,2)</f>
        <v>2</v>
      </c>
      <c r="G1215" s="67" t="str">
        <f>VLOOKUP(MONTH(TablaVentas[[#This Row],[fecha]]),TablaMeses[#All],2,FALSE)</f>
        <v>AGOSTO</v>
      </c>
      <c r="H1215">
        <f>YEAR(TablaVentas[[#This Row],[fecha]])</f>
        <v>2016</v>
      </c>
      <c r="I1215">
        <f>VLOOKUP(TablaVentas[[#This Row],[CodigoBarras]],TablaProductos[#All],3,FALSE)</f>
        <v>1001</v>
      </c>
    </row>
    <row r="1216" spans="1:9" x14ac:dyDescent="0.25">
      <c r="A1216" s="68">
        <v>42587</v>
      </c>
      <c r="B1216">
        <v>75100033948</v>
      </c>
      <c r="C1216">
        <v>45</v>
      </c>
      <c r="D1216" s="2">
        <v>24.462827423892683</v>
      </c>
      <c r="E1216" s="3">
        <f>TablaVentas[[#This Row],[Precio]]*TablaVentas[[#This Row],[Cantidad]]</f>
        <v>1100.8272340751707</v>
      </c>
      <c r="F1216">
        <f>IF(TablaVentas[[#This Row],[Cantidad]]&gt;=20,1,2)</f>
        <v>1</v>
      </c>
      <c r="G1216" s="67" t="str">
        <f>VLOOKUP(MONTH(TablaVentas[[#This Row],[fecha]]),TablaMeses[#All],2,FALSE)</f>
        <v>AGOSTO</v>
      </c>
      <c r="H1216">
        <f>YEAR(TablaVentas[[#This Row],[fecha]])</f>
        <v>2016</v>
      </c>
      <c r="I1216">
        <f>VLOOKUP(TablaVentas[[#This Row],[CodigoBarras]],TablaProductos[#All],3,FALSE)</f>
        <v>1006</v>
      </c>
    </row>
    <row r="1217" spans="1:9" x14ac:dyDescent="0.25">
      <c r="A1217" s="68">
        <v>42587</v>
      </c>
      <c r="B1217">
        <v>75100033948</v>
      </c>
      <c r="C1217">
        <v>48</v>
      </c>
      <c r="D1217" s="2">
        <v>24.462827423892683</v>
      </c>
      <c r="E1217" s="3">
        <f>TablaVentas[[#This Row],[Precio]]*TablaVentas[[#This Row],[Cantidad]]</f>
        <v>1174.2157163468487</v>
      </c>
      <c r="F1217">
        <f>IF(TablaVentas[[#This Row],[Cantidad]]&gt;=20,1,2)</f>
        <v>1</v>
      </c>
      <c r="G1217" s="67" t="str">
        <f>VLOOKUP(MONTH(TablaVentas[[#This Row],[fecha]]),TablaMeses[#All],2,FALSE)</f>
        <v>AGOSTO</v>
      </c>
      <c r="H1217">
        <f>YEAR(TablaVentas[[#This Row],[fecha]])</f>
        <v>2016</v>
      </c>
      <c r="I1217">
        <f>VLOOKUP(TablaVentas[[#This Row],[CodigoBarras]],TablaProductos[#All],3,FALSE)</f>
        <v>1006</v>
      </c>
    </row>
    <row r="1218" spans="1:9" x14ac:dyDescent="0.25">
      <c r="A1218" s="68">
        <v>42587</v>
      </c>
      <c r="B1218">
        <v>75100033949</v>
      </c>
      <c r="C1218">
        <v>38</v>
      </c>
      <c r="D1218" s="2">
        <v>32.894032474980676</v>
      </c>
      <c r="E1218" s="3">
        <f>TablaVentas[[#This Row],[Precio]]*TablaVentas[[#This Row],[Cantidad]]</f>
        <v>1249.9732340492658</v>
      </c>
      <c r="F1218">
        <f>IF(TablaVentas[[#This Row],[Cantidad]]&gt;=20,1,2)</f>
        <v>1</v>
      </c>
      <c r="G1218" s="67" t="str">
        <f>VLOOKUP(MONTH(TablaVentas[[#This Row],[fecha]]),TablaMeses[#All],2,FALSE)</f>
        <v>AGOSTO</v>
      </c>
      <c r="H1218">
        <f>YEAR(TablaVentas[[#This Row],[fecha]])</f>
        <v>2016</v>
      </c>
      <c r="I1218">
        <f>VLOOKUP(TablaVentas[[#This Row],[CodigoBarras]],TablaProductos[#All],3,FALSE)</f>
        <v>1004</v>
      </c>
    </row>
    <row r="1219" spans="1:9" x14ac:dyDescent="0.25">
      <c r="A1219" s="68">
        <v>42588</v>
      </c>
      <c r="B1219">
        <v>75100033944</v>
      </c>
      <c r="C1219">
        <v>18</v>
      </c>
      <c r="D1219" s="2">
        <v>26.678238770962935</v>
      </c>
      <c r="E1219" s="3">
        <f>TablaVentas[[#This Row],[Precio]]*TablaVentas[[#This Row],[Cantidad]]</f>
        <v>480.20829787733283</v>
      </c>
      <c r="F1219">
        <f>IF(TablaVentas[[#This Row],[Cantidad]]&gt;=20,1,2)</f>
        <v>2</v>
      </c>
      <c r="G1219" s="67" t="str">
        <f>VLOOKUP(MONTH(TablaVentas[[#This Row],[fecha]]),TablaMeses[#All],2,FALSE)</f>
        <v>AGOSTO</v>
      </c>
      <c r="H1219">
        <f>YEAR(TablaVentas[[#This Row],[fecha]])</f>
        <v>2016</v>
      </c>
      <c r="I1219">
        <f>VLOOKUP(TablaVentas[[#This Row],[CodigoBarras]],TablaProductos[#All],3,FALSE)</f>
        <v>1002</v>
      </c>
    </row>
    <row r="1220" spans="1:9" x14ac:dyDescent="0.25">
      <c r="A1220" s="68">
        <v>42588</v>
      </c>
      <c r="B1220">
        <v>75100033944</v>
      </c>
      <c r="C1220">
        <v>42</v>
      </c>
      <c r="D1220" s="2">
        <v>26.678238770962935</v>
      </c>
      <c r="E1220" s="3">
        <f>TablaVentas[[#This Row],[Precio]]*TablaVentas[[#This Row],[Cantidad]]</f>
        <v>1120.4860283804433</v>
      </c>
      <c r="F1220">
        <f>IF(TablaVentas[[#This Row],[Cantidad]]&gt;=20,1,2)</f>
        <v>1</v>
      </c>
      <c r="G1220" s="67" t="str">
        <f>VLOOKUP(MONTH(TablaVentas[[#This Row],[fecha]]),TablaMeses[#All],2,FALSE)</f>
        <v>AGOSTO</v>
      </c>
      <c r="H1220">
        <f>YEAR(TablaVentas[[#This Row],[fecha]])</f>
        <v>2016</v>
      </c>
      <c r="I1220">
        <f>VLOOKUP(TablaVentas[[#This Row],[CodigoBarras]],TablaProductos[#All],3,FALSE)</f>
        <v>1002</v>
      </c>
    </row>
    <row r="1221" spans="1:9" x14ac:dyDescent="0.25">
      <c r="A1221" s="68">
        <v>42588</v>
      </c>
      <c r="B1221">
        <v>75100033945</v>
      </c>
      <c r="C1221">
        <v>15</v>
      </c>
      <c r="D1221" s="2">
        <v>32.473968381130078</v>
      </c>
      <c r="E1221" s="3">
        <f>TablaVentas[[#This Row],[Precio]]*TablaVentas[[#This Row],[Cantidad]]</f>
        <v>487.10952571695117</v>
      </c>
      <c r="F1221">
        <f>IF(TablaVentas[[#This Row],[Cantidad]]&gt;=20,1,2)</f>
        <v>2</v>
      </c>
      <c r="G1221" s="67" t="str">
        <f>VLOOKUP(MONTH(TablaVentas[[#This Row],[fecha]]),TablaMeses[#All],2,FALSE)</f>
        <v>AGOSTO</v>
      </c>
      <c r="H1221">
        <f>YEAR(TablaVentas[[#This Row],[fecha]])</f>
        <v>2016</v>
      </c>
      <c r="I1221">
        <f>VLOOKUP(TablaVentas[[#This Row],[CodigoBarras]],TablaProductos[#All],3,FALSE)</f>
        <v>1003</v>
      </c>
    </row>
    <row r="1222" spans="1:9" x14ac:dyDescent="0.25">
      <c r="A1222" s="68">
        <v>42588</v>
      </c>
      <c r="B1222">
        <v>75100033945</v>
      </c>
      <c r="C1222">
        <v>19</v>
      </c>
      <c r="D1222" s="2">
        <v>32.473968381130078</v>
      </c>
      <c r="E1222" s="3">
        <f>TablaVentas[[#This Row],[Precio]]*TablaVentas[[#This Row],[Cantidad]]</f>
        <v>617.00539924147142</v>
      </c>
      <c r="F1222">
        <f>IF(TablaVentas[[#This Row],[Cantidad]]&gt;=20,1,2)</f>
        <v>2</v>
      </c>
      <c r="G1222" s="67" t="str">
        <f>VLOOKUP(MONTH(TablaVentas[[#This Row],[fecha]]),TablaMeses[#All],2,FALSE)</f>
        <v>AGOSTO</v>
      </c>
      <c r="H1222">
        <f>YEAR(TablaVentas[[#This Row],[fecha]])</f>
        <v>2016</v>
      </c>
      <c r="I1222">
        <f>VLOOKUP(TablaVentas[[#This Row],[CodigoBarras]],TablaProductos[#All],3,FALSE)</f>
        <v>1003</v>
      </c>
    </row>
    <row r="1223" spans="1:9" x14ac:dyDescent="0.25">
      <c r="A1223" s="68">
        <v>42588</v>
      </c>
      <c r="B1223">
        <v>75100033946</v>
      </c>
      <c r="C1223">
        <v>1</v>
      </c>
      <c r="D1223" s="2">
        <v>39.508311000525424</v>
      </c>
      <c r="E1223" s="3">
        <f>TablaVentas[[#This Row],[Precio]]*TablaVentas[[#This Row],[Cantidad]]</f>
        <v>39.508311000525424</v>
      </c>
      <c r="F1223">
        <f>IF(TablaVentas[[#This Row],[Cantidad]]&gt;=20,1,2)</f>
        <v>2</v>
      </c>
      <c r="G1223" s="67" t="str">
        <f>VLOOKUP(MONTH(TablaVentas[[#This Row],[fecha]]),TablaMeses[#All],2,FALSE)</f>
        <v>AGOSTO</v>
      </c>
      <c r="H1223">
        <f>YEAR(TablaVentas[[#This Row],[fecha]])</f>
        <v>2016</v>
      </c>
      <c r="I1223">
        <f>VLOOKUP(TablaVentas[[#This Row],[CodigoBarras]],TablaProductos[#All],3,FALSE)</f>
        <v>1004</v>
      </c>
    </row>
    <row r="1224" spans="1:9" x14ac:dyDescent="0.25">
      <c r="A1224" s="68">
        <v>42588</v>
      </c>
      <c r="B1224">
        <v>75100033950</v>
      </c>
      <c r="C1224">
        <v>32</v>
      </c>
      <c r="D1224" s="2">
        <v>25.215585619363644</v>
      </c>
      <c r="E1224" s="3">
        <f>TablaVentas[[#This Row],[Precio]]*TablaVentas[[#This Row],[Cantidad]]</f>
        <v>806.8987398196366</v>
      </c>
      <c r="F1224">
        <f>IF(TablaVentas[[#This Row],[Cantidad]]&gt;=20,1,2)</f>
        <v>1</v>
      </c>
      <c r="G1224" s="67" t="str">
        <f>VLOOKUP(MONTH(TablaVentas[[#This Row],[fecha]]),TablaMeses[#All],2,FALSE)</f>
        <v>AGOSTO</v>
      </c>
      <c r="H1224">
        <f>YEAR(TablaVentas[[#This Row],[fecha]])</f>
        <v>2016</v>
      </c>
      <c r="I1224">
        <f>VLOOKUP(TablaVentas[[#This Row],[CodigoBarras]],TablaProductos[#All],3,FALSE)</f>
        <v>1005</v>
      </c>
    </row>
    <row r="1225" spans="1:9" x14ac:dyDescent="0.25">
      <c r="A1225" s="68">
        <v>42589</v>
      </c>
      <c r="B1225">
        <v>75100033950</v>
      </c>
      <c r="C1225">
        <v>31</v>
      </c>
      <c r="D1225" s="2">
        <v>25.215585619363644</v>
      </c>
      <c r="E1225" s="3">
        <f>TablaVentas[[#This Row],[Precio]]*TablaVentas[[#This Row],[Cantidad]]</f>
        <v>781.68315420027295</v>
      </c>
      <c r="F1225">
        <f>IF(TablaVentas[[#This Row],[Cantidad]]&gt;=20,1,2)</f>
        <v>1</v>
      </c>
      <c r="G1225" s="67" t="str">
        <f>VLOOKUP(MONTH(TablaVentas[[#This Row],[fecha]]),TablaMeses[#All],2,FALSE)</f>
        <v>AGOSTO</v>
      </c>
      <c r="H1225">
        <f>YEAR(TablaVentas[[#This Row],[fecha]])</f>
        <v>2016</v>
      </c>
      <c r="I1225">
        <f>VLOOKUP(TablaVentas[[#This Row],[CodigoBarras]],TablaProductos[#All],3,FALSE)</f>
        <v>1005</v>
      </c>
    </row>
    <row r="1226" spans="1:9" x14ac:dyDescent="0.25">
      <c r="A1226" s="68">
        <v>42590</v>
      </c>
      <c r="B1226">
        <v>75100033942</v>
      </c>
      <c r="C1226">
        <v>6</v>
      </c>
      <c r="D1226" s="2">
        <v>39.570543626877033</v>
      </c>
      <c r="E1226" s="3">
        <f>TablaVentas[[#This Row],[Precio]]*TablaVentas[[#This Row],[Cantidad]]</f>
        <v>237.42326176126221</v>
      </c>
      <c r="F1226">
        <f>IF(TablaVentas[[#This Row],[Cantidad]]&gt;=20,1,2)</f>
        <v>2</v>
      </c>
      <c r="G1226" s="67" t="str">
        <f>VLOOKUP(MONTH(TablaVentas[[#This Row],[fecha]]),TablaMeses[#All],2,FALSE)</f>
        <v>AGOSTO</v>
      </c>
      <c r="H1226">
        <f>YEAR(TablaVentas[[#This Row],[fecha]])</f>
        <v>2016</v>
      </c>
      <c r="I1226">
        <f>VLOOKUP(TablaVentas[[#This Row],[CodigoBarras]],TablaProductos[#All],3,FALSE)</f>
        <v>1003</v>
      </c>
    </row>
    <row r="1227" spans="1:9" x14ac:dyDescent="0.25">
      <c r="A1227" s="68">
        <v>42590</v>
      </c>
      <c r="B1227">
        <v>75100033949</v>
      </c>
      <c r="C1227">
        <v>38</v>
      </c>
      <c r="D1227" s="2">
        <v>32.894032474980676</v>
      </c>
      <c r="E1227" s="3">
        <f>TablaVentas[[#This Row],[Precio]]*TablaVentas[[#This Row],[Cantidad]]</f>
        <v>1249.9732340492658</v>
      </c>
      <c r="F1227">
        <f>IF(TablaVentas[[#This Row],[Cantidad]]&gt;=20,1,2)</f>
        <v>1</v>
      </c>
      <c r="G1227" s="67" t="str">
        <f>VLOOKUP(MONTH(TablaVentas[[#This Row],[fecha]]),TablaMeses[#All],2,FALSE)</f>
        <v>AGOSTO</v>
      </c>
      <c r="H1227">
        <f>YEAR(TablaVentas[[#This Row],[fecha]])</f>
        <v>2016</v>
      </c>
      <c r="I1227">
        <f>VLOOKUP(TablaVentas[[#This Row],[CodigoBarras]],TablaProductos[#All],3,FALSE)</f>
        <v>1004</v>
      </c>
    </row>
    <row r="1228" spans="1:9" x14ac:dyDescent="0.25">
      <c r="A1228" s="68">
        <v>42590</v>
      </c>
      <c r="B1228">
        <v>75100033949</v>
      </c>
      <c r="C1228">
        <v>49</v>
      </c>
      <c r="D1228" s="2">
        <v>32.894032474980676</v>
      </c>
      <c r="E1228" s="3">
        <f>TablaVentas[[#This Row],[Precio]]*TablaVentas[[#This Row],[Cantidad]]</f>
        <v>1611.807591274053</v>
      </c>
      <c r="F1228">
        <f>IF(TablaVentas[[#This Row],[Cantidad]]&gt;=20,1,2)</f>
        <v>1</v>
      </c>
      <c r="G1228" s="67" t="str">
        <f>VLOOKUP(MONTH(TablaVentas[[#This Row],[fecha]]),TablaMeses[#All],2,FALSE)</f>
        <v>AGOSTO</v>
      </c>
      <c r="H1228">
        <f>YEAR(TablaVentas[[#This Row],[fecha]])</f>
        <v>2016</v>
      </c>
      <c r="I1228">
        <f>VLOOKUP(TablaVentas[[#This Row],[CodigoBarras]],TablaProductos[#All],3,FALSE)</f>
        <v>1004</v>
      </c>
    </row>
    <row r="1229" spans="1:9" x14ac:dyDescent="0.25">
      <c r="A1229" s="68">
        <v>42591</v>
      </c>
      <c r="B1229">
        <v>75100033941</v>
      </c>
      <c r="C1229">
        <v>7</v>
      </c>
      <c r="D1229" s="2">
        <v>34.329026514440201</v>
      </c>
      <c r="E1229" s="3">
        <f>TablaVentas[[#This Row],[Precio]]*TablaVentas[[#This Row],[Cantidad]]</f>
        <v>240.3031856010814</v>
      </c>
      <c r="F1229">
        <f>IF(TablaVentas[[#This Row],[Cantidad]]&gt;=20,1,2)</f>
        <v>2</v>
      </c>
      <c r="G1229" s="67" t="str">
        <f>VLOOKUP(MONTH(TablaVentas[[#This Row],[fecha]]),TablaMeses[#All],2,FALSE)</f>
        <v>AGOSTO</v>
      </c>
      <c r="H1229">
        <f>YEAR(TablaVentas[[#This Row],[fecha]])</f>
        <v>2016</v>
      </c>
      <c r="I1229">
        <f>VLOOKUP(TablaVentas[[#This Row],[CodigoBarras]],TablaProductos[#All],3,FALSE)</f>
        <v>1002</v>
      </c>
    </row>
    <row r="1230" spans="1:9" x14ac:dyDescent="0.25">
      <c r="A1230" s="68">
        <v>42591</v>
      </c>
      <c r="B1230">
        <v>75100033943</v>
      </c>
      <c r="C1230">
        <v>7</v>
      </c>
      <c r="D1230" s="2">
        <v>38.791923856233225</v>
      </c>
      <c r="E1230" s="3">
        <f>TablaVentas[[#This Row],[Precio]]*TablaVentas[[#This Row],[Cantidad]]</f>
        <v>271.54346699363259</v>
      </c>
      <c r="F1230">
        <f>IF(TablaVentas[[#This Row],[Cantidad]]&gt;=20,1,2)</f>
        <v>2</v>
      </c>
      <c r="G1230" s="67" t="str">
        <f>VLOOKUP(MONTH(TablaVentas[[#This Row],[fecha]]),TablaMeses[#All],2,FALSE)</f>
        <v>AGOSTO</v>
      </c>
      <c r="H1230">
        <f>YEAR(TablaVentas[[#This Row],[fecha]])</f>
        <v>2016</v>
      </c>
      <c r="I1230">
        <f>VLOOKUP(TablaVentas[[#This Row],[CodigoBarras]],TablaProductos[#All],3,FALSE)</f>
        <v>1001</v>
      </c>
    </row>
    <row r="1231" spans="1:9" x14ac:dyDescent="0.25">
      <c r="A1231" s="68">
        <v>42591</v>
      </c>
      <c r="B1231">
        <v>75100033944</v>
      </c>
      <c r="C1231">
        <v>50</v>
      </c>
      <c r="D1231" s="2">
        <v>26.678238770962935</v>
      </c>
      <c r="E1231" s="3">
        <f>TablaVentas[[#This Row],[Precio]]*TablaVentas[[#This Row],[Cantidad]]</f>
        <v>1333.9119385481467</v>
      </c>
      <c r="F1231">
        <f>IF(TablaVentas[[#This Row],[Cantidad]]&gt;=20,1,2)</f>
        <v>1</v>
      </c>
      <c r="G1231" s="67" t="str">
        <f>VLOOKUP(MONTH(TablaVentas[[#This Row],[fecha]]),TablaMeses[#All],2,FALSE)</f>
        <v>AGOSTO</v>
      </c>
      <c r="H1231">
        <f>YEAR(TablaVentas[[#This Row],[fecha]])</f>
        <v>2016</v>
      </c>
      <c r="I1231">
        <f>VLOOKUP(TablaVentas[[#This Row],[CodigoBarras]],TablaProductos[#All],3,FALSE)</f>
        <v>1002</v>
      </c>
    </row>
    <row r="1232" spans="1:9" x14ac:dyDescent="0.25">
      <c r="A1232" s="68">
        <v>42591</v>
      </c>
      <c r="B1232">
        <v>75100033945</v>
      </c>
      <c r="C1232">
        <v>26</v>
      </c>
      <c r="D1232" s="2">
        <v>32.473968381130078</v>
      </c>
      <c r="E1232" s="3">
        <f>TablaVentas[[#This Row],[Precio]]*TablaVentas[[#This Row],[Cantidad]]</f>
        <v>844.32317790938203</v>
      </c>
      <c r="F1232">
        <f>IF(TablaVentas[[#This Row],[Cantidad]]&gt;=20,1,2)</f>
        <v>1</v>
      </c>
      <c r="G1232" s="67" t="str">
        <f>VLOOKUP(MONTH(TablaVentas[[#This Row],[fecha]]),TablaMeses[#All],2,FALSE)</f>
        <v>AGOSTO</v>
      </c>
      <c r="H1232">
        <f>YEAR(TablaVentas[[#This Row],[fecha]])</f>
        <v>2016</v>
      </c>
      <c r="I1232">
        <f>VLOOKUP(TablaVentas[[#This Row],[CodigoBarras]],TablaProductos[#All],3,FALSE)</f>
        <v>1003</v>
      </c>
    </row>
    <row r="1233" spans="1:9" x14ac:dyDescent="0.25">
      <c r="A1233" s="68">
        <v>42591</v>
      </c>
      <c r="B1233">
        <v>75100033945</v>
      </c>
      <c r="C1233">
        <v>38</v>
      </c>
      <c r="D1233" s="2">
        <v>32.473968381130078</v>
      </c>
      <c r="E1233" s="3">
        <f>TablaVentas[[#This Row],[Precio]]*TablaVentas[[#This Row],[Cantidad]]</f>
        <v>1234.0107984829428</v>
      </c>
      <c r="F1233">
        <f>IF(TablaVentas[[#This Row],[Cantidad]]&gt;=20,1,2)</f>
        <v>1</v>
      </c>
      <c r="G1233" s="67" t="str">
        <f>VLOOKUP(MONTH(TablaVentas[[#This Row],[fecha]]),TablaMeses[#All],2,FALSE)</f>
        <v>AGOSTO</v>
      </c>
      <c r="H1233">
        <f>YEAR(TablaVentas[[#This Row],[fecha]])</f>
        <v>2016</v>
      </c>
      <c r="I1233">
        <f>VLOOKUP(TablaVentas[[#This Row],[CodigoBarras]],TablaProductos[#All],3,FALSE)</f>
        <v>1003</v>
      </c>
    </row>
    <row r="1234" spans="1:9" x14ac:dyDescent="0.25">
      <c r="A1234" s="68">
        <v>42591</v>
      </c>
      <c r="B1234">
        <v>75100033947</v>
      </c>
      <c r="C1234">
        <v>9</v>
      </c>
      <c r="D1234" s="2">
        <v>33.370394916639121</v>
      </c>
      <c r="E1234" s="3">
        <f>TablaVentas[[#This Row],[Precio]]*TablaVentas[[#This Row],[Cantidad]]</f>
        <v>300.33355424975207</v>
      </c>
      <c r="F1234">
        <f>IF(TablaVentas[[#This Row],[Cantidad]]&gt;=20,1,2)</f>
        <v>2</v>
      </c>
      <c r="G1234" s="67" t="str">
        <f>VLOOKUP(MONTH(TablaVentas[[#This Row],[fecha]]),TablaMeses[#All],2,FALSE)</f>
        <v>AGOSTO</v>
      </c>
      <c r="H1234">
        <f>YEAR(TablaVentas[[#This Row],[fecha]])</f>
        <v>2016</v>
      </c>
      <c r="I1234">
        <f>VLOOKUP(TablaVentas[[#This Row],[CodigoBarras]],TablaProductos[#All],3,FALSE)</f>
        <v>1005</v>
      </c>
    </row>
    <row r="1235" spans="1:9" x14ac:dyDescent="0.25">
      <c r="A1235" s="68">
        <v>42591</v>
      </c>
      <c r="B1235">
        <v>75100033949</v>
      </c>
      <c r="C1235">
        <v>35</v>
      </c>
      <c r="D1235" s="2">
        <v>32.894032474980676</v>
      </c>
      <c r="E1235" s="3">
        <f>TablaVentas[[#This Row],[Precio]]*TablaVentas[[#This Row],[Cantidad]]</f>
        <v>1151.2911366243236</v>
      </c>
      <c r="F1235">
        <f>IF(TablaVentas[[#This Row],[Cantidad]]&gt;=20,1,2)</f>
        <v>1</v>
      </c>
      <c r="G1235" s="67" t="str">
        <f>VLOOKUP(MONTH(TablaVentas[[#This Row],[fecha]]),TablaMeses[#All],2,FALSE)</f>
        <v>AGOSTO</v>
      </c>
      <c r="H1235">
        <f>YEAR(TablaVentas[[#This Row],[fecha]])</f>
        <v>2016</v>
      </c>
      <c r="I1235">
        <f>VLOOKUP(TablaVentas[[#This Row],[CodigoBarras]],TablaProductos[#All],3,FALSE)</f>
        <v>1004</v>
      </c>
    </row>
    <row r="1236" spans="1:9" x14ac:dyDescent="0.25">
      <c r="A1236" s="68">
        <v>42591</v>
      </c>
      <c r="B1236">
        <v>75100033949</v>
      </c>
      <c r="C1236">
        <v>16</v>
      </c>
      <c r="D1236" s="2">
        <v>32.894032474980676</v>
      </c>
      <c r="E1236" s="3">
        <f>TablaVentas[[#This Row],[Precio]]*TablaVentas[[#This Row],[Cantidad]]</f>
        <v>526.30451959969082</v>
      </c>
      <c r="F1236">
        <f>IF(TablaVentas[[#This Row],[Cantidad]]&gt;=20,1,2)</f>
        <v>2</v>
      </c>
      <c r="G1236" s="67" t="str">
        <f>VLOOKUP(MONTH(TablaVentas[[#This Row],[fecha]]),TablaMeses[#All],2,FALSE)</f>
        <v>AGOSTO</v>
      </c>
      <c r="H1236">
        <f>YEAR(TablaVentas[[#This Row],[fecha]])</f>
        <v>2016</v>
      </c>
      <c r="I1236">
        <f>VLOOKUP(TablaVentas[[#This Row],[CodigoBarras]],TablaProductos[#All],3,FALSE)</f>
        <v>1004</v>
      </c>
    </row>
    <row r="1237" spans="1:9" x14ac:dyDescent="0.25">
      <c r="A1237" s="68">
        <v>42591</v>
      </c>
      <c r="B1237">
        <v>75100033950</v>
      </c>
      <c r="C1237">
        <v>22</v>
      </c>
      <c r="D1237" s="2">
        <v>25.215585619363644</v>
      </c>
      <c r="E1237" s="3">
        <f>TablaVentas[[#This Row],[Precio]]*TablaVentas[[#This Row],[Cantidad]]</f>
        <v>554.74288362600021</v>
      </c>
      <c r="F1237">
        <f>IF(TablaVentas[[#This Row],[Cantidad]]&gt;=20,1,2)</f>
        <v>1</v>
      </c>
      <c r="G1237" s="67" t="str">
        <f>VLOOKUP(MONTH(TablaVentas[[#This Row],[fecha]]),TablaMeses[#All],2,FALSE)</f>
        <v>AGOSTO</v>
      </c>
      <c r="H1237">
        <f>YEAR(TablaVentas[[#This Row],[fecha]])</f>
        <v>2016</v>
      </c>
      <c r="I1237">
        <f>VLOOKUP(TablaVentas[[#This Row],[CodigoBarras]],TablaProductos[#All],3,FALSE)</f>
        <v>1005</v>
      </c>
    </row>
    <row r="1238" spans="1:9" x14ac:dyDescent="0.25">
      <c r="A1238" s="68">
        <v>42592</v>
      </c>
      <c r="B1238">
        <v>75100033942</v>
      </c>
      <c r="C1238">
        <v>40</v>
      </c>
      <c r="D1238" s="2">
        <v>39.570543626877033</v>
      </c>
      <c r="E1238" s="3">
        <f>TablaVentas[[#This Row],[Precio]]*TablaVentas[[#This Row],[Cantidad]]</f>
        <v>1582.8217450750813</v>
      </c>
      <c r="F1238">
        <f>IF(TablaVentas[[#This Row],[Cantidad]]&gt;=20,1,2)</f>
        <v>1</v>
      </c>
      <c r="G1238" s="67" t="str">
        <f>VLOOKUP(MONTH(TablaVentas[[#This Row],[fecha]]),TablaMeses[#All],2,FALSE)</f>
        <v>AGOSTO</v>
      </c>
      <c r="H1238">
        <f>YEAR(TablaVentas[[#This Row],[fecha]])</f>
        <v>2016</v>
      </c>
      <c r="I1238">
        <f>VLOOKUP(TablaVentas[[#This Row],[CodigoBarras]],TablaProductos[#All],3,FALSE)</f>
        <v>1003</v>
      </c>
    </row>
    <row r="1239" spans="1:9" x14ac:dyDescent="0.25">
      <c r="A1239" s="68">
        <v>42592</v>
      </c>
      <c r="B1239">
        <v>75100033942</v>
      </c>
      <c r="C1239">
        <v>26</v>
      </c>
      <c r="D1239" s="2">
        <v>39.570543626877033</v>
      </c>
      <c r="E1239" s="3">
        <f>TablaVentas[[#This Row],[Precio]]*TablaVentas[[#This Row],[Cantidad]]</f>
        <v>1028.8341342988028</v>
      </c>
      <c r="F1239">
        <f>IF(TablaVentas[[#This Row],[Cantidad]]&gt;=20,1,2)</f>
        <v>1</v>
      </c>
      <c r="G1239" s="67" t="str">
        <f>VLOOKUP(MONTH(TablaVentas[[#This Row],[fecha]]),TablaMeses[#All],2,FALSE)</f>
        <v>AGOSTO</v>
      </c>
      <c r="H1239">
        <f>YEAR(TablaVentas[[#This Row],[fecha]])</f>
        <v>2016</v>
      </c>
      <c r="I1239">
        <f>VLOOKUP(TablaVentas[[#This Row],[CodigoBarras]],TablaProductos[#All],3,FALSE)</f>
        <v>1003</v>
      </c>
    </row>
    <row r="1240" spans="1:9" x14ac:dyDescent="0.25">
      <c r="A1240" s="68">
        <v>42592</v>
      </c>
      <c r="B1240">
        <v>75100033946</v>
      </c>
      <c r="C1240">
        <v>47</v>
      </c>
      <c r="D1240" s="2">
        <v>39.508311000525424</v>
      </c>
      <c r="E1240" s="3">
        <f>TablaVentas[[#This Row],[Precio]]*TablaVentas[[#This Row],[Cantidad]]</f>
        <v>1856.8906170246948</v>
      </c>
      <c r="F1240">
        <f>IF(TablaVentas[[#This Row],[Cantidad]]&gt;=20,1,2)</f>
        <v>1</v>
      </c>
      <c r="G1240" s="67" t="str">
        <f>VLOOKUP(MONTH(TablaVentas[[#This Row],[fecha]]),TablaMeses[#All],2,FALSE)</f>
        <v>AGOSTO</v>
      </c>
      <c r="H1240">
        <f>YEAR(TablaVentas[[#This Row],[fecha]])</f>
        <v>2016</v>
      </c>
      <c r="I1240">
        <f>VLOOKUP(TablaVentas[[#This Row],[CodigoBarras]],TablaProductos[#All],3,FALSE)</f>
        <v>1004</v>
      </c>
    </row>
    <row r="1241" spans="1:9" x14ac:dyDescent="0.25">
      <c r="A1241" s="68">
        <v>42592</v>
      </c>
      <c r="B1241">
        <v>75100033950</v>
      </c>
      <c r="C1241">
        <v>46</v>
      </c>
      <c r="D1241" s="2">
        <v>25.215585619363644</v>
      </c>
      <c r="E1241" s="3">
        <f>TablaVentas[[#This Row],[Precio]]*TablaVentas[[#This Row],[Cantidad]]</f>
        <v>1159.9169384907277</v>
      </c>
      <c r="F1241">
        <f>IF(TablaVentas[[#This Row],[Cantidad]]&gt;=20,1,2)</f>
        <v>1</v>
      </c>
      <c r="G1241" s="67" t="str">
        <f>VLOOKUP(MONTH(TablaVentas[[#This Row],[fecha]]),TablaMeses[#All],2,FALSE)</f>
        <v>AGOSTO</v>
      </c>
      <c r="H1241">
        <f>YEAR(TablaVentas[[#This Row],[fecha]])</f>
        <v>2016</v>
      </c>
      <c r="I1241">
        <f>VLOOKUP(TablaVentas[[#This Row],[CodigoBarras]],TablaProductos[#All],3,FALSE)</f>
        <v>1005</v>
      </c>
    </row>
    <row r="1242" spans="1:9" x14ac:dyDescent="0.25">
      <c r="A1242" s="68">
        <v>42592</v>
      </c>
      <c r="B1242">
        <v>75100033950</v>
      </c>
      <c r="C1242">
        <v>36</v>
      </c>
      <c r="D1242" s="2">
        <v>25.215585619363644</v>
      </c>
      <c r="E1242" s="3">
        <f>TablaVentas[[#This Row],[Precio]]*TablaVentas[[#This Row],[Cantidad]]</f>
        <v>907.76108229709121</v>
      </c>
      <c r="F1242">
        <f>IF(TablaVentas[[#This Row],[Cantidad]]&gt;=20,1,2)</f>
        <v>1</v>
      </c>
      <c r="G1242" s="67" t="str">
        <f>VLOOKUP(MONTH(TablaVentas[[#This Row],[fecha]]),TablaMeses[#All],2,FALSE)</f>
        <v>AGOSTO</v>
      </c>
      <c r="H1242">
        <f>YEAR(TablaVentas[[#This Row],[fecha]])</f>
        <v>2016</v>
      </c>
      <c r="I1242">
        <f>VLOOKUP(TablaVentas[[#This Row],[CodigoBarras]],TablaProductos[#All],3,FALSE)</f>
        <v>1005</v>
      </c>
    </row>
    <row r="1243" spans="1:9" x14ac:dyDescent="0.25">
      <c r="A1243" s="68">
        <v>42593</v>
      </c>
      <c r="B1243">
        <v>75100033940</v>
      </c>
      <c r="C1243">
        <v>9</v>
      </c>
      <c r="D1243" s="2">
        <v>36.618449397693041</v>
      </c>
      <c r="E1243" s="3">
        <f>TablaVentas[[#This Row],[Precio]]*TablaVentas[[#This Row],[Cantidad]]</f>
        <v>329.56604457923737</v>
      </c>
      <c r="F1243">
        <f>IF(TablaVentas[[#This Row],[Cantidad]]&gt;=20,1,2)</f>
        <v>2</v>
      </c>
      <c r="G1243" s="67" t="str">
        <f>VLOOKUP(MONTH(TablaVentas[[#This Row],[fecha]]),TablaMeses[#All],2,FALSE)</f>
        <v>AGOSTO</v>
      </c>
      <c r="H1243">
        <f>YEAR(TablaVentas[[#This Row],[fecha]])</f>
        <v>2016</v>
      </c>
      <c r="I1243">
        <f>VLOOKUP(TablaVentas[[#This Row],[CodigoBarras]],TablaProductos[#All],3,FALSE)</f>
        <v>1001</v>
      </c>
    </row>
    <row r="1244" spans="1:9" x14ac:dyDescent="0.25">
      <c r="A1244" s="68">
        <v>42593</v>
      </c>
      <c r="B1244">
        <v>75100033940</v>
      </c>
      <c r="C1244">
        <v>40</v>
      </c>
      <c r="D1244" s="2">
        <v>36.618449397693041</v>
      </c>
      <c r="E1244" s="3">
        <f>TablaVentas[[#This Row],[Precio]]*TablaVentas[[#This Row],[Cantidad]]</f>
        <v>1464.7379759077216</v>
      </c>
      <c r="F1244">
        <f>IF(TablaVentas[[#This Row],[Cantidad]]&gt;=20,1,2)</f>
        <v>1</v>
      </c>
      <c r="G1244" s="67" t="str">
        <f>VLOOKUP(MONTH(TablaVentas[[#This Row],[fecha]]),TablaMeses[#All],2,FALSE)</f>
        <v>AGOSTO</v>
      </c>
      <c r="H1244">
        <f>YEAR(TablaVentas[[#This Row],[fecha]])</f>
        <v>2016</v>
      </c>
      <c r="I1244">
        <f>VLOOKUP(TablaVentas[[#This Row],[CodigoBarras]],TablaProductos[#All],3,FALSE)</f>
        <v>1001</v>
      </c>
    </row>
    <row r="1245" spans="1:9" x14ac:dyDescent="0.25">
      <c r="A1245" s="68">
        <v>42593</v>
      </c>
      <c r="B1245">
        <v>75100033940</v>
      </c>
      <c r="C1245">
        <v>48</v>
      </c>
      <c r="D1245" s="2">
        <v>36.618449397693041</v>
      </c>
      <c r="E1245" s="3">
        <f>TablaVentas[[#This Row],[Precio]]*TablaVentas[[#This Row],[Cantidad]]</f>
        <v>1757.685571089266</v>
      </c>
      <c r="F1245">
        <f>IF(TablaVentas[[#This Row],[Cantidad]]&gt;=20,1,2)</f>
        <v>1</v>
      </c>
      <c r="G1245" s="67" t="str">
        <f>VLOOKUP(MONTH(TablaVentas[[#This Row],[fecha]]),TablaMeses[#All],2,FALSE)</f>
        <v>AGOSTO</v>
      </c>
      <c r="H1245">
        <f>YEAR(TablaVentas[[#This Row],[fecha]])</f>
        <v>2016</v>
      </c>
      <c r="I1245">
        <f>VLOOKUP(TablaVentas[[#This Row],[CodigoBarras]],TablaProductos[#All],3,FALSE)</f>
        <v>1001</v>
      </c>
    </row>
    <row r="1246" spans="1:9" x14ac:dyDescent="0.25">
      <c r="A1246" s="68">
        <v>42593</v>
      </c>
      <c r="B1246">
        <v>75100033941</v>
      </c>
      <c r="C1246">
        <v>4</v>
      </c>
      <c r="D1246" s="2">
        <v>34.329026514440201</v>
      </c>
      <c r="E1246" s="3">
        <f>TablaVentas[[#This Row],[Precio]]*TablaVentas[[#This Row],[Cantidad]]</f>
        <v>137.31610605776081</v>
      </c>
      <c r="F1246">
        <f>IF(TablaVentas[[#This Row],[Cantidad]]&gt;=20,1,2)</f>
        <v>2</v>
      </c>
      <c r="G1246" s="67" t="str">
        <f>VLOOKUP(MONTH(TablaVentas[[#This Row],[fecha]]),TablaMeses[#All],2,FALSE)</f>
        <v>AGOSTO</v>
      </c>
      <c r="H1246">
        <f>YEAR(TablaVentas[[#This Row],[fecha]])</f>
        <v>2016</v>
      </c>
      <c r="I1246">
        <f>VLOOKUP(TablaVentas[[#This Row],[CodigoBarras]],TablaProductos[#All],3,FALSE)</f>
        <v>1002</v>
      </c>
    </row>
    <row r="1247" spans="1:9" x14ac:dyDescent="0.25">
      <c r="A1247" s="68">
        <v>42593</v>
      </c>
      <c r="B1247">
        <v>75100033946</v>
      </c>
      <c r="C1247">
        <v>9</v>
      </c>
      <c r="D1247" s="2">
        <v>39.508311000525424</v>
      </c>
      <c r="E1247" s="3">
        <f>TablaVentas[[#This Row],[Precio]]*TablaVentas[[#This Row],[Cantidad]]</f>
        <v>355.57479900472879</v>
      </c>
      <c r="F1247">
        <f>IF(TablaVentas[[#This Row],[Cantidad]]&gt;=20,1,2)</f>
        <v>2</v>
      </c>
      <c r="G1247" s="67" t="str">
        <f>VLOOKUP(MONTH(TablaVentas[[#This Row],[fecha]]),TablaMeses[#All],2,FALSE)</f>
        <v>AGOSTO</v>
      </c>
      <c r="H1247">
        <f>YEAR(TablaVentas[[#This Row],[fecha]])</f>
        <v>2016</v>
      </c>
      <c r="I1247">
        <f>VLOOKUP(TablaVentas[[#This Row],[CodigoBarras]],TablaProductos[#All],3,FALSE)</f>
        <v>1004</v>
      </c>
    </row>
    <row r="1248" spans="1:9" x14ac:dyDescent="0.25">
      <c r="A1248" s="68">
        <v>42593</v>
      </c>
      <c r="B1248">
        <v>75100033950</v>
      </c>
      <c r="C1248">
        <v>46</v>
      </c>
      <c r="D1248" s="2">
        <v>25.215585619363644</v>
      </c>
      <c r="E1248" s="3">
        <f>TablaVentas[[#This Row],[Precio]]*TablaVentas[[#This Row],[Cantidad]]</f>
        <v>1159.9169384907277</v>
      </c>
      <c r="F1248">
        <f>IF(TablaVentas[[#This Row],[Cantidad]]&gt;=20,1,2)</f>
        <v>1</v>
      </c>
      <c r="G1248" s="67" t="str">
        <f>VLOOKUP(MONTH(TablaVentas[[#This Row],[fecha]]),TablaMeses[#All],2,FALSE)</f>
        <v>AGOSTO</v>
      </c>
      <c r="H1248">
        <f>YEAR(TablaVentas[[#This Row],[fecha]])</f>
        <v>2016</v>
      </c>
      <c r="I1248">
        <f>VLOOKUP(TablaVentas[[#This Row],[CodigoBarras]],TablaProductos[#All],3,FALSE)</f>
        <v>1005</v>
      </c>
    </row>
    <row r="1249" spans="1:9" x14ac:dyDescent="0.25">
      <c r="A1249" s="68">
        <v>42594</v>
      </c>
      <c r="B1249">
        <v>75100033943</v>
      </c>
      <c r="C1249">
        <v>39</v>
      </c>
      <c r="D1249" s="2">
        <v>38.791923856233225</v>
      </c>
      <c r="E1249" s="3">
        <f>TablaVentas[[#This Row],[Precio]]*TablaVentas[[#This Row],[Cantidad]]</f>
        <v>1512.8850303930958</v>
      </c>
      <c r="F1249">
        <f>IF(TablaVentas[[#This Row],[Cantidad]]&gt;=20,1,2)</f>
        <v>1</v>
      </c>
      <c r="G1249" s="67" t="str">
        <f>VLOOKUP(MONTH(TablaVentas[[#This Row],[fecha]]),TablaMeses[#All],2,FALSE)</f>
        <v>AGOSTO</v>
      </c>
      <c r="H1249">
        <f>YEAR(TablaVentas[[#This Row],[fecha]])</f>
        <v>2016</v>
      </c>
      <c r="I1249">
        <f>VLOOKUP(TablaVentas[[#This Row],[CodigoBarras]],TablaProductos[#All],3,FALSE)</f>
        <v>1001</v>
      </c>
    </row>
    <row r="1250" spans="1:9" x14ac:dyDescent="0.25">
      <c r="A1250" s="68">
        <v>42594</v>
      </c>
      <c r="B1250">
        <v>75100033946</v>
      </c>
      <c r="C1250">
        <v>28</v>
      </c>
      <c r="D1250" s="2">
        <v>39.508311000525424</v>
      </c>
      <c r="E1250" s="3">
        <f>TablaVentas[[#This Row],[Precio]]*TablaVentas[[#This Row],[Cantidad]]</f>
        <v>1106.232708014712</v>
      </c>
      <c r="F1250">
        <f>IF(TablaVentas[[#This Row],[Cantidad]]&gt;=20,1,2)</f>
        <v>1</v>
      </c>
      <c r="G1250" s="67" t="str">
        <f>VLOOKUP(MONTH(TablaVentas[[#This Row],[fecha]]),TablaMeses[#All],2,FALSE)</f>
        <v>AGOSTO</v>
      </c>
      <c r="H1250">
        <f>YEAR(TablaVentas[[#This Row],[fecha]])</f>
        <v>2016</v>
      </c>
      <c r="I1250">
        <f>VLOOKUP(TablaVentas[[#This Row],[CodigoBarras]],TablaProductos[#All],3,FALSE)</f>
        <v>1004</v>
      </c>
    </row>
    <row r="1251" spans="1:9" x14ac:dyDescent="0.25">
      <c r="A1251" s="68">
        <v>42594</v>
      </c>
      <c r="B1251">
        <v>75100033947</v>
      </c>
      <c r="C1251">
        <v>1</v>
      </c>
      <c r="D1251" s="2">
        <v>33.370394916639121</v>
      </c>
      <c r="E1251" s="3">
        <f>TablaVentas[[#This Row],[Precio]]*TablaVentas[[#This Row],[Cantidad]]</f>
        <v>33.370394916639121</v>
      </c>
      <c r="F1251">
        <f>IF(TablaVentas[[#This Row],[Cantidad]]&gt;=20,1,2)</f>
        <v>2</v>
      </c>
      <c r="G1251" s="67" t="str">
        <f>VLOOKUP(MONTH(TablaVentas[[#This Row],[fecha]]),TablaMeses[#All],2,FALSE)</f>
        <v>AGOSTO</v>
      </c>
      <c r="H1251">
        <f>YEAR(TablaVentas[[#This Row],[fecha]])</f>
        <v>2016</v>
      </c>
      <c r="I1251">
        <f>VLOOKUP(TablaVentas[[#This Row],[CodigoBarras]],TablaProductos[#All],3,FALSE)</f>
        <v>1005</v>
      </c>
    </row>
    <row r="1252" spans="1:9" x14ac:dyDescent="0.25">
      <c r="A1252" s="68">
        <v>42595</v>
      </c>
      <c r="B1252">
        <v>75100033941</v>
      </c>
      <c r="C1252">
        <v>23</v>
      </c>
      <c r="D1252" s="2">
        <v>34.329026514440201</v>
      </c>
      <c r="E1252" s="3">
        <f>TablaVentas[[#This Row],[Precio]]*TablaVentas[[#This Row],[Cantidad]]</f>
        <v>789.56760983212462</v>
      </c>
      <c r="F1252">
        <f>IF(TablaVentas[[#This Row],[Cantidad]]&gt;=20,1,2)</f>
        <v>1</v>
      </c>
      <c r="G1252" s="67" t="str">
        <f>VLOOKUP(MONTH(TablaVentas[[#This Row],[fecha]]),TablaMeses[#All],2,FALSE)</f>
        <v>AGOSTO</v>
      </c>
      <c r="H1252">
        <f>YEAR(TablaVentas[[#This Row],[fecha]])</f>
        <v>2016</v>
      </c>
      <c r="I1252">
        <f>VLOOKUP(TablaVentas[[#This Row],[CodigoBarras]],TablaProductos[#All],3,FALSE)</f>
        <v>1002</v>
      </c>
    </row>
    <row r="1253" spans="1:9" x14ac:dyDescent="0.25">
      <c r="A1253" s="68">
        <v>42595</v>
      </c>
      <c r="B1253">
        <v>75100033942</v>
      </c>
      <c r="C1253">
        <v>34</v>
      </c>
      <c r="D1253" s="2">
        <v>39.570543626877033</v>
      </c>
      <c r="E1253" s="3">
        <f>TablaVentas[[#This Row],[Precio]]*TablaVentas[[#This Row],[Cantidad]]</f>
        <v>1345.398483313819</v>
      </c>
      <c r="F1253">
        <f>IF(TablaVentas[[#This Row],[Cantidad]]&gt;=20,1,2)</f>
        <v>1</v>
      </c>
      <c r="G1253" s="67" t="str">
        <f>VLOOKUP(MONTH(TablaVentas[[#This Row],[fecha]]),TablaMeses[#All],2,FALSE)</f>
        <v>AGOSTO</v>
      </c>
      <c r="H1253">
        <f>YEAR(TablaVentas[[#This Row],[fecha]])</f>
        <v>2016</v>
      </c>
      <c r="I1253">
        <f>VLOOKUP(TablaVentas[[#This Row],[CodigoBarras]],TablaProductos[#All],3,FALSE)</f>
        <v>1003</v>
      </c>
    </row>
    <row r="1254" spans="1:9" x14ac:dyDescent="0.25">
      <c r="A1254" s="68">
        <v>42595</v>
      </c>
      <c r="B1254">
        <v>75100033944</v>
      </c>
      <c r="C1254">
        <v>22</v>
      </c>
      <c r="D1254" s="2">
        <v>26.678238770962935</v>
      </c>
      <c r="E1254" s="3">
        <f>TablaVentas[[#This Row],[Precio]]*TablaVentas[[#This Row],[Cantidad]]</f>
        <v>586.92125296118456</v>
      </c>
      <c r="F1254">
        <f>IF(TablaVentas[[#This Row],[Cantidad]]&gt;=20,1,2)</f>
        <v>1</v>
      </c>
      <c r="G1254" s="67" t="str">
        <f>VLOOKUP(MONTH(TablaVentas[[#This Row],[fecha]]),TablaMeses[#All],2,FALSE)</f>
        <v>AGOSTO</v>
      </c>
      <c r="H1254">
        <f>YEAR(TablaVentas[[#This Row],[fecha]])</f>
        <v>2016</v>
      </c>
      <c r="I1254">
        <f>VLOOKUP(TablaVentas[[#This Row],[CodigoBarras]],TablaProductos[#All],3,FALSE)</f>
        <v>1002</v>
      </c>
    </row>
    <row r="1255" spans="1:9" x14ac:dyDescent="0.25">
      <c r="A1255" s="68">
        <v>42595</v>
      </c>
      <c r="B1255">
        <v>75100033945</v>
      </c>
      <c r="C1255">
        <v>35</v>
      </c>
      <c r="D1255" s="2">
        <v>32.473968381130078</v>
      </c>
      <c r="E1255" s="3">
        <f>TablaVentas[[#This Row],[Precio]]*TablaVentas[[#This Row],[Cantidad]]</f>
        <v>1136.5888933395527</v>
      </c>
      <c r="F1255">
        <f>IF(TablaVentas[[#This Row],[Cantidad]]&gt;=20,1,2)</f>
        <v>1</v>
      </c>
      <c r="G1255" s="67" t="str">
        <f>VLOOKUP(MONTH(TablaVentas[[#This Row],[fecha]]),TablaMeses[#All],2,FALSE)</f>
        <v>AGOSTO</v>
      </c>
      <c r="H1255">
        <f>YEAR(TablaVentas[[#This Row],[fecha]])</f>
        <v>2016</v>
      </c>
      <c r="I1255">
        <f>VLOOKUP(TablaVentas[[#This Row],[CodigoBarras]],TablaProductos[#All],3,FALSE)</f>
        <v>1003</v>
      </c>
    </row>
    <row r="1256" spans="1:9" x14ac:dyDescent="0.25">
      <c r="A1256" s="68">
        <v>42595</v>
      </c>
      <c r="B1256">
        <v>75100033945</v>
      </c>
      <c r="C1256">
        <v>14</v>
      </c>
      <c r="D1256" s="2">
        <v>32.473968381130078</v>
      </c>
      <c r="E1256" s="3">
        <f>TablaVentas[[#This Row],[Precio]]*TablaVentas[[#This Row],[Cantidad]]</f>
        <v>454.63555733582109</v>
      </c>
      <c r="F1256">
        <f>IF(TablaVentas[[#This Row],[Cantidad]]&gt;=20,1,2)</f>
        <v>2</v>
      </c>
      <c r="G1256" s="67" t="str">
        <f>VLOOKUP(MONTH(TablaVentas[[#This Row],[fecha]]),TablaMeses[#All],2,FALSE)</f>
        <v>AGOSTO</v>
      </c>
      <c r="H1256">
        <f>YEAR(TablaVentas[[#This Row],[fecha]])</f>
        <v>2016</v>
      </c>
      <c r="I1256">
        <f>VLOOKUP(TablaVentas[[#This Row],[CodigoBarras]],TablaProductos[#All],3,FALSE)</f>
        <v>1003</v>
      </c>
    </row>
    <row r="1257" spans="1:9" x14ac:dyDescent="0.25">
      <c r="A1257" s="68">
        <v>42595</v>
      </c>
      <c r="B1257">
        <v>75100033945</v>
      </c>
      <c r="C1257">
        <v>6</v>
      </c>
      <c r="D1257" s="2">
        <v>32.473968381130078</v>
      </c>
      <c r="E1257" s="3">
        <f>TablaVentas[[#This Row],[Precio]]*TablaVentas[[#This Row],[Cantidad]]</f>
        <v>194.84381028678047</v>
      </c>
      <c r="F1257">
        <f>IF(TablaVentas[[#This Row],[Cantidad]]&gt;=20,1,2)</f>
        <v>2</v>
      </c>
      <c r="G1257" s="67" t="str">
        <f>VLOOKUP(MONTH(TablaVentas[[#This Row],[fecha]]),TablaMeses[#All],2,FALSE)</f>
        <v>AGOSTO</v>
      </c>
      <c r="H1257">
        <f>YEAR(TablaVentas[[#This Row],[fecha]])</f>
        <v>2016</v>
      </c>
      <c r="I1257">
        <f>VLOOKUP(TablaVentas[[#This Row],[CodigoBarras]],TablaProductos[#All],3,FALSE)</f>
        <v>1003</v>
      </c>
    </row>
    <row r="1258" spans="1:9" x14ac:dyDescent="0.25">
      <c r="A1258" s="68">
        <v>42595</v>
      </c>
      <c r="B1258">
        <v>75100033948</v>
      </c>
      <c r="C1258">
        <v>37</v>
      </c>
      <c r="D1258" s="2">
        <v>24.462827423892683</v>
      </c>
      <c r="E1258" s="3">
        <f>TablaVentas[[#This Row],[Precio]]*TablaVentas[[#This Row],[Cantidad]]</f>
        <v>905.12461468402932</v>
      </c>
      <c r="F1258">
        <f>IF(TablaVentas[[#This Row],[Cantidad]]&gt;=20,1,2)</f>
        <v>1</v>
      </c>
      <c r="G1258" s="67" t="str">
        <f>VLOOKUP(MONTH(TablaVentas[[#This Row],[fecha]]),TablaMeses[#All],2,FALSE)</f>
        <v>AGOSTO</v>
      </c>
      <c r="H1258">
        <f>YEAR(TablaVentas[[#This Row],[fecha]])</f>
        <v>2016</v>
      </c>
      <c r="I1258">
        <f>VLOOKUP(TablaVentas[[#This Row],[CodigoBarras]],TablaProductos[#All],3,FALSE)</f>
        <v>1006</v>
      </c>
    </row>
    <row r="1259" spans="1:9" x14ac:dyDescent="0.25">
      <c r="A1259" s="68">
        <v>42595</v>
      </c>
      <c r="B1259">
        <v>75100033949</v>
      </c>
      <c r="C1259">
        <v>34</v>
      </c>
      <c r="D1259" s="2">
        <v>32.894032474980676</v>
      </c>
      <c r="E1259" s="3">
        <f>TablaVentas[[#This Row],[Precio]]*TablaVentas[[#This Row],[Cantidad]]</f>
        <v>1118.397104149343</v>
      </c>
      <c r="F1259">
        <f>IF(TablaVentas[[#This Row],[Cantidad]]&gt;=20,1,2)</f>
        <v>1</v>
      </c>
      <c r="G1259" s="67" t="str">
        <f>VLOOKUP(MONTH(TablaVentas[[#This Row],[fecha]]),TablaMeses[#All],2,FALSE)</f>
        <v>AGOSTO</v>
      </c>
      <c r="H1259">
        <f>YEAR(TablaVentas[[#This Row],[fecha]])</f>
        <v>2016</v>
      </c>
      <c r="I1259">
        <f>VLOOKUP(TablaVentas[[#This Row],[CodigoBarras]],TablaProductos[#All],3,FALSE)</f>
        <v>1004</v>
      </c>
    </row>
    <row r="1260" spans="1:9" x14ac:dyDescent="0.25">
      <c r="A1260" s="68">
        <v>42595</v>
      </c>
      <c r="B1260">
        <v>75100033950</v>
      </c>
      <c r="C1260">
        <v>6</v>
      </c>
      <c r="D1260" s="2">
        <v>25.215585619363644</v>
      </c>
      <c r="E1260" s="3">
        <f>TablaVentas[[#This Row],[Precio]]*TablaVentas[[#This Row],[Cantidad]]</f>
        <v>151.29351371618185</v>
      </c>
      <c r="F1260">
        <f>IF(TablaVentas[[#This Row],[Cantidad]]&gt;=20,1,2)</f>
        <v>2</v>
      </c>
      <c r="G1260" s="67" t="str">
        <f>VLOOKUP(MONTH(TablaVentas[[#This Row],[fecha]]),TablaMeses[#All],2,FALSE)</f>
        <v>AGOSTO</v>
      </c>
      <c r="H1260">
        <f>YEAR(TablaVentas[[#This Row],[fecha]])</f>
        <v>2016</v>
      </c>
      <c r="I1260">
        <f>VLOOKUP(TablaVentas[[#This Row],[CodigoBarras]],TablaProductos[#All],3,FALSE)</f>
        <v>1005</v>
      </c>
    </row>
    <row r="1261" spans="1:9" x14ac:dyDescent="0.25">
      <c r="A1261" s="68">
        <v>42596</v>
      </c>
      <c r="B1261">
        <v>75100033942</v>
      </c>
      <c r="C1261">
        <v>22</v>
      </c>
      <c r="D1261" s="2">
        <v>39.570543626877033</v>
      </c>
      <c r="E1261" s="3">
        <f>TablaVentas[[#This Row],[Precio]]*TablaVentas[[#This Row],[Cantidad]]</f>
        <v>870.55195979129473</v>
      </c>
      <c r="F1261">
        <f>IF(TablaVentas[[#This Row],[Cantidad]]&gt;=20,1,2)</f>
        <v>1</v>
      </c>
      <c r="G1261" s="67" t="str">
        <f>VLOOKUP(MONTH(TablaVentas[[#This Row],[fecha]]),TablaMeses[#All],2,FALSE)</f>
        <v>AGOSTO</v>
      </c>
      <c r="H1261">
        <f>YEAR(TablaVentas[[#This Row],[fecha]])</f>
        <v>2016</v>
      </c>
      <c r="I1261">
        <f>VLOOKUP(TablaVentas[[#This Row],[CodigoBarras]],TablaProductos[#All],3,FALSE)</f>
        <v>1003</v>
      </c>
    </row>
    <row r="1262" spans="1:9" x14ac:dyDescent="0.25">
      <c r="A1262" s="68">
        <v>42596</v>
      </c>
      <c r="B1262">
        <v>75100033948</v>
      </c>
      <c r="C1262">
        <v>4</v>
      </c>
      <c r="D1262" s="2">
        <v>24.462827423892683</v>
      </c>
      <c r="E1262" s="3">
        <f>TablaVentas[[#This Row],[Precio]]*TablaVentas[[#This Row],[Cantidad]]</f>
        <v>97.851309695570734</v>
      </c>
      <c r="F1262">
        <f>IF(TablaVentas[[#This Row],[Cantidad]]&gt;=20,1,2)</f>
        <v>2</v>
      </c>
      <c r="G1262" s="67" t="str">
        <f>VLOOKUP(MONTH(TablaVentas[[#This Row],[fecha]]),TablaMeses[#All],2,FALSE)</f>
        <v>AGOSTO</v>
      </c>
      <c r="H1262">
        <f>YEAR(TablaVentas[[#This Row],[fecha]])</f>
        <v>2016</v>
      </c>
      <c r="I1262">
        <f>VLOOKUP(TablaVentas[[#This Row],[CodigoBarras]],TablaProductos[#All],3,FALSE)</f>
        <v>1006</v>
      </c>
    </row>
    <row r="1263" spans="1:9" x14ac:dyDescent="0.25">
      <c r="A1263" s="68">
        <v>42596</v>
      </c>
      <c r="B1263">
        <v>75100033950</v>
      </c>
      <c r="C1263">
        <v>18</v>
      </c>
      <c r="D1263" s="2">
        <v>25.215585619363644</v>
      </c>
      <c r="E1263" s="3">
        <f>TablaVentas[[#This Row],[Precio]]*TablaVentas[[#This Row],[Cantidad]]</f>
        <v>453.8805411485456</v>
      </c>
      <c r="F1263">
        <f>IF(TablaVentas[[#This Row],[Cantidad]]&gt;=20,1,2)</f>
        <v>2</v>
      </c>
      <c r="G1263" s="67" t="str">
        <f>VLOOKUP(MONTH(TablaVentas[[#This Row],[fecha]]),TablaMeses[#All],2,FALSE)</f>
        <v>AGOSTO</v>
      </c>
      <c r="H1263">
        <f>YEAR(TablaVentas[[#This Row],[fecha]])</f>
        <v>2016</v>
      </c>
      <c r="I1263">
        <f>VLOOKUP(TablaVentas[[#This Row],[CodigoBarras]],TablaProductos[#All],3,FALSE)</f>
        <v>1005</v>
      </c>
    </row>
    <row r="1264" spans="1:9" x14ac:dyDescent="0.25">
      <c r="A1264" s="68">
        <v>42597</v>
      </c>
      <c r="B1264">
        <v>75100033945</v>
      </c>
      <c r="C1264">
        <v>26</v>
      </c>
      <c r="D1264" s="2">
        <v>32.473968381130078</v>
      </c>
      <c r="E1264" s="3">
        <f>TablaVentas[[#This Row],[Precio]]*TablaVentas[[#This Row],[Cantidad]]</f>
        <v>844.32317790938203</v>
      </c>
      <c r="F1264">
        <f>IF(TablaVentas[[#This Row],[Cantidad]]&gt;=20,1,2)</f>
        <v>1</v>
      </c>
      <c r="G1264" s="67" t="str">
        <f>VLOOKUP(MONTH(TablaVentas[[#This Row],[fecha]]),TablaMeses[#All],2,FALSE)</f>
        <v>AGOSTO</v>
      </c>
      <c r="H1264">
        <f>YEAR(TablaVentas[[#This Row],[fecha]])</f>
        <v>2016</v>
      </c>
      <c r="I1264">
        <f>VLOOKUP(TablaVentas[[#This Row],[CodigoBarras]],TablaProductos[#All],3,FALSE)</f>
        <v>1003</v>
      </c>
    </row>
    <row r="1265" spans="1:9" x14ac:dyDescent="0.25">
      <c r="A1265" s="68">
        <v>42597</v>
      </c>
      <c r="B1265">
        <v>75100033945</v>
      </c>
      <c r="C1265">
        <v>30</v>
      </c>
      <c r="D1265" s="2">
        <v>32.473968381130078</v>
      </c>
      <c r="E1265" s="3">
        <f>TablaVentas[[#This Row],[Precio]]*TablaVentas[[#This Row],[Cantidad]]</f>
        <v>974.21905143390234</v>
      </c>
      <c r="F1265">
        <f>IF(TablaVentas[[#This Row],[Cantidad]]&gt;=20,1,2)</f>
        <v>1</v>
      </c>
      <c r="G1265" s="67" t="str">
        <f>VLOOKUP(MONTH(TablaVentas[[#This Row],[fecha]]),TablaMeses[#All],2,FALSE)</f>
        <v>AGOSTO</v>
      </c>
      <c r="H1265">
        <f>YEAR(TablaVentas[[#This Row],[fecha]])</f>
        <v>2016</v>
      </c>
      <c r="I1265">
        <f>VLOOKUP(TablaVentas[[#This Row],[CodigoBarras]],TablaProductos[#All],3,FALSE)</f>
        <v>1003</v>
      </c>
    </row>
    <row r="1266" spans="1:9" x14ac:dyDescent="0.25">
      <c r="A1266" s="68">
        <v>42597</v>
      </c>
      <c r="B1266">
        <v>75100033948</v>
      </c>
      <c r="C1266">
        <v>21</v>
      </c>
      <c r="D1266" s="2">
        <v>24.462827423892683</v>
      </c>
      <c r="E1266" s="3">
        <f>TablaVentas[[#This Row],[Precio]]*TablaVentas[[#This Row],[Cantidad]]</f>
        <v>513.71937590174639</v>
      </c>
      <c r="F1266">
        <f>IF(TablaVentas[[#This Row],[Cantidad]]&gt;=20,1,2)</f>
        <v>1</v>
      </c>
      <c r="G1266" s="67" t="str">
        <f>VLOOKUP(MONTH(TablaVentas[[#This Row],[fecha]]),TablaMeses[#All],2,FALSE)</f>
        <v>AGOSTO</v>
      </c>
      <c r="H1266">
        <f>YEAR(TablaVentas[[#This Row],[fecha]])</f>
        <v>2016</v>
      </c>
      <c r="I1266">
        <f>VLOOKUP(TablaVentas[[#This Row],[CodigoBarras]],TablaProductos[#All],3,FALSE)</f>
        <v>1006</v>
      </c>
    </row>
    <row r="1267" spans="1:9" x14ac:dyDescent="0.25">
      <c r="A1267" s="68">
        <v>42598</v>
      </c>
      <c r="B1267">
        <v>75100033942</v>
      </c>
      <c r="C1267">
        <v>6</v>
      </c>
      <c r="D1267" s="2">
        <v>39.570543626877033</v>
      </c>
      <c r="E1267" s="3">
        <f>TablaVentas[[#This Row],[Precio]]*TablaVentas[[#This Row],[Cantidad]]</f>
        <v>237.42326176126221</v>
      </c>
      <c r="F1267">
        <f>IF(TablaVentas[[#This Row],[Cantidad]]&gt;=20,1,2)</f>
        <v>2</v>
      </c>
      <c r="G1267" s="67" t="str">
        <f>VLOOKUP(MONTH(TablaVentas[[#This Row],[fecha]]),TablaMeses[#All],2,FALSE)</f>
        <v>AGOSTO</v>
      </c>
      <c r="H1267">
        <f>YEAR(TablaVentas[[#This Row],[fecha]])</f>
        <v>2016</v>
      </c>
      <c r="I1267">
        <f>VLOOKUP(TablaVentas[[#This Row],[CodigoBarras]],TablaProductos[#All],3,FALSE)</f>
        <v>1003</v>
      </c>
    </row>
    <row r="1268" spans="1:9" x14ac:dyDescent="0.25">
      <c r="A1268" s="68">
        <v>42598</v>
      </c>
      <c r="B1268">
        <v>75100033942</v>
      </c>
      <c r="C1268">
        <v>21</v>
      </c>
      <c r="D1268" s="2">
        <v>39.570543626877033</v>
      </c>
      <c r="E1268" s="3">
        <f>TablaVentas[[#This Row],[Precio]]*TablaVentas[[#This Row],[Cantidad]]</f>
        <v>830.98141616441774</v>
      </c>
      <c r="F1268">
        <f>IF(TablaVentas[[#This Row],[Cantidad]]&gt;=20,1,2)</f>
        <v>1</v>
      </c>
      <c r="G1268" s="67" t="str">
        <f>VLOOKUP(MONTH(TablaVentas[[#This Row],[fecha]]),TablaMeses[#All],2,FALSE)</f>
        <v>AGOSTO</v>
      </c>
      <c r="H1268">
        <f>YEAR(TablaVentas[[#This Row],[fecha]])</f>
        <v>2016</v>
      </c>
      <c r="I1268">
        <f>VLOOKUP(TablaVentas[[#This Row],[CodigoBarras]],TablaProductos[#All],3,FALSE)</f>
        <v>1003</v>
      </c>
    </row>
    <row r="1269" spans="1:9" x14ac:dyDescent="0.25">
      <c r="A1269" s="68">
        <v>42598</v>
      </c>
      <c r="B1269">
        <v>75100033945</v>
      </c>
      <c r="C1269">
        <v>28</v>
      </c>
      <c r="D1269" s="2">
        <v>32.473968381130078</v>
      </c>
      <c r="E1269" s="3">
        <f>TablaVentas[[#This Row],[Precio]]*TablaVentas[[#This Row],[Cantidad]]</f>
        <v>909.27111467164218</v>
      </c>
      <c r="F1269">
        <f>IF(TablaVentas[[#This Row],[Cantidad]]&gt;=20,1,2)</f>
        <v>1</v>
      </c>
      <c r="G1269" s="67" t="str">
        <f>VLOOKUP(MONTH(TablaVentas[[#This Row],[fecha]]),TablaMeses[#All],2,FALSE)</f>
        <v>AGOSTO</v>
      </c>
      <c r="H1269">
        <f>YEAR(TablaVentas[[#This Row],[fecha]])</f>
        <v>2016</v>
      </c>
      <c r="I1269">
        <f>VLOOKUP(TablaVentas[[#This Row],[CodigoBarras]],TablaProductos[#All],3,FALSE)</f>
        <v>1003</v>
      </c>
    </row>
    <row r="1270" spans="1:9" x14ac:dyDescent="0.25">
      <c r="A1270" s="68">
        <v>42598</v>
      </c>
      <c r="B1270">
        <v>75100033946</v>
      </c>
      <c r="C1270">
        <v>16</v>
      </c>
      <c r="D1270" s="2">
        <v>39.508311000525424</v>
      </c>
      <c r="E1270" s="3">
        <f>TablaVentas[[#This Row],[Precio]]*TablaVentas[[#This Row],[Cantidad]]</f>
        <v>632.13297600840679</v>
      </c>
      <c r="F1270">
        <f>IF(TablaVentas[[#This Row],[Cantidad]]&gt;=20,1,2)</f>
        <v>2</v>
      </c>
      <c r="G1270" s="67" t="str">
        <f>VLOOKUP(MONTH(TablaVentas[[#This Row],[fecha]]),TablaMeses[#All],2,FALSE)</f>
        <v>AGOSTO</v>
      </c>
      <c r="H1270">
        <f>YEAR(TablaVentas[[#This Row],[fecha]])</f>
        <v>2016</v>
      </c>
      <c r="I1270">
        <f>VLOOKUP(TablaVentas[[#This Row],[CodigoBarras]],TablaProductos[#All],3,FALSE)</f>
        <v>1004</v>
      </c>
    </row>
    <row r="1271" spans="1:9" x14ac:dyDescent="0.25">
      <c r="A1271" s="68">
        <v>42599</v>
      </c>
      <c r="B1271">
        <v>75100033941</v>
      </c>
      <c r="C1271">
        <v>17</v>
      </c>
      <c r="D1271" s="2">
        <v>34.329026514440201</v>
      </c>
      <c r="E1271" s="3">
        <f>TablaVentas[[#This Row],[Precio]]*TablaVentas[[#This Row],[Cantidad]]</f>
        <v>583.59345074548344</v>
      </c>
      <c r="F1271">
        <f>IF(TablaVentas[[#This Row],[Cantidad]]&gt;=20,1,2)</f>
        <v>2</v>
      </c>
      <c r="G1271" s="67" t="str">
        <f>VLOOKUP(MONTH(TablaVentas[[#This Row],[fecha]]),TablaMeses[#All],2,FALSE)</f>
        <v>AGOSTO</v>
      </c>
      <c r="H1271">
        <f>YEAR(TablaVentas[[#This Row],[fecha]])</f>
        <v>2016</v>
      </c>
      <c r="I1271">
        <f>VLOOKUP(TablaVentas[[#This Row],[CodigoBarras]],TablaProductos[#All],3,FALSE)</f>
        <v>1002</v>
      </c>
    </row>
    <row r="1272" spans="1:9" x14ac:dyDescent="0.25">
      <c r="A1272" s="68">
        <v>42599</v>
      </c>
      <c r="B1272">
        <v>75100033941</v>
      </c>
      <c r="C1272">
        <v>23</v>
      </c>
      <c r="D1272" s="2">
        <v>34.329026514440201</v>
      </c>
      <c r="E1272" s="3">
        <f>TablaVentas[[#This Row],[Precio]]*TablaVentas[[#This Row],[Cantidad]]</f>
        <v>789.56760983212462</v>
      </c>
      <c r="F1272">
        <f>IF(TablaVentas[[#This Row],[Cantidad]]&gt;=20,1,2)</f>
        <v>1</v>
      </c>
      <c r="G1272" s="67" t="str">
        <f>VLOOKUP(MONTH(TablaVentas[[#This Row],[fecha]]),TablaMeses[#All],2,FALSE)</f>
        <v>AGOSTO</v>
      </c>
      <c r="H1272">
        <f>YEAR(TablaVentas[[#This Row],[fecha]])</f>
        <v>2016</v>
      </c>
      <c r="I1272">
        <f>VLOOKUP(TablaVentas[[#This Row],[CodigoBarras]],TablaProductos[#All],3,FALSE)</f>
        <v>1002</v>
      </c>
    </row>
    <row r="1273" spans="1:9" x14ac:dyDescent="0.25">
      <c r="A1273" s="68">
        <v>42599</v>
      </c>
      <c r="B1273">
        <v>75100033945</v>
      </c>
      <c r="C1273">
        <v>17</v>
      </c>
      <c r="D1273" s="2">
        <v>32.473968381130078</v>
      </c>
      <c r="E1273" s="3">
        <f>TablaVentas[[#This Row],[Precio]]*TablaVentas[[#This Row],[Cantidad]]</f>
        <v>552.05746247921138</v>
      </c>
      <c r="F1273">
        <f>IF(TablaVentas[[#This Row],[Cantidad]]&gt;=20,1,2)</f>
        <v>2</v>
      </c>
      <c r="G1273" s="67" t="str">
        <f>VLOOKUP(MONTH(TablaVentas[[#This Row],[fecha]]),TablaMeses[#All],2,FALSE)</f>
        <v>AGOSTO</v>
      </c>
      <c r="H1273">
        <f>YEAR(TablaVentas[[#This Row],[fecha]])</f>
        <v>2016</v>
      </c>
      <c r="I1273">
        <f>VLOOKUP(TablaVentas[[#This Row],[CodigoBarras]],TablaProductos[#All],3,FALSE)</f>
        <v>1003</v>
      </c>
    </row>
    <row r="1274" spans="1:9" x14ac:dyDescent="0.25">
      <c r="A1274" s="68">
        <v>42599</v>
      </c>
      <c r="B1274">
        <v>75100033947</v>
      </c>
      <c r="C1274">
        <v>32</v>
      </c>
      <c r="D1274" s="2">
        <v>33.370394916639121</v>
      </c>
      <c r="E1274" s="3">
        <f>TablaVentas[[#This Row],[Precio]]*TablaVentas[[#This Row],[Cantidad]]</f>
        <v>1067.8526373324519</v>
      </c>
      <c r="F1274">
        <f>IF(TablaVentas[[#This Row],[Cantidad]]&gt;=20,1,2)</f>
        <v>1</v>
      </c>
      <c r="G1274" s="67" t="str">
        <f>VLOOKUP(MONTH(TablaVentas[[#This Row],[fecha]]),TablaMeses[#All],2,FALSE)</f>
        <v>AGOSTO</v>
      </c>
      <c r="H1274">
        <f>YEAR(TablaVentas[[#This Row],[fecha]])</f>
        <v>2016</v>
      </c>
      <c r="I1274">
        <f>VLOOKUP(TablaVentas[[#This Row],[CodigoBarras]],TablaProductos[#All],3,FALSE)</f>
        <v>1005</v>
      </c>
    </row>
    <row r="1275" spans="1:9" x14ac:dyDescent="0.25">
      <c r="A1275" s="68">
        <v>42600</v>
      </c>
      <c r="B1275">
        <v>75100033940</v>
      </c>
      <c r="C1275">
        <v>9</v>
      </c>
      <c r="D1275" s="2">
        <v>36.618449397693041</v>
      </c>
      <c r="E1275" s="3">
        <f>TablaVentas[[#This Row],[Precio]]*TablaVentas[[#This Row],[Cantidad]]</f>
        <v>329.56604457923737</v>
      </c>
      <c r="F1275">
        <f>IF(TablaVentas[[#This Row],[Cantidad]]&gt;=20,1,2)</f>
        <v>2</v>
      </c>
      <c r="G1275" s="67" t="str">
        <f>VLOOKUP(MONTH(TablaVentas[[#This Row],[fecha]]),TablaMeses[#All],2,FALSE)</f>
        <v>AGOSTO</v>
      </c>
      <c r="H1275">
        <f>YEAR(TablaVentas[[#This Row],[fecha]])</f>
        <v>2016</v>
      </c>
      <c r="I1275">
        <f>VLOOKUP(TablaVentas[[#This Row],[CodigoBarras]],TablaProductos[#All],3,FALSE)</f>
        <v>1001</v>
      </c>
    </row>
    <row r="1276" spans="1:9" x14ac:dyDescent="0.25">
      <c r="A1276" s="68">
        <v>42600</v>
      </c>
      <c r="B1276">
        <v>75100033944</v>
      </c>
      <c r="C1276">
        <v>48</v>
      </c>
      <c r="D1276" s="2">
        <v>26.678238770962935</v>
      </c>
      <c r="E1276" s="3">
        <f>TablaVentas[[#This Row],[Precio]]*TablaVentas[[#This Row],[Cantidad]]</f>
        <v>1280.5554610062209</v>
      </c>
      <c r="F1276">
        <f>IF(TablaVentas[[#This Row],[Cantidad]]&gt;=20,1,2)</f>
        <v>1</v>
      </c>
      <c r="G1276" s="67" t="str">
        <f>VLOOKUP(MONTH(TablaVentas[[#This Row],[fecha]]),TablaMeses[#All],2,FALSE)</f>
        <v>AGOSTO</v>
      </c>
      <c r="H1276">
        <f>YEAR(TablaVentas[[#This Row],[fecha]])</f>
        <v>2016</v>
      </c>
      <c r="I1276">
        <f>VLOOKUP(TablaVentas[[#This Row],[CodigoBarras]],TablaProductos[#All],3,FALSE)</f>
        <v>1002</v>
      </c>
    </row>
    <row r="1277" spans="1:9" x14ac:dyDescent="0.25">
      <c r="A1277" s="68">
        <v>42600</v>
      </c>
      <c r="B1277">
        <v>75100033950</v>
      </c>
      <c r="C1277">
        <v>29</v>
      </c>
      <c r="D1277" s="2">
        <v>25.215585619363644</v>
      </c>
      <c r="E1277" s="3">
        <f>TablaVentas[[#This Row],[Precio]]*TablaVentas[[#This Row],[Cantidad]]</f>
        <v>731.25198296154565</v>
      </c>
      <c r="F1277">
        <f>IF(TablaVentas[[#This Row],[Cantidad]]&gt;=20,1,2)</f>
        <v>1</v>
      </c>
      <c r="G1277" s="67" t="str">
        <f>VLOOKUP(MONTH(TablaVentas[[#This Row],[fecha]]),TablaMeses[#All],2,FALSE)</f>
        <v>AGOSTO</v>
      </c>
      <c r="H1277">
        <f>YEAR(TablaVentas[[#This Row],[fecha]])</f>
        <v>2016</v>
      </c>
      <c r="I1277">
        <f>VLOOKUP(TablaVentas[[#This Row],[CodigoBarras]],TablaProductos[#All],3,FALSE)</f>
        <v>1005</v>
      </c>
    </row>
    <row r="1278" spans="1:9" x14ac:dyDescent="0.25">
      <c r="A1278" s="68">
        <v>42601</v>
      </c>
      <c r="B1278">
        <v>75100033943</v>
      </c>
      <c r="C1278">
        <v>1</v>
      </c>
      <c r="D1278" s="2">
        <v>38.791923856233225</v>
      </c>
      <c r="E1278" s="3">
        <f>TablaVentas[[#This Row],[Precio]]*TablaVentas[[#This Row],[Cantidad]]</f>
        <v>38.791923856233225</v>
      </c>
      <c r="F1278">
        <f>IF(TablaVentas[[#This Row],[Cantidad]]&gt;=20,1,2)</f>
        <v>2</v>
      </c>
      <c r="G1278" s="67" t="str">
        <f>VLOOKUP(MONTH(TablaVentas[[#This Row],[fecha]]),TablaMeses[#All],2,FALSE)</f>
        <v>AGOSTO</v>
      </c>
      <c r="H1278">
        <f>YEAR(TablaVentas[[#This Row],[fecha]])</f>
        <v>2016</v>
      </c>
      <c r="I1278">
        <f>VLOOKUP(TablaVentas[[#This Row],[CodigoBarras]],TablaProductos[#All],3,FALSE)</f>
        <v>1001</v>
      </c>
    </row>
    <row r="1279" spans="1:9" x14ac:dyDescent="0.25">
      <c r="A1279" s="68">
        <v>42601</v>
      </c>
      <c r="B1279">
        <v>75100033944</v>
      </c>
      <c r="C1279">
        <v>29</v>
      </c>
      <c r="D1279" s="2">
        <v>26.678238770962935</v>
      </c>
      <c r="E1279" s="3">
        <f>TablaVentas[[#This Row],[Precio]]*TablaVentas[[#This Row],[Cantidad]]</f>
        <v>773.66892435792511</v>
      </c>
      <c r="F1279">
        <f>IF(TablaVentas[[#This Row],[Cantidad]]&gt;=20,1,2)</f>
        <v>1</v>
      </c>
      <c r="G1279" s="67" t="str">
        <f>VLOOKUP(MONTH(TablaVentas[[#This Row],[fecha]]),TablaMeses[#All],2,FALSE)</f>
        <v>AGOSTO</v>
      </c>
      <c r="H1279">
        <f>YEAR(TablaVentas[[#This Row],[fecha]])</f>
        <v>2016</v>
      </c>
      <c r="I1279">
        <f>VLOOKUP(TablaVentas[[#This Row],[CodigoBarras]],TablaProductos[#All],3,FALSE)</f>
        <v>1002</v>
      </c>
    </row>
    <row r="1280" spans="1:9" x14ac:dyDescent="0.25">
      <c r="A1280" s="68">
        <v>42601</v>
      </c>
      <c r="B1280">
        <v>75100033947</v>
      </c>
      <c r="C1280">
        <v>42</v>
      </c>
      <c r="D1280" s="2">
        <v>33.370394916639121</v>
      </c>
      <c r="E1280" s="3">
        <f>TablaVentas[[#This Row],[Precio]]*TablaVentas[[#This Row],[Cantidad]]</f>
        <v>1401.556586498843</v>
      </c>
      <c r="F1280">
        <f>IF(TablaVentas[[#This Row],[Cantidad]]&gt;=20,1,2)</f>
        <v>1</v>
      </c>
      <c r="G1280" s="67" t="str">
        <f>VLOOKUP(MONTH(TablaVentas[[#This Row],[fecha]]),TablaMeses[#All],2,FALSE)</f>
        <v>AGOSTO</v>
      </c>
      <c r="H1280">
        <f>YEAR(TablaVentas[[#This Row],[fecha]])</f>
        <v>2016</v>
      </c>
      <c r="I1280">
        <f>VLOOKUP(TablaVentas[[#This Row],[CodigoBarras]],TablaProductos[#All],3,FALSE)</f>
        <v>1005</v>
      </c>
    </row>
    <row r="1281" spans="1:9" x14ac:dyDescent="0.25">
      <c r="A1281" s="68">
        <v>42601</v>
      </c>
      <c r="B1281">
        <v>75100033948</v>
      </c>
      <c r="C1281">
        <v>35</v>
      </c>
      <c r="D1281" s="2">
        <v>24.462827423892683</v>
      </c>
      <c r="E1281" s="3">
        <f>TablaVentas[[#This Row],[Precio]]*TablaVentas[[#This Row],[Cantidad]]</f>
        <v>856.19895983624394</v>
      </c>
      <c r="F1281">
        <f>IF(TablaVentas[[#This Row],[Cantidad]]&gt;=20,1,2)</f>
        <v>1</v>
      </c>
      <c r="G1281" s="67" t="str">
        <f>VLOOKUP(MONTH(TablaVentas[[#This Row],[fecha]]),TablaMeses[#All],2,FALSE)</f>
        <v>AGOSTO</v>
      </c>
      <c r="H1281">
        <f>YEAR(TablaVentas[[#This Row],[fecha]])</f>
        <v>2016</v>
      </c>
      <c r="I1281">
        <f>VLOOKUP(TablaVentas[[#This Row],[CodigoBarras]],TablaProductos[#All],3,FALSE)</f>
        <v>1006</v>
      </c>
    </row>
    <row r="1282" spans="1:9" x14ac:dyDescent="0.25">
      <c r="A1282" s="68">
        <v>42601</v>
      </c>
      <c r="B1282">
        <v>75100033948</v>
      </c>
      <c r="C1282">
        <v>7</v>
      </c>
      <c r="D1282" s="2">
        <v>24.462827423892683</v>
      </c>
      <c r="E1282" s="3">
        <f>TablaVentas[[#This Row],[Precio]]*TablaVentas[[#This Row],[Cantidad]]</f>
        <v>171.23979196724878</v>
      </c>
      <c r="F1282">
        <f>IF(TablaVentas[[#This Row],[Cantidad]]&gt;=20,1,2)</f>
        <v>2</v>
      </c>
      <c r="G1282" s="67" t="str">
        <f>VLOOKUP(MONTH(TablaVentas[[#This Row],[fecha]]),TablaMeses[#All],2,FALSE)</f>
        <v>AGOSTO</v>
      </c>
      <c r="H1282">
        <f>YEAR(TablaVentas[[#This Row],[fecha]])</f>
        <v>2016</v>
      </c>
      <c r="I1282">
        <f>VLOOKUP(TablaVentas[[#This Row],[CodigoBarras]],TablaProductos[#All],3,FALSE)</f>
        <v>1006</v>
      </c>
    </row>
    <row r="1283" spans="1:9" x14ac:dyDescent="0.25">
      <c r="A1283" s="68">
        <v>42601</v>
      </c>
      <c r="B1283">
        <v>75100033950</v>
      </c>
      <c r="C1283">
        <v>19</v>
      </c>
      <c r="D1283" s="2">
        <v>25.215585619363644</v>
      </c>
      <c r="E1283" s="3">
        <f>TablaVentas[[#This Row],[Precio]]*TablaVentas[[#This Row],[Cantidad]]</f>
        <v>479.09612676790925</v>
      </c>
      <c r="F1283">
        <f>IF(TablaVentas[[#This Row],[Cantidad]]&gt;=20,1,2)</f>
        <v>2</v>
      </c>
      <c r="G1283" s="67" t="str">
        <f>VLOOKUP(MONTH(TablaVentas[[#This Row],[fecha]]),TablaMeses[#All],2,FALSE)</f>
        <v>AGOSTO</v>
      </c>
      <c r="H1283">
        <f>YEAR(TablaVentas[[#This Row],[fecha]])</f>
        <v>2016</v>
      </c>
      <c r="I1283">
        <f>VLOOKUP(TablaVentas[[#This Row],[CodigoBarras]],TablaProductos[#All],3,FALSE)</f>
        <v>1005</v>
      </c>
    </row>
    <row r="1284" spans="1:9" x14ac:dyDescent="0.25">
      <c r="A1284" s="68">
        <v>42602</v>
      </c>
      <c r="B1284">
        <v>75100033946</v>
      </c>
      <c r="C1284">
        <v>12</v>
      </c>
      <c r="D1284" s="2">
        <v>39.508311000525424</v>
      </c>
      <c r="E1284" s="3">
        <f>TablaVentas[[#This Row],[Precio]]*TablaVentas[[#This Row],[Cantidad]]</f>
        <v>474.09973200630509</v>
      </c>
      <c r="F1284">
        <f>IF(TablaVentas[[#This Row],[Cantidad]]&gt;=20,1,2)</f>
        <v>2</v>
      </c>
      <c r="G1284" s="67" t="str">
        <f>VLOOKUP(MONTH(TablaVentas[[#This Row],[fecha]]),TablaMeses[#All],2,FALSE)</f>
        <v>AGOSTO</v>
      </c>
      <c r="H1284">
        <f>YEAR(TablaVentas[[#This Row],[fecha]])</f>
        <v>2016</v>
      </c>
      <c r="I1284">
        <f>VLOOKUP(TablaVentas[[#This Row],[CodigoBarras]],TablaProductos[#All],3,FALSE)</f>
        <v>1004</v>
      </c>
    </row>
    <row r="1285" spans="1:9" x14ac:dyDescent="0.25">
      <c r="A1285" s="68">
        <v>42602</v>
      </c>
      <c r="B1285">
        <v>75100033948</v>
      </c>
      <c r="C1285">
        <v>32</v>
      </c>
      <c r="D1285" s="2">
        <v>24.462827423892683</v>
      </c>
      <c r="E1285" s="3">
        <f>TablaVentas[[#This Row],[Precio]]*TablaVentas[[#This Row],[Cantidad]]</f>
        <v>782.81047756456587</v>
      </c>
      <c r="F1285">
        <f>IF(TablaVentas[[#This Row],[Cantidad]]&gt;=20,1,2)</f>
        <v>1</v>
      </c>
      <c r="G1285" s="67" t="str">
        <f>VLOOKUP(MONTH(TablaVentas[[#This Row],[fecha]]),TablaMeses[#All],2,FALSE)</f>
        <v>AGOSTO</v>
      </c>
      <c r="H1285">
        <f>YEAR(TablaVentas[[#This Row],[fecha]])</f>
        <v>2016</v>
      </c>
      <c r="I1285">
        <f>VLOOKUP(TablaVentas[[#This Row],[CodigoBarras]],TablaProductos[#All],3,FALSE)</f>
        <v>1006</v>
      </c>
    </row>
    <row r="1286" spans="1:9" x14ac:dyDescent="0.25">
      <c r="A1286" s="68">
        <v>42602</v>
      </c>
      <c r="B1286">
        <v>75100033950</v>
      </c>
      <c r="C1286">
        <v>43</v>
      </c>
      <c r="D1286" s="2">
        <v>25.215585619363644</v>
      </c>
      <c r="E1286" s="3">
        <f>TablaVentas[[#This Row],[Precio]]*TablaVentas[[#This Row],[Cantidad]]</f>
        <v>1084.2701816326366</v>
      </c>
      <c r="F1286">
        <f>IF(TablaVentas[[#This Row],[Cantidad]]&gt;=20,1,2)</f>
        <v>1</v>
      </c>
      <c r="G1286" s="67" t="str">
        <f>VLOOKUP(MONTH(TablaVentas[[#This Row],[fecha]]),TablaMeses[#All],2,FALSE)</f>
        <v>AGOSTO</v>
      </c>
      <c r="H1286">
        <f>YEAR(TablaVentas[[#This Row],[fecha]])</f>
        <v>2016</v>
      </c>
      <c r="I1286">
        <f>VLOOKUP(TablaVentas[[#This Row],[CodigoBarras]],TablaProductos[#All],3,FALSE)</f>
        <v>1005</v>
      </c>
    </row>
    <row r="1287" spans="1:9" x14ac:dyDescent="0.25">
      <c r="A1287" s="68">
        <v>42603</v>
      </c>
      <c r="B1287">
        <v>75100033940</v>
      </c>
      <c r="C1287">
        <v>34</v>
      </c>
      <c r="D1287" s="2">
        <v>36.618449397693041</v>
      </c>
      <c r="E1287" s="3">
        <f>TablaVentas[[#This Row],[Precio]]*TablaVentas[[#This Row],[Cantidad]]</f>
        <v>1245.0272795215633</v>
      </c>
      <c r="F1287">
        <f>IF(TablaVentas[[#This Row],[Cantidad]]&gt;=20,1,2)</f>
        <v>1</v>
      </c>
      <c r="G1287" s="67" t="str">
        <f>VLOOKUP(MONTH(TablaVentas[[#This Row],[fecha]]),TablaMeses[#All],2,FALSE)</f>
        <v>AGOSTO</v>
      </c>
      <c r="H1287">
        <f>YEAR(TablaVentas[[#This Row],[fecha]])</f>
        <v>2016</v>
      </c>
      <c r="I1287">
        <f>VLOOKUP(TablaVentas[[#This Row],[CodigoBarras]],TablaProductos[#All],3,FALSE)</f>
        <v>1001</v>
      </c>
    </row>
    <row r="1288" spans="1:9" x14ac:dyDescent="0.25">
      <c r="A1288" s="68">
        <v>42603</v>
      </c>
      <c r="B1288">
        <v>75100033941</v>
      </c>
      <c r="C1288">
        <v>7</v>
      </c>
      <c r="D1288" s="2">
        <v>34.329026514440201</v>
      </c>
      <c r="E1288" s="3">
        <f>TablaVentas[[#This Row],[Precio]]*TablaVentas[[#This Row],[Cantidad]]</f>
        <v>240.3031856010814</v>
      </c>
      <c r="F1288">
        <f>IF(TablaVentas[[#This Row],[Cantidad]]&gt;=20,1,2)</f>
        <v>2</v>
      </c>
      <c r="G1288" s="67" t="str">
        <f>VLOOKUP(MONTH(TablaVentas[[#This Row],[fecha]]),TablaMeses[#All],2,FALSE)</f>
        <v>AGOSTO</v>
      </c>
      <c r="H1288">
        <f>YEAR(TablaVentas[[#This Row],[fecha]])</f>
        <v>2016</v>
      </c>
      <c r="I1288">
        <f>VLOOKUP(TablaVentas[[#This Row],[CodigoBarras]],TablaProductos[#All],3,FALSE)</f>
        <v>1002</v>
      </c>
    </row>
    <row r="1289" spans="1:9" x14ac:dyDescent="0.25">
      <c r="A1289" s="68">
        <v>42603</v>
      </c>
      <c r="B1289">
        <v>75100033942</v>
      </c>
      <c r="C1289">
        <v>35</v>
      </c>
      <c r="D1289" s="2">
        <v>39.570543626877033</v>
      </c>
      <c r="E1289" s="3">
        <f>TablaVentas[[#This Row],[Precio]]*TablaVentas[[#This Row],[Cantidad]]</f>
        <v>1384.969026940696</v>
      </c>
      <c r="F1289">
        <f>IF(TablaVentas[[#This Row],[Cantidad]]&gt;=20,1,2)</f>
        <v>1</v>
      </c>
      <c r="G1289" s="67" t="str">
        <f>VLOOKUP(MONTH(TablaVentas[[#This Row],[fecha]]),TablaMeses[#All],2,FALSE)</f>
        <v>AGOSTO</v>
      </c>
      <c r="H1289">
        <f>YEAR(TablaVentas[[#This Row],[fecha]])</f>
        <v>2016</v>
      </c>
      <c r="I1289">
        <f>VLOOKUP(TablaVentas[[#This Row],[CodigoBarras]],TablaProductos[#All],3,FALSE)</f>
        <v>1003</v>
      </c>
    </row>
    <row r="1290" spans="1:9" x14ac:dyDescent="0.25">
      <c r="A1290" s="68">
        <v>42603</v>
      </c>
      <c r="B1290">
        <v>75100033945</v>
      </c>
      <c r="C1290">
        <v>26</v>
      </c>
      <c r="D1290" s="2">
        <v>32.473968381130078</v>
      </c>
      <c r="E1290" s="3">
        <f>TablaVentas[[#This Row],[Precio]]*TablaVentas[[#This Row],[Cantidad]]</f>
        <v>844.32317790938203</v>
      </c>
      <c r="F1290">
        <f>IF(TablaVentas[[#This Row],[Cantidad]]&gt;=20,1,2)</f>
        <v>1</v>
      </c>
      <c r="G1290" s="67" t="str">
        <f>VLOOKUP(MONTH(TablaVentas[[#This Row],[fecha]]),TablaMeses[#All],2,FALSE)</f>
        <v>AGOSTO</v>
      </c>
      <c r="H1290">
        <f>YEAR(TablaVentas[[#This Row],[fecha]])</f>
        <v>2016</v>
      </c>
      <c r="I1290">
        <f>VLOOKUP(TablaVentas[[#This Row],[CodigoBarras]],TablaProductos[#All],3,FALSE)</f>
        <v>1003</v>
      </c>
    </row>
    <row r="1291" spans="1:9" x14ac:dyDescent="0.25">
      <c r="A1291" s="68">
        <v>42603</v>
      </c>
      <c r="B1291">
        <v>75100033948</v>
      </c>
      <c r="C1291">
        <v>41</v>
      </c>
      <c r="D1291" s="2">
        <v>24.462827423892683</v>
      </c>
      <c r="E1291" s="3">
        <f>TablaVentas[[#This Row],[Precio]]*TablaVentas[[#This Row],[Cantidad]]</f>
        <v>1002.9759243796</v>
      </c>
      <c r="F1291">
        <f>IF(TablaVentas[[#This Row],[Cantidad]]&gt;=20,1,2)</f>
        <v>1</v>
      </c>
      <c r="G1291" s="67" t="str">
        <f>VLOOKUP(MONTH(TablaVentas[[#This Row],[fecha]]),TablaMeses[#All],2,FALSE)</f>
        <v>AGOSTO</v>
      </c>
      <c r="H1291">
        <f>YEAR(TablaVentas[[#This Row],[fecha]])</f>
        <v>2016</v>
      </c>
      <c r="I1291">
        <f>VLOOKUP(TablaVentas[[#This Row],[CodigoBarras]],TablaProductos[#All],3,FALSE)</f>
        <v>1006</v>
      </c>
    </row>
    <row r="1292" spans="1:9" x14ac:dyDescent="0.25">
      <c r="A1292" s="68">
        <v>42604</v>
      </c>
      <c r="B1292">
        <v>75100033942</v>
      </c>
      <c r="C1292">
        <v>50</v>
      </c>
      <c r="D1292" s="2">
        <v>39.570543626877033</v>
      </c>
      <c r="E1292" s="3">
        <f>TablaVentas[[#This Row],[Precio]]*TablaVentas[[#This Row],[Cantidad]]</f>
        <v>1978.5271813438517</v>
      </c>
      <c r="F1292">
        <f>IF(TablaVentas[[#This Row],[Cantidad]]&gt;=20,1,2)</f>
        <v>1</v>
      </c>
      <c r="G1292" s="67" t="str">
        <f>VLOOKUP(MONTH(TablaVentas[[#This Row],[fecha]]),TablaMeses[#All],2,FALSE)</f>
        <v>AGOSTO</v>
      </c>
      <c r="H1292">
        <f>YEAR(TablaVentas[[#This Row],[fecha]])</f>
        <v>2016</v>
      </c>
      <c r="I1292">
        <f>VLOOKUP(TablaVentas[[#This Row],[CodigoBarras]],TablaProductos[#All],3,FALSE)</f>
        <v>1003</v>
      </c>
    </row>
    <row r="1293" spans="1:9" x14ac:dyDescent="0.25">
      <c r="A1293" s="68">
        <v>42604</v>
      </c>
      <c r="B1293">
        <v>75100033943</v>
      </c>
      <c r="C1293">
        <v>23</v>
      </c>
      <c r="D1293" s="2">
        <v>38.791923856233225</v>
      </c>
      <c r="E1293" s="3">
        <f>TablaVentas[[#This Row],[Precio]]*TablaVentas[[#This Row],[Cantidad]]</f>
        <v>892.2142486933642</v>
      </c>
      <c r="F1293">
        <f>IF(TablaVentas[[#This Row],[Cantidad]]&gt;=20,1,2)</f>
        <v>1</v>
      </c>
      <c r="G1293" s="67" t="str">
        <f>VLOOKUP(MONTH(TablaVentas[[#This Row],[fecha]]),TablaMeses[#All],2,FALSE)</f>
        <v>AGOSTO</v>
      </c>
      <c r="H1293">
        <f>YEAR(TablaVentas[[#This Row],[fecha]])</f>
        <v>2016</v>
      </c>
      <c r="I1293">
        <f>VLOOKUP(TablaVentas[[#This Row],[CodigoBarras]],TablaProductos[#All],3,FALSE)</f>
        <v>1001</v>
      </c>
    </row>
    <row r="1294" spans="1:9" x14ac:dyDescent="0.25">
      <c r="A1294" s="68">
        <v>42604</v>
      </c>
      <c r="B1294">
        <v>75100033944</v>
      </c>
      <c r="C1294">
        <v>1</v>
      </c>
      <c r="D1294" s="2">
        <v>26.678238770962935</v>
      </c>
      <c r="E1294" s="3">
        <f>TablaVentas[[#This Row],[Precio]]*TablaVentas[[#This Row],[Cantidad]]</f>
        <v>26.678238770962935</v>
      </c>
      <c r="F1294">
        <f>IF(TablaVentas[[#This Row],[Cantidad]]&gt;=20,1,2)</f>
        <v>2</v>
      </c>
      <c r="G1294" s="67" t="str">
        <f>VLOOKUP(MONTH(TablaVentas[[#This Row],[fecha]]),TablaMeses[#All],2,FALSE)</f>
        <v>AGOSTO</v>
      </c>
      <c r="H1294">
        <f>YEAR(TablaVentas[[#This Row],[fecha]])</f>
        <v>2016</v>
      </c>
      <c r="I1294">
        <f>VLOOKUP(TablaVentas[[#This Row],[CodigoBarras]],TablaProductos[#All],3,FALSE)</f>
        <v>1002</v>
      </c>
    </row>
    <row r="1295" spans="1:9" x14ac:dyDescent="0.25">
      <c r="A1295" s="68">
        <v>42604</v>
      </c>
      <c r="B1295">
        <v>75100033948</v>
      </c>
      <c r="C1295">
        <v>5</v>
      </c>
      <c r="D1295" s="2">
        <v>24.462827423892683</v>
      </c>
      <c r="E1295" s="3">
        <f>TablaVentas[[#This Row],[Precio]]*TablaVentas[[#This Row],[Cantidad]]</f>
        <v>122.31413711946342</v>
      </c>
      <c r="F1295">
        <f>IF(TablaVentas[[#This Row],[Cantidad]]&gt;=20,1,2)</f>
        <v>2</v>
      </c>
      <c r="G1295" s="67" t="str">
        <f>VLOOKUP(MONTH(TablaVentas[[#This Row],[fecha]]),TablaMeses[#All],2,FALSE)</f>
        <v>AGOSTO</v>
      </c>
      <c r="H1295">
        <f>YEAR(TablaVentas[[#This Row],[fecha]])</f>
        <v>2016</v>
      </c>
      <c r="I1295">
        <f>VLOOKUP(TablaVentas[[#This Row],[CodigoBarras]],TablaProductos[#All],3,FALSE)</f>
        <v>1006</v>
      </c>
    </row>
    <row r="1296" spans="1:9" x14ac:dyDescent="0.25">
      <c r="A1296" s="68">
        <v>42604</v>
      </c>
      <c r="B1296">
        <v>75100033949</v>
      </c>
      <c r="C1296">
        <v>41</v>
      </c>
      <c r="D1296" s="2">
        <v>32.894032474980676</v>
      </c>
      <c r="E1296" s="3">
        <f>TablaVentas[[#This Row],[Precio]]*TablaVentas[[#This Row],[Cantidad]]</f>
        <v>1348.6553314742077</v>
      </c>
      <c r="F1296">
        <f>IF(TablaVentas[[#This Row],[Cantidad]]&gt;=20,1,2)</f>
        <v>1</v>
      </c>
      <c r="G1296" s="67" t="str">
        <f>VLOOKUP(MONTH(TablaVentas[[#This Row],[fecha]]),TablaMeses[#All],2,FALSE)</f>
        <v>AGOSTO</v>
      </c>
      <c r="H1296">
        <f>YEAR(TablaVentas[[#This Row],[fecha]])</f>
        <v>2016</v>
      </c>
      <c r="I1296">
        <f>VLOOKUP(TablaVentas[[#This Row],[CodigoBarras]],TablaProductos[#All],3,FALSE)</f>
        <v>1004</v>
      </c>
    </row>
    <row r="1297" spans="1:9" x14ac:dyDescent="0.25">
      <c r="A1297" s="68">
        <v>42605</v>
      </c>
      <c r="B1297">
        <v>75100033941</v>
      </c>
      <c r="C1297">
        <v>47</v>
      </c>
      <c r="D1297" s="2">
        <v>34.329026514440201</v>
      </c>
      <c r="E1297" s="3">
        <f>TablaVentas[[#This Row],[Precio]]*TablaVentas[[#This Row],[Cantidad]]</f>
        <v>1613.4642461786896</v>
      </c>
      <c r="F1297">
        <f>IF(TablaVentas[[#This Row],[Cantidad]]&gt;=20,1,2)</f>
        <v>1</v>
      </c>
      <c r="G1297" s="67" t="str">
        <f>VLOOKUP(MONTH(TablaVentas[[#This Row],[fecha]]),TablaMeses[#All],2,FALSE)</f>
        <v>AGOSTO</v>
      </c>
      <c r="H1297">
        <f>YEAR(TablaVentas[[#This Row],[fecha]])</f>
        <v>2016</v>
      </c>
      <c r="I1297">
        <f>VLOOKUP(TablaVentas[[#This Row],[CodigoBarras]],TablaProductos[#All],3,FALSE)</f>
        <v>1002</v>
      </c>
    </row>
    <row r="1298" spans="1:9" x14ac:dyDescent="0.25">
      <c r="A1298" s="68">
        <v>42605</v>
      </c>
      <c r="B1298">
        <v>75100033941</v>
      </c>
      <c r="C1298">
        <v>38</v>
      </c>
      <c r="D1298" s="2">
        <v>34.329026514440201</v>
      </c>
      <c r="E1298" s="3">
        <f>TablaVentas[[#This Row],[Precio]]*TablaVentas[[#This Row],[Cantidad]]</f>
        <v>1304.5030075487277</v>
      </c>
      <c r="F1298">
        <f>IF(TablaVentas[[#This Row],[Cantidad]]&gt;=20,1,2)</f>
        <v>1</v>
      </c>
      <c r="G1298" s="67" t="str">
        <f>VLOOKUP(MONTH(TablaVentas[[#This Row],[fecha]]),TablaMeses[#All],2,FALSE)</f>
        <v>AGOSTO</v>
      </c>
      <c r="H1298">
        <f>YEAR(TablaVentas[[#This Row],[fecha]])</f>
        <v>2016</v>
      </c>
      <c r="I1298">
        <f>VLOOKUP(TablaVentas[[#This Row],[CodigoBarras]],TablaProductos[#All],3,FALSE)</f>
        <v>1002</v>
      </c>
    </row>
    <row r="1299" spans="1:9" x14ac:dyDescent="0.25">
      <c r="A1299" s="68">
        <v>42605</v>
      </c>
      <c r="B1299">
        <v>75100033941</v>
      </c>
      <c r="C1299">
        <v>16</v>
      </c>
      <c r="D1299" s="2">
        <v>34.329026514440201</v>
      </c>
      <c r="E1299" s="3">
        <f>TablaVentas[[#This Row],[Precio]]*TablaVentas[[#This Row],[Cantidad]]</f>
        <v>549.26442423104322</v>
      </c>
      <c r="F1299">
        <f>IF(TablaVentas[[#This Row],[Cantidad]]&gt;=20,1,2)</f>
        <v>2</v>
      </c>
      <c r="G1299" s="67" t="str">
        <f>VLOOKUP(MONTH(TablaVentas[[#This Row],[fecha]]),TablaMeses[#All],2,FALSE)</f>
        <v>AGOSTO</v>
      </c>
      <c r="H1299">
        <f>YEAR(TablaVentas[[#This Row],[fecha]])</f>
        <v>2016</v>
      </c>
      <c r="I1299">
        <f>VLOOKUP(TablaVentas[[#This Row],[CodigoBarras]],TablaProductos[#All],3,FALSE)</f>
        <v>1002</v>
      </c>
    </row>
    <row r="1300" spans="1:9" x14ac:dyDescent="0.25">
      <c r="A1300" s="68">
        <v>42605</v>
      </c>
      <c r="B1300">
        <v>75100033949</v>
      </c>
      <c r="C1300">
        <v>32</v>
      </c>
      <c r="D1300" s="2">
        <v>32.894032474980676</v>
      </c>
      <c r="E1300" s="3">
        <f>TablaVentas[[#This Row],[Precio]]*TablaVentas[[#This Row],[Cantidad]]</f>
        <v>1052.6090391993816</v>
      </c>
      <c r="F1300">
        <f>IF(TablaVentas[[#This Row],[Cantidad]]&gt;=20,1,2)</f>
        <v>1</v>
      </c>
      <c r="G1300" s="67" t="str">
        <f>VLOOKUP(MONTH(TablaVentas[[#This Row],[fecha]]),TablaMeses[#All],2,FALSE)</f>
        <v>AGOSTO</v>
      </c>
      <c r="H1300">
        <f>YEAR(TablaVentas[[#This Row],[fecha]])</f>
        <v>2016</v>
      </c>
      <c r="I1300">
        <f>VLOOKUP(TablaVentas[[#This Row],[CodigoBarras]],TablaProductos[#All],3,FALSE)</f>
        <v>1004</v>
      </c>
    </row>
    <row r="1301" spans="1:9" x14ac:dyDescent="0.25">
      <c r="A1301" s="68">
        <v>42606</v>
      </c>
      <c r="B1301">
        <v>75100033940</v>
      </c>
      <c r="C1301">
        <v>45</v>
      </c>
      <c r="D1301" s="2">
        <v>36.618449397693041</v>
      </c>
      <c r="E1301" s="3">
        <f>TablaVentas[[#This Row],[Precio]]*TablaVentas[[#This Row],[Cantidad]]</f>
        <v>1647.8302228961868</v>
      </c>
      <c r="F1301">
        <f>IF(TablaVentas[[#This Row],[Cantidad]]&gt;=20,1,2)</f>
        <v>1</v>
      </c>
      <c r="G1301" s="67" t="str">
        <f>VLOOKUP(MONTH(TablaVentas[[#This Row],[fecha]]),TablaMeses[#All],2,FALSE)</f>
        <v>AGOSTO</v>
      </c>
      <c r="H1301">
        <f>YEAR(TablaVentas[[#This Row],[fecha]])</f>
        <v>2016</v>
      </c>
      <c r="I1301">
        <f>VLOOKUP(TablaVentas[[#This Row],[CodigoBarras]],TablaProductos[#All],3,FALSE)</f>
        <v>1001</v>
      </c>
    </row>
    <row r="1302" spans="1:9" x14ac:dyDescent="0.25">
      <c r="A1302" s="68">
        <v>42606</v>
      </c>
      <c r="B1302">
        <v>75100033940</v>
      </c>
      <c r="C1302">
        <v>44</v>
      </c>
      <c r="D1302" s="2">
        <v>36.618449397693041</v>
      </c>
      <c r="E1302" s="3">
        <f>TablaVentas[[#This Row],[Precio]]*TablaVentas[[#This Row],[Cantidad]]</f>
        <v>1611.2117734984938</v>
      </c>
      <c r="F1302">
        <f>IF(TablaVentas[[#This Row],[Cantidad]]&gt;=20,1,2)</f>
        <v>1</v>
      </c>
      <c r="G1302" s="67" t="str">
        <f>VLOOKUP(MONTH(TablaVentas[[#This Row],[fecha]]),TablaMeses[#All],2,FALSE)</f>
        <v>AGOSTO</v>
      </c>
      <c r="H1302">
        <f>YEAR(TablaVentas[[#This Row],[fecha]])</f>
        <v>2016</v>
      </c>
      <c r="I1302">
        <f>VLOOKUP(TablaVentas[[#This Row],[CodigoBarras]],TablaProductos[#All],3,FALSE)</f>
        <v>1001</v>
      </c>
    </row>
    <row r="1303" spans="1:9" x14ac:dyDescent="0.25">
      <c r="A1303" s="68">
        <v>42606</v>
      </c>
      <c r="B1303">
        <v>75100033941</v>
      </c>
      <c r="C1303">
        <v>34</v>
      </c>
      <c r="D1303" s="2">
        <v>34.329026514440201</v>
      </c>
      <c r="E1303" s="3">
        <f>TablaVentas[[#This Row],[Precio]]*TablaVentas[[#This Row],[Cantidad]]</f>
        <v>1167.1869014909669</v>
      </c>
      <c r="F1303">
        <f>IF(TablaVentas[[#This Row],[Cantidad]]&gt;=20,1,2)</f>
        <v>1</v>
      </c>
      <c r="G1303" s="67" t="str">
        <f>VLOOKUP(MONTH(TablaVentas[[#This Row],[fecha]]),TablaMeses[#All],2,FALSE)</f>
        <v>AGOSTO</v>
      </c>
      <c r="H1303">
        <f>YEAR(TablaVentas[[#This Row],[fecha]])</f>
        <v>2016</v>
      </c>
      <c r="I1303">
        <f>VLOOKUP(TablaVentas[[#This Row],[CodigoBarras]],TablaProductos[#All],3,FALSE)</f>
        <v>1002</v>
      </c>
    </row>
    <row r="1304" spans="1:9" x14ac:dyDescent="0.25">
      <c r="A1304" s="68">
        <v>42606</v>
      </c>
      <c r="B1304">
        <v>75100033942</v>
      </c>
      <c r="C1304">
        <v>31</v>
      </c>
      <c r="D1304" s="2">
        <v>39.570543626877033</v>
      </c>
      <c r="E1304" s="3">
        <f>TablaVentas[[#This Row],[Precio]]*TablaVentas[[#This Row],[Cantidad]]</f>
        <v>1226.6868524331881</v>
      </c>
      <c r="F1304">
        <f>IF(TablaVentas[[#This Row],[Cantidad]]&gt;=20,1,2)</f>
        <v>1</v>
      </c>
      <c r="G1304" s="67" t="str">
        <f>VLOOKUP(MONTH(TablaVentas[[#This Row],[fecha]]),TablaMeses[#All],2,FALSE)</f>
        <v>AGOSTO</v>
      </c>
      <c r="H1304">
        <f>YEAR(TablaVentas[[#This Row],[fecha]])</f>
        <v>2016</v>
      </c>
      <c r="I1304">
        <f>VLOOKUP(TablaVentas[[#This Row],[CodigoBarras]],TablaProductos[#All],3,FALSE)</f>
        <v>1003</v>
      </c>
    </row>
    <row r="1305" spans="1:9" x14ac:dyDescent="0.25">
      <c r="A1305" s="68">
        <v>42606</v>
      </c>
      <c r="B1305">
        <v>75100033942</v>
      </c>
      <c r="C1305">
        <v>35</v>
      </c>
      <c r="D1305" s="2">
        <v>39.570543626877033</v>
      </c>
      <c r="E1305" s="3">
        <f>TablaVentas[[#This Row],[Precio]]*TablaVentas[[#This Row],[Cantidad]]</f>
        <v>1384.969026940696</v>
      </c>
      <c r="F1305">
        <f>IF(TablaVentas[[#This Row],[Cantidad]]&gt;=20,1,2)</f>
        <v>1</v>
      </c>
      <c r="G1305" s="67" t="str">
        <f>VLOOKUP(MONTH(TablaVentas[[#This Row],[fecha]]),TablaMeses[#All],2,FALSE)</f>
        <v>AGOSTO</v>
      </c>
      <c r="H1305">
        <f>YEAR(TablaVentas[[#This Row],[fecha]])</f>
        <v>2016</v>
      </c>
      <c r="I1305">
        <f>VLOOKUP(TablaVentas[[#This Row],[CodigoBarras]],TablaProductos[#All],3,FALSE)</f>
        <v>1003</v>
      </c>
    </row>
    <row r="1306" spans="1:9" x14ac:dyDescent="0.25">
      <c r="A1306" s="68">
        <v>42606</v>
      </c>
      <c r="B1306">
        <v>75100033946</v>
      </c>
      <c r="C1306">
        <v>18</v>
      </c>
      <c r="D1306" s="2">
        <v>39.508311000525424</v>
      </c>
      <c r="E1306" s="3">
        <f>TablaVentas[[#This Row],[Precio]]*TablaVentas[[#This Row],[Cantidad]]</f>
        <v>711.14959800945758</v>
      </c>
      <c r="F1306">
        <f>IF(TablaVentas[[#This Row],[Cantidad]]&gt;=20,1,2)</f>
        <v>2</v>
      </c>
      <c r="G1306" s="67" t="str">
        <f>VLOOKUP(MONTH(TablaVentas[[#This Row],[fecha]]),TablaMeses[#All],2,FALSE)</f>
        <v>AGOSTO</v>
      </c>
      <c r="H1306">
        <f>YEAR(TablaVentas[[#This Row],[fecha]])</f>
        <v>2016</v>
      </c>
      <c r="I1306">
        <f>VLOOKUP(TablaVentas[[#This Row],[CodigoBarras]],TablaProductos[#All],3,FALSE)</f>
        <v>1004</v>
      </c>
    </row>
    <row r="1307" spans="1:9" x14ac:dyDescent="0.25">
      <c r="A1307" s="68">
        <v>42606</v>
      </c>
      <c r="B1307">
        <v>75100033947</v>
      </c>
      <c r="C1307">
        <v>36</v>
      </c>
      <c r="D1307" s="2">
        <v>33.370394916639121</v>
      </c>
      <c r="E1307" s="3">
        <f>TablaVentas[[#This Row],[Precio]]*TablaVentas[[#This Row],[Cantidad]]</f>
        <v>1201.3342169990083</v>
      </c>
      <c r="F1307">
        <f>IF(TablaVentas[[#This Row],[Cantidad]]&gt;=20,1,2)</f>
        <v>1</v>
      </c>
      <c r="G1307" s="67" t="str">
        <f>VLOOKUP(MONTH(TablaVentas[[#This Row],[fecha]]),TablaMeses[#All],2,FALSE)</f>
        <v>AGOSTO</v>
      </c>
      <c r="H1307">
        <f>YEAR(TablaVentas[[#This Row],[fecha]])</f>
        <v>2016</v>
      </c>
      <c r="I1307">
        <f>VLOOKUP(TablaVentas[[#This Row],[CodigoBarras]],TablaProductos[#All],3,FALSE)</f>
        <v>1005</v>
      </c>
    </row>
    <row r="1308" spans="1:9" x14ac:dyDescent="0.25">
      <c r="A1308" s="68">
        <v>42606</v>
      </c>
      <c r="B1308">
        <v>75100033950</v>
      </c>
      <c r="C1308">
        <v>31</v>
      </c>
      <c r="D1308" s="2">
        <v>25.215585619363644</v>
      </c>
      <c r="E1308" s="3">
        <f>TablaVentas[[#This Row],[Precio]]*TablaVentas[[#This Row],[Cantidad]]</f>
        <v>781.68315420027295</v>
      </c>
      <c r="F1308">
        <f>IF(TablaVentas[[#This Row],[Cantidad]]&gt;=20,1,2)</f>
        <v>1</v>
      </c>
      <c r="G1308" s="67" t="str">
        <f>VLOOKUP(MONTH(TablaVentas[[#This Row],[fecha]]),TablaMeses[#All],2,FALSE)</f>
        <v>AGOSTO</v>
      </c>
      <c r="H1308">
        <f>YEAR(TablaVentas[[#This Row],[fecha]])</f>
        <v>2016</v>
      </c>
      <c r="I1308">
        <f>VLOOKUP(TablaVentas[[#This Row],[CodigoBarras]],TablaProductos[#All],3,FALSE)</f>
        <v>1005</v>
      </c>
    </row>
    <row r="1309" spans="1:9" x14ac:dyDescent="0.25">
      <c r="A1309" s="68">
        <v>42607</v>
      </c>
      <c r="B1309">
        <v>75100033941</v>
      </c>
      <c r="C1309">
        <v>43</v>
      </c>
      <c r="D1309" s="2">
        <v>34.329026514440201</v>
      </c>
      <c r="E1309" s="3">
        <f>TablaVentas[[#This Row],[Precio]]*TablaVentas[[#This Row],[Cantidad]]</f>
        <v>1476.1481401209287</v>
      </c>
      <c r="F1309">
        <f>IF(TablaVentas[[#This Row],[Cantidad]]&gt;=20,1,2)</f>
        <v>1</v>
      </c>
      <c r="G1309" s="67" t="str">
        <f>VLOOKUP(MONTH(TablaVentas[[#This Row],[fecha]]),TablaMeses[#All],2,FALSE)</f>
        <v>AGOSTO</v>
      </c>
      <c r="H1309">
        <f>YEAR(TablaVentas[[#This Row],[fecha]])</f>
        <v>2016</v>
      </c>
      <c r="I1309">
        <f>VLOOKUP(TablaVentas[[#This Row],[CodigoBarras]],TablaProductos[#All],3,FALSE)</f>
        <v>1002</v>
      </c>
    </row>
    <row r="1310" spans="1:9" x14ac:dyDescent="0.25">
      <c r="A1310" s="68">
        <v>42607</v>
      </c>
      <c r="B1310">
        <v>75100033943</v>
      </c>
      <c r="C1310">
        <v>31</v>
      </c>
      <c r="D1310" s="2">
        <v>38.791923856233225</v>
      </c>
      <c r="E1310" s="3">
        <f>TablaVentas[[#This Row],[Precio]]*TablaVentas[[#This Row],[Cantidad]]</f>
        <v>1202.5496395432299</v>
      </c>
      <c r="F1310">
        <f>IF(TablaVentas[[#This Row],[Cantidad]]&gt;=20,1,2)</f>
        <v>1</v>
      </c>
      <c r="G1310" s="67" t="str">
        <f>VLOOKUP(MONTH(TablaVentas[[#This Row],[fecha]]),TablaMeses[#All],2,FALSE)</f>
        <v>AGOSTO</v>
      </c>
      <c r="H1310">
        <f>YEAR(TablaVentas[[#This Row],[fecha]])</f>
        <v>2016</v>
      </c>
      <c r="I1310">
        <f>VLOOKUP(TablaVentas[[#This Row],[CodigoBarras]],TablaProductos[#All],3,FALSE)</f>
        <v>1001</v>
      </c>
    </row>
    <row r="1311" spans="1:9" x14ac:dyDescent="0.25">
      <c r="A1311" s="68">
        <v>42607</v>
      </c>
      <c r="B1311">
        <v>75100033943</v>
      </c>
      <c r="C1311">
        <v>37</v>
      </c>
      <c r="D1311" s="2">
        <v>38.791923856233225</v>
      </c>
      <c r="E1311" s="3">
        <f>TablaVentas[[#This Row],[Precio]]*TablaVentas[[#This Row],[Cantidad]]</f>
        <v>1435.3011826806294</v>
      </c>
      <c r="F1311">
        <f>IF(TablaVentas[[#This Row],[Cantidad]]&gt;=20,1,2)</f>
        <v>1</v>
      </c>
      <c r="G1311" s="67" t="str">
        <f>VLOOKUP(MONTH(TablaVentas[[#This Row],[fecha]]),TablaMeses[#All],2,FALSE)</f>
        <v>AGOSTO</v>
      </c>
      <c r="H1311">
        <f>YEAR(TablaVentas[[#This Row],[fecha]])</f>
        <v>2016</v>
      </c>
      <c r="I1311">
        <f>VLOOKUP(TablaVentas[[#This Row],[CodigoBarras]],TablaProductos[#All],3,FALSE)</f>
        <v>1001</v>
      </c>
    </row>
    <row r="1312" spans="1:9" x14ac:dyDescent="0.25">
      <c r="A1312" s="68">
        <v>42607</v>
      </c>
      <c r="B1312">
        <v>75100033944</v>
      </c>
      <c r="C1312">
        <v>50</v>
      </c>
      <c r="D1312" s="2">
        <v>26.678238770962935</v>
      </c>
      <c r="E1312" s="3">
        <f>TablaVentas[[#This Row],[Precio]]*TablaVentas[[#This Row],[Cantidad]]</f>
        <v>1333.9119385481467</v>
      </c>
      <c r="F1312">
        <f>IF(TablaVentas[[#This Row],[Cantidad]]&gt;=20,1,2)</f>
        <v>1</v>
      </c>
      <c r="G1312" s="67" t="str">
        <f>VLOOKUP(MONTH(TablaVentas[[#This Row],[fecha]]),TablaMeses[#All],2,FALSE)</f>
        <v>AGOSTO</v>
      </c>
      <c r="H1312">
        <f>YEAR(TablaVentas[[#This Row],[fecha]])</f>
        <v>2016</v>
      </c>
      <c r="I1312">
        <f>VLOOKUP(TablaVentas[[#This Row],[CodigoBarras]],TablaProductos[#All],3,FALSE)</f>
        <v>1002</v>
      </c>
    </row>
    <row r="1313" spans="1:9" x14ac:dyDescent="0.25">
      <c r="A1313" s="68">
        <v>42607</v>
      </c>
      <c r="B1313">
        <v>75100033949</v>
      </c>
      <c r="C1313">
        <v>17</v>
      </c>
      <c r="D1313" s="2">
        <v>32.894032474980676</v>
      </c>
      <c r="E1313" s="3">
        <f>TablaVentas[[#This Row],[Precio]]*TablaVentas[[#This Row],[Cantidad]]</f>
        <v>559.19855207467151</v>
      </c>
      <c r="F1313">
        <f>IF(TablaVentas[[#This Row],[Cantidad]]&gt;=20,1,2)</f>
        <v>2</v>
      </c>
      <c r="G1313" s="67" t="str">
        <f>VLOOKUP(MONTH(TablaVentas[[#This Row],[fecha]]),TablaMeses[#All],2,FALSE)</f>
        <v>AGOSTO</v>
      </c>
      <c r="H1313">
        <f>YEAR(TablaVentas[[#This Row],[fecha]])</f>
        <v>2016</v>
      </c>
      <c r="I1313">
        <f>VLOOKUP(TablaVentas[[#This Row],[CodigoBarras]],TablaProductos[#All],3,FALSE)</f>
        <v>1004</v>
      </c>
    </row>
    <row r="1314" spans="1:9" x14ac:dyDescent="0.25">
      <c r="A1314" s="68">
        <v>42607</v>
      </c>
      <c r="B1314">
        <v>75100033949</v>
      </c>
      <c r="C1314">
        <v>17</v>
      </c>
      <c r="D1314" s="2">
        <v>32.894032474980676</v>
      </c>
      <c r="E1314" s="3">
        <f>TablaVentas[[#This Row],[Precio]]*TablaVentas[[#This Row],[Cantidad]]</f>
        <v>559.19855207467151</v>
      </c>
      <c r="F1314">
        <f>IF(TablaVentas[[#This Row],[Cantidad]]&gt;=20,1,2)</f>
        <v>2</v>
      </c>
      <c r="G1314" s="67" t="str">
        <f>VLOOKUP(MONTH(TablaVentas[[#This Row],[fecha]]),TablaMeses[#All],2,FALSE)</f>
        <v>AGOSTO</v>
      </c>
      <c r="H1314">
        <f>YEAR(TablaVentas[[#This Row],[fecha]])</f>
        <v>2016</v>
      </c>
      <c r="I1314">
        <f>VLOOKUP(TablaVentas[[#This Row],[CodigoBarras]],TablaProductos[#All],3,FALSE)</f>
        <v>1004</v>
      </c>
    </row>
    <row r="1315" spans="1:9" x14ac:dyDescent="0.25">
      <c r="A1315" s="68">
        <v>42607</v>
      </c>
      <c r="B1315">
        <v>75100033950</v>
      </c>
      <c r="C1315">
        <v>30</v>
      </c>
      <c r="D1315" s="2">
        <v>25.215585619363644</v>
      </c>
      <c r="E1315" s="3">
        <f>TablaVentas[[#This Row],[Precio]]*TablaVentas[[#This Row],[Cantidad]]</f>
        <v>756.4675685809093</v>
      </c>
      <c r="F1315">
        <f>IF(TablaVentas[[#This Row],[Cantidad]]&gt;=20,1,2)</f>
        <v>1</v>
      </c>
      <c r="G1315" s="67" t="str">
        <f>VLOOKUP(MONTH(TablaVentas[[#This Row],[fecha]]),TablaMeses[#All],2,FALSE)</f>
        <v>AGOSTO</v>
      </c>
      <c r="H1315">
        <f>YEAR(TablaVentas[[#This Row],[fecha]])</f>
        <v>2016</v>
      </c>
      <c r="I1315">
        <f>VLOOKUP(TablaVentas[[#This Row],[CodigoBarras]],TablaProductos[#All],3,FALSE)</f>
        <v>1005</v>
      </c>
    </row>
    <row r="1316" spans="1:9" x14ac:dyDescent="0.25">
      <c r="A1316" s="68">
        <v>42609</v>
      </c>
      <c r="B1316">
        <v>75100033940</v>
      </c>
      <c r="C1316">
        <v>36</v>
      </c>
      <c r="D1316" s="2">
        <v>36.618449397693041</v>
      </c>
      <c r="E1316" s="3">
        <f>TablaVentas[[#This Row],[Precio]]*TablaVentas[[#This Row],[Cantidad]]</f>
        <v>1318.2641783169495</v>
      </c>
      <c r="F1316">
        <f>IF(TablaVentas[[#This Row],[Cantidad]]&gt;=20,1,2)</f>
        <v>1</v>
      </c>
      <c r="G1316" s="67" t="str">
        <f>VLOOKUP(MONTH(TablaVentas[[#This Row],[fecha]]),TablaMeses[#All],2,FALSE)</f>
        <v>AGOSTO</v>
      </c>
      <c r="H1316">
        <f>YEAR(TablaVentas[[#This Row],[fecha]])</f>
        <v>2016</v>
      </c>
      <c r="I1316">
        <f>VLOOKUP(TablaVentas[[#This Row],[CodigoBarras]],TablaProductos[#All],3,FALSE)</f>
        <v>1001</v>
      </c>
    </row>
    <row r="1317" spans="1:9" x14ac:dyDescent="0.25">
      <c r="A1317" s="68">
        <v>42609</v>
      </c>
      <c r="B1317">
        <v>75100033943</v>
      </c>
      <c r="C1317">
        <v>50</v>
      </c>
      <c r="D1317" s="2">
        <v>38.791923856233225</v>
      </c>
      <c r="E1317" s="3">
        <f>TablaVentas[[#This Row],[Precio]]*TablaVentas[[#This Row],[Cantidad]]</f>
        <v>1939.5961928116612</v>
      </c>
      <c r="F1317">
        <f>IF(TablaVentas[[#This Row],[Cantidad]]&gt;=20,1,2)</f>
        <v>1</v>
      </c>
      <c r="G1317" s="67" t="str">
        <f>VLOOKUP(MONTH(TablaVentas[[#This Row],[fecha]]),TablaMeses[#All],2,FALSE)</f>
        <v>AGOSTO</v>
      </c>
      <c r="H1317">
        <f>YEAR(TablaVentas[[#This Row],[fecha]])</f>
        <v>2016</v>
      </c>
      <c r="I1317">
        <f>VLOOKUP(TablaVentas[[#This Row],[CodigoBarras]],TablaProductos[#All],3,FALSE)</f>
        <v>1001</v>
      </c>
    </row>
    <row r="1318" spans="1:9" x14ac:dyDescent="0.25">
      <c r="A1318" s="68">
        <v>42609</v>
      </c>
      <c r="B1318">
        <v>75100033943</v>
      </c>
      <c r="C1318">
        <v>12</v>
      </c>
      <c r="D1318" s="2">
        <v>38.791923856233225</v>
      </c>
      <c r="E1318" s="3">
        <f>TablaVentas[[#This Row],[Precio]]*TablaVentas[[#This Row],[Cantidad]]</f>
        <v>465.5030862747987</v>
      </c>
      <c r="F1318">
        <f>IF(TablaVentas[[#This Row],[Cantidad]]&gt;=20,1,2)</f>
        <v>2</v>
      </c>
      <c r="G1318" s="67" t="str">
        <f>VLOOKUP(MONTH(TablaVentas[[#This Row],[fecha]]),TablaMeses[#All],2,FALSE)</f>
        <v>AGOSTO</v>
      </c>
      <c r="H1318">
        <f>YEAR(TablaVentas[[#This Row],[fecha]])</f>
        <v>2016</v>
      </c>
      <c r="I1318">
        <f>VLOOKUP(TablaVentas[[#This Row],[CodigoBarras]],TablaProductos[#All],3,FALSE)</f>
        <v>1001</v>
      </c>
    </row>
    <row r="1319" spans="1:9" x14ac:dyDescent="0.25">
      <c r="A1319" s="68">
        <v>42609</v>
      </c>
      <c r="B1319">
        <v>75100033944</v>
      </c>
      <c r="C1319">
        <v>41</v>
      </c>
      <c r="D1319" s="2">
        <v>26.678238770962935</v>
      </c>
      <c r="E1319" s="3">
        <f>TablaVentas[[#This Row],[Precio]]*TablaVentas[[#This Row],[Cantidad]]</f>
        <v>1093.8077896094803</v>
      </c>
      <c r="F1319">
        <f>IF(TablaVentas[[#This Row],[Cantidad]]&gt;=20,1,2)</f>
        <v>1</v>
      </c>
      <c r="G1319" s="67" t="str">
        <f>VLOOKUP(MONTH(TablaVentas[[#This Row],[fecha]]),TablaMeses[#All],2,FALSE)</f>
        <v>AGOSTO</v>
      </c>
      <c r="H1319">
        <f>YEAR(TablaVentas[[#This Row],[fecha]])</f>
        <v>2016</v>
      </c>
      <c r="I1319">
        <f>VLOOKUP(TablaVentas[[#This Row],[CodigoBarras]],TablaProductos[#All],3,FALSE)</f>
        <v>1002</v>
      </c>
    </row>
    <row r="1320" spans="1:9" x14ac:dyDescent="0.25">
      <c r="A1320" s="68">
        <v>42609</v>
      </c>
      <c r="B1320">
        <v>75100033945</v>
      </c>
      <c r="C1320">
        <v>32</v>
      </c>
      <c r="D1320" s="2">
        <v>32.473968381130078</v>
      </c>
      <c r="E1320" s="3">
        <f>TablaVentas[[#This Row],[Precio]]*TablaVentas[[#This Row],[Cantidad]]</f>
        <v>1039.1669881961625</v>
      </c>
      <c r="F1320">
        <f>IF(TablaVentas[[#This Row],[Cantidad]]&gt;=20,1,2)</f>
        <v>1</v>
      </c>
      <c r="G1320" s="67" t="str">
        <f>VLOOKUP(MONTH(TablaVentas[[#This Row],[fecha]]),TablaMeses[#All],2,FALSE)</f>
        <v>AGOSTO</v>
      </c>
      <c r="H1320">
        <f>YEAR(TablaVentas[[#This Row],[fecha]])</f>
        <v>2016</v>
      </c>
      <c r="I1320">
        <f>VLOOKUP(TablaVentas[[#This Row],[CodigoBarras]],TablaProductos[#All],3,FALSE)</f>
        <v>1003</v>
      </c>
    </row>
    <row r="1321" spans="1:9" x14ac:dyDescent="0.25">
      <c r="A1321" s="68">
        <v>42609</v>
      </c>
      <c r="B1321">
        <v>75100033947</v>
      </c>
      <c r="C1321">
        <v>29</v>
      </c>
      <c r="D1321" s="2">
        <v>33.370394916639121</v>
      </c>
      <c r="E1321" s="3">
        <f>TablaVentas[[#This Row],[Precio]]*TablaVentas[[#This Row],[Cantidad]]</f>
        <v>967.74145258253452</v>
      </c>
      <c r="F1321">
        <f>IF(TablaVentas[[#This Row],[Cantidad]]&gt;=20,1,2)</f>
        <v>1</v>
      </c>
      <c r="G1321" s="67" t="str">
        <f>VLOOKUP(MONTH(TablaVentas[[#This Row],[fecha]]),TablaMeses[#All],2,FALSE)</f>
        <v>AGOSTO</v>
      </c>
      <c r="H1321">
        <f>YEAR(TablaVentas[[#This Row],[fecha]])</f>
        <v>2016</v>
      </c>
      <c r="I1321">
        <f>VLOOKUP(TablaVentas[[#This Row],[CodigoBarras]],TablaProductos[#All],3,FALSE)</f>
        <v>1005</v>
      </c>
    </row>
    <row r="1322" spans="1:9" x14ac:dyDescent="0.25">
      <c r="A1322" s="68">
        <v>42610</v>
      </c>
      <c r="B1322">
        <v>75100033942</v>
      </c>
      <c r="C1322">
        <v>39</v>
      </c>
      <c r="D1322" s="2">
        <v>39.570543626877033</v>
      </c>
      <c r="E1322" s="3">
        <f>TablaVentas[[#This Row],[Precio]]*TablaVentas[[#This Row],[Cantidad]]</f>
        <v>1543.2512014482043</v>
      </c>
      <c r="F1322">
        <f>IF(TablaVentas[[#This Row],[Cantidad]]&gt;=20,1,2)</f>
        <v>1</v>
      </c>
      <c r="G1322" s="67" t="str">
        <f>VLOOKUP(MONTH(TablaVentas[[#This Row],[fecha]]),TablaMeses[#All],2,FALSE)</f>
        <v>AGOSTO</v>
      </c>
      <c r="H1322">
        <f>YEAR(TablaVentas[[#This Row],[fecha]])</f>
        <v>2016</v>
      </c>
      <c r="I1322">
        <f>VLOOKUP(TablaVentas[[#This Row],[CodigoBarras]],TablaProductos[#All],3,FALSE)</f>
        <v>1003</v>
      </c>
    </row>
    <row r="1323" spans="1:9" x14ac:dyDescent="0.25">
      <c r="A1323" s="68">
        <v>42610</v>
      </c>
      <c r="B1323">
        <v>75100033943</v>
      </c>
      <c r="C1323">
        <v>16</v>
      </c>
      <c r="D1323" s="2">
        <v>38.791923856233225</v>
      </c>
      <c r="E1323" s="3">
        <f>TablaVentas[[#This Row],[Precio]]*TablaVentas[[#This Row],[Cantidad]]</f>
        <v>620.67078169973161</v>
      </c>
      <c r="F1323">
        <f>IF(TablaVentas[[#This Row],[Cantidad]]&gt;=20,1,2)</f>
        <v>2</v>
      </c>
      <c r="G1323" s="67" t="str">
        <f>VLOOKUP(MONTH(TablaVentas[[#This Row],[fecha]]),TablaMeses[#All],2,FALSE)</f>
        <v>AGOSTO</v>
      </c>
      <c r="H1323">
        <f>YEAR(TablaVentas[[#This Row],[fecha]])</f>
        <v>2016</v>
      </c>
      <c r="I1323">
        <f>VLOOKUP(TablaVentas[[#This Row],[CodigoBarras]],TablaProductos[#All],3,FALSE)</f>
        <v>1001</v>
      </c>
    </row>
    <row r="1324" spans="1:9" x14ac:dyDescent="0.25">
      <c r="A1324" s="68">
        <v>42610</v>
      </c>
      <c r="B1324">
        <v>75100033945</v>
      </c>
      <c r="C1324">
        <v>17</v>
      </c>
      <c r="D1324" s="2">
        <v>32.473968381130078</v>
      </c>
      <c r="E1324" s="3">
        <f>TablaVentas[[#This Row],[Precio]]*TablaVentas[[#This Row],[Cantidad]]</f>
        <v>552.05746247921138</v>
      </c>
      <c r="F1324">
        <f>IF(TablaVentas[[#This Row],[Cantidad]]&gt;=20,1,2)</f>
        <v>2</v>
      </c>
      <c r="G1324" s="67" t="str">
        <f>VLOOKUP(MONTH(TablaVentas[[#This Row],[fecha]]),TablaMeses[#All],2,FALSE)</f>
        <v>AGOSTO</v>
      </c>
      <c r="H1324">
        <f>YEAR(TablaVentas[[#This Row],[fecha]])</f>
        <v>2016</v>
      </c>
      <c r="I1324">
        <f>VLOOKUP(TablaVentas[[#This Row],[CodigoBarras]],TablaProductos[#All],3,FALSE)</f>
        <v>1003</v>
      </c>
    </row>
    <row r="1325" spans="1:9" x14ac:dyDescent="0.25">
      <c r="A1325" s="68">
        <v>42610</v>
      </c>
      <c r="B1325">
        <v>75100033947</v>
      </c>
      <c r="C1325">
        <v>44</v>
      </c>
      <c r="D1325" s="2">
        <v>33.370394916639121</v>
      </c>
      <c r="E1325" s="3">
        <f>TablaVentas[[#This Row],[Precio]]*TablaVentas[[#This Row],[Cantidad]]</f>
        <v>1468.2973763321213</v>
      </c>
      <c r="F1325">
        <f>IF(TablaVentas[[#This Row],[Cantidad]]&gt;=20,1,2)</f>
        <v>1</v>
      </c>
      <c r="G1325" s="67" t="str">
        <f>VLOOKUP(MONTH(TablaVentas[[#This Row],[fecha]]),TablaMeses[#All],2,FALSE)</f>
        <v>AGOSTO</v>
      </c>
      <c r="H1325">
        <f>YEAR(TablaVentas[[#This Row],[fecha]])</f>
        <v>2016</v>
      </c>
      <c r="I1325">
        <f>VLOOKUP(TablaVentas[[#This Row],[CodigoBarras]],TablaProductos[#All],3,FALSE)</f>
        <v>1005</v>
      </c>
    </row>
    <row r="1326" spans="1:9" x14ac:dyDescent="0.25">
      <c r="A1326" s="68">
        <v>42610</v>
      </c>
      <c r="B1326">
        <v>75100033948</v>
      </c>
      <c r="C1326">
        <v>27</v>
      </c>
      <c r="D1326" s="2">
        <v>24.462827423892683</v>
      </c>
      <c r="E1326" s="3">
        <f>TablaVentas[[#This Row],[Precio]]*TablaVentas[[#This Row],[Cantidad]]</f>
        <v>660.49634044510242</v>
      </c>
      <c r="F1326">
        <f>IF(TablaVentas[[#This Row],[Cantidad]]&gt;=20,1,2)</f>
        <v>1</v>
      </c>
      <c r="G1326" s="67" t="str">
        <f>VLOOKUP(MONTH(TablaVentas[[#This Row],[fecha]]),TablaMeses[#All],2,FALSE)</f>
        <v>AGOSTO</v>
      </c>
      <c r="H1326">
        <f>YEAR(TablaVentas[[#This Row],[fecha]])</f>
        <v>2016</v>
      </c>
      <c r="I1326">
        <f>VLOOKUP(TablaVentas[[#This Row],[CodigoBarras]],TablaProductos[#All],3,FALSE)</f>
        <v>1006</v>
      </c>
    </row>
    <row r="1327" spans="1:9" x14ac:dyDescent="0.25">
      <c r="A1327" s="68">
        <v>42610</v>
      </c>
      <c r="B1327">
        <v>75100033948</v>
      </c>
      <c r="C1327">
        <v>25</v>
      </c>
      <c r="D1327" s="2">
        <v>24.462827423892683</v>
      </c>
      <c r="E1327" s="3">
        <f>TablaVentas[[#This Row],[Precio]]*TablaVentas[[#This Row],[Cantidad]]</f>
        <v>611.57068559731704</v>
      </c>
      <c r="F1327">
        <f>IF(TablaVentas[[#This Row],[Cantidad]]&gt;=20,1,2)</f>
        <v>1</v>
      </c>
      <c r="G1327" s="67" t="str">
        <f>VLOOKUP(MONTH(TablaVentas[[#This Row],[fecha]]),TablaMeses[#All],2,FALSE)</f>
        <v>AGOSTO</v>
      </c>
      <c r="H1327">
        <f>YEAR(TablaVentas[[#This Row],[fecha]])</f>
        <v>2016</v>
      </c>
      <c r="I1327">
        <f>VLOOKUP(TablaVentas[[#This Row],[CodigoBarras]],TablaProductos[#All],3,FALSE)</f>
        <v>1006</v>
      </c>
    </row>
    <row r="1328" spans="1:9" x14ac:dyDescent="0.25">
      <c r="A1328" s="68">
        <v>42610</v>
      </c>
      <c r="B1328">
        <v>75100033948</v>
      </c>
      <c r="C1328">
        <v>31</v>
      </c>
      <c r="D1328" s="2">
        <v>24.462827423892683</v>
      </c>
      <c r="E1328" s="3">
        <f>TablaVentas[[#This Row],[Precio]]*TablaVentas[[#This Row],[Cantidad]]</f>
        <v>758.34765014067318</v>
      </c>
      <c r="F1328">
        <f>IF(TablaVentas[[#This Row],[Cantidad]]&gt;=20,1,2)</f>
        <v>1</v>
      </c>
      <c r="G1328" s="67" t="str">
        <f>VLOOKUP(MONTH(TablaVentas[[#This Row],[fecha]]),TablaMeses[#All],2,FALSE)</f>
        <v>AGOSTO</v>
      </c>
      <c r="H1328">
        <f>YEAR(TablaVentas[[#This Row],[fecha]])</f>
        <v>2016</v>
      </c>
      <c r="I1328">
        <f>VLOOKUP(TablaVentas[[#This Row],[CodigoBarras]],TablaProductos[#All],3,FALSE)</f>
        <v>1006</v>
      </c>
    </row>
    <row r="1329" spans="1:9" x14ac:dyDescent="0.25">
      <c r="A1329" s="68">
        <v>42610</v>
      </c>
      <c r="B1329">
        <v>75100033950</v>
      </c>
      <c r="C1329">
        <v>40</v>
      </c>
      <c r="D1329" s="2">
        <v>25.215585619363644</v>
      </c>
      <c r="E1329" s="3">
        <f>TablaVentas[[#This Row],[Precio]]*TablaVentas[[#This Row],[Cantidad]]</f>
        <v>1008.6234247745458</v>
      </c>
      <c r="F1329">
        <f>IF(TablaVentas[[#This Row],[Cantidad]]&gt;=20,1,2)</f>
        <v>1</v>
      </c>
      <c r="G1329" s="67" t="str">
        <f>VLOOKUP(MONTH(TablaVentas[[#This Row],[fecha]]),TablaMeses[#All],2,FALSE)</f>
        <v>AGOSTO</v>
      </c>
      <c r="H1329">
        <f>YEAR(TablaVentas[[#This Row],[fecha]])</f>
        <v>2016</v>
      </c>
      <c r="I1329">
        <f>VLOOKUP(TablaVentas[[#This Row],[CodigoBarras]],TablaProductos[#All],3,FALSE)</f>
        <v>1005</v>
      </c>
    </row>
    <row r="1330" spans="1:9" x14ac:dyDescent="0.25">
      <c r="A1330" s="68">
        <v>42611</v>
      </c>
      <c r="B1330">
        <v>75100033941</v>
      </c>
      <c r="C1330">
        <v>10</v>
      </c>
      <c r="D1330" s="2">
        <v>34.329026514440201</v>
      </c>
      <c r="E1330" s="3">
        <f>TablaVentas[[#This Row],[Precio]]*TablaVentas[[#This Row],[Cantidad]]</f>
        <v>343.29026514440204</v>
      </c>
      <c r="F1330">
        <f>IF(TablaVentas[[#This Row],[Cantidad]]&gt;=20,1,2)</f>
        <v>2</v>
      </c>
      <c r="G1330" s="67" t="str">
        <f>VLOOKUP(MONTH(TablaVentas[[#This Row],[fecha]]),TablaMeses[#All],2,FALSE)</f>
        <v>AGOSTO</v>
      </c>
      <c r="H1330">
        <f>YEAR(TablaVentas[[#This Row],[fecha]])</f>
        <v>2016</v>
      </c>
      <c r="I1330">
        <f>VLOOKUP(TablaVentas[[#This Row],[CodigoBarras]],TablaProductos[#All],3,FALSE)</f>
        <v>1002</v>
      </c>
    </row>
    <row r="1331" spans="1:9" x14ac:dyDescent="0.25">
      <c r="A1331" s="68">
        <v>42611</v>
      </c>
      <c r="B1331">
        <v>75100033942</v>
      </c>
      <c r="C1331">
        <v>14</v>
      </c>
      <c r="D1331" s="2">
        <v>39.570543626877033</v>
      </c>
      <c r="E1331" s="3">
        <f>TablaVentas[[#This Row],[Precio]]*TablaVentas[[#This Row],[Cantidad]]</f>
        <v>553.98761077627842</v>
      </c>
      <c r="F1331">
        <f>IF(TablaVentas[[#This Row],[Cantidad]]&gt;=20,1,2)</f>
        <v>2</v>
      </c>
      <c r="G1331" s="67" t="str">
        <f>VLOOKUP(MONTH(TablaVentas[[#This Row],[fecha]]),TablaMeses[#All],2,FALSE)</f>
        <v>AGOSTO</v>
      </c>
      <c r="H1331">
        <f>YEAR(TablaVentas[[#This Row],[fecha]])</f>
        <v>2016</v>
      </c>
      <c r="I1331">
        <f>VLOOKUP(TablaVentas[[#This Row],[CodigoBarras]],TablaProductos[#All],3,FALSE)</f>
        <v>1003</v>
      </c>
    </row>
    <row r="1332" spans="1:9" x14ac:dyDescent="0.25">
      <c r="A1332" s="68">
        <v>42611</v>
      </c>
      <c r="B1332">
        <v>75100033946</v>
      </c>
      <c r="C1332">
        <v>29</v>
      </c>
      <c r="D1332" s="2">
        <v>39.508311000525424</v>
      </c>
      <c r="E1332" s="3">
        <f>TablaVentas[[#This Row],[Precio]]*TablaVentas[[#This Row],[Cantidad]]</f>
        <v>1145.7410190152373</v>
      </c>
      <c r="F1332">
        <f>IF(TablaVentas[[#This Row],[Cantidad]]&gt;=20,1,2)</f>
        <v>1</v>
      </c>
      <c r="G1332" s="67" t="str">
        <f>VLOOKUP(MONTH(TablaVentas[[#This Row],[fecha]]),TablaMeses[#All],2,FALSE)</f>
        <v>AGOSTO</v>
      </c>
      <c r="H1332">
        <f>YEAR(TablaVentas[[#This Row],[fecha]])</f>
        <v>2016</v>
      </c>
      <c r="I1332">
        <f>VLOOKUP(TablaVentas[[#This Row],[CodigoBarras]],TablaProductos[#All],3,FALSE)</f>
        <v>1004</v>
      </c>
    </row>
    <row r="1333" spans="1:9" x14ac:dyDescent="0.25">
      <c r="A1333" s="68">
        <v>42611</v>
      </c>
      <c r="B1333">
        <v>75100033946</v>
      </c>
      <c r="C1333">
        <v>38</v>
      </c>
      <c r="D1333" s="2">
        <v>39.508311000525424</v>
      </c>
      <c r="E1333" s="3">
        <f>TablaVentas[[#This Row],[Precio]]*TablaVentas[[#This Row],[Cantidad]]</f>
        <v>1501.3158180199662</v>
      </c>
      <c r="F1333">
        <f>IF(TablaVentas[[#This Row],[Cantidad]]&gt;=20,1,2)</f>
        <v>1</v>
      </c>
      <c r="G1333" s="67" t="str">
        <f>VLOOKUP(MONTH(TablaVentas[[#This Row],[fecha]]),TablaMeses[#All],2,FALSE)</f>
        <v>AGOSTO</v>
      </c>
      <c r="H1333">
        <f>YEAR(TablaVentas[[#This Row],[fecha]])</f>
        <v>2016</v>
      </c>
      <c r="I1333">
        <f>VLOOKUP(TablaVentas[[#This Row],[CodigoBarras]],TablaProductos[#All],3,FALSE)</f>
        <v>1004</v>
      </c>
    </row>
    <row r="1334" spans="1:9" x14ac:dyDescent="0.25">
      <c r="A1334" s="68">
        <v>42611</v>
      </c>
      <c r="B1334">
        <v>75100033947</v>
      </c>
      <c r="C1334">
        <v>10</v>
      </c>
      <c r="D1334" s="2">
        <v>33.370394916639121</v>
      </c>
      <c r="E1334" s="3">
        <f>TablaVentas[[#This Row],[Precio]]*TablaVentas[[#This Row],[Cantidad]]</f>
        <v>333.70394916639123</v>
      </c>
      <c r="F1334">
        <f>IF(TablaVentas[[#This Row],[Cantidad]]&gt;=20,1,2)</f>
        <v>2</v>
      </c>
      <c r="G1334" s="67" t="str">
        <f>VLOOKUP(MONTH(TablaVentas[[#This Row],[fecha]]),TablaMeses[#All],2,FALSE)</f>
        <v>AGOSTO</v>
      </c>
      <c r="H1334">
        <f>YEAR(TablaVentas[[#This Row],[fecha]])</f>
        <v>2016</v>
      </c>
      <c r="I1334">
        <f>VLOOKUP(TablaVentas[[#This Row],[CodigoBarras]],TablaProductos[#All],3,FALSE)</f>
        <v>1005</v>
      </c>
    </row>
    <row r="1335" spans="1:9" x14ac:dyDescent="0.25">
      <c r="A1335" s="68">
        <v>42611</v>
      </c>
      <c r="B1335">
        <v>75100033948</v>
      </c>
      <c r="C1335">
        <v>26</v>
      </c>
      <c r="D1335" s="2">
        <v>24.462827423892683</v>
      </c>
      <c r="E1335" s="3">
        <f>TablaVentas[[#This Row],[Precio]]*TablaVentas[[#This Row],[Cantidad]]</f>
        <v>636.03351302120973</v>
      </c>
      <c r="F1335">
        <f>IF(TablaVentas[[#This Row],[Cantidad]]&gt;=20,1,2)</f>
        <v>1</v>
      </c>
      <c r="G1335" s="67" t="str">
        <f>VLOOKUP(MONTH(TablaVentas[[#This Row],[fecha]]),TablaMeses[#All],2,FALSE)</f>
        <v>AGOSTO</v>
      </c>
      <c r="H1335">
        <f>YEAR(TablaVentas[[#This Row],[fecha]])</f>
        <v>2016</v>
      </c>
      <c r="I1335">
        <f>VLOOKUP(TablaVentas[[#This Row],[CodigoBarras]],TablaProductos[#All],3,FALSE)</f>
        <v>1006</v>
      </c>
    </row>
    <row r="1336" spans="1:9" x14ac:dyDescent="0.25">
      <c r="A1336" s="68">
        <v>42612</v>
      </c>
      <c r="B1336">
        <v>75100033941</v>
      </c>
      <c r="C1336">
        <v>23</v>
      </c>
      <c r="D1336" s="2">
        <v>34.329026514440201</v>
      </c>
      <c r="E1336" s="3">
        <f>TablaVentas[[#This Row],[Precio]]*TablaVentas[[#This Row],[Cantidad]]</f>
        <v>789.56760983212462</v>
      </c>
      <c r="F1336">
        <f>IF(TablaVentas[[#This Row],[Cantidad]]&gt;=20,1,2)</f>
        <v>1</v>
      </c>
      <c r="G1336" s="67" t="str">
        <f>VLOOKUP(MONTH(TablaVentas[[#This Row],[fecha]]),TablaMeses[#All],2,FALSE)</f>
        <v>AGOSTO</v>
      </c>
      <c r="H1336">
        <f>YEAR(TablaVentas[[#This Row],[fecha]])</f>
        <v>2016</v>
      </c>
      <c r="I1336">
        <f>VLOOKUP(TablaVentas[[#This Row],[CodigoBarras]],TablaProductos[#All],3,FALSE)</f>
        <v>1002</v>
      </c>
    </row>
    <row r="1337" spans="1:9" x14ac:dyDescent="0.25">
      <c r="A1337" s="68">
        <v>42612</v>
      </c>
      <c r="B1337">
        <v>75100033946</v>
      </c>
      <c r="C1337">
        <v>4</v>
      </c>
      <c r="D1337" s="2">
        <v>39.508311000525424</v>
      </c>
      <c r="E1337" s="3">
        <f>TablaVentas[[#This Row],[Precio]]*TablaVentas[[#This Row],[Cantidad]]</f>
        <v>158.0332440021017</v>
      </c>
      <c r="F1337">
        <f>IF(TablaVentas[[#This Row],[Cantidad]]&gt;=20,1,2)</f>
        <v>2</v>
      </c>
      <c r="G1337" s="67" t="str">
        <f>VLOOKUP(MONTH(TablaVentas[[#This Row],[fecha]]),TablaMeses[#All],2,FALSE)</f>
        <v>AGOSTO</v>
      </c>
      <c r="H1337">
        <f>YEAR(TablaVentas[[#This Row],[fecha]])</f>
        <v>2016</v>
      </c>
      <c r="I1337">
        <f>VLOOKUP(TablaVentas[[#This Row],[CodigoBarras]],TablaProductos[#All],3,FALSE)</f>
        <v>1004</v>
      </c>
    </row>
    <row r="1338" spans="1:9" x14ac:dyDescent="0.25">
      <c r="A1338" s="68">
        <v>42612</v>
      </c>
      <c r="B1338">
        <v>75100033947</v>
      </c>
      <c r="C1338">
        <v>3</v>
      </c>
      <c r="D1338" s="2">
        <v>33.370394916639121</v>
      </c>
      <c r="E1338" s="3">
        <f>TablaVentas[[#This Row],[Precio]]*TablaVentas[[#This Row],[Cantidad]]</f>
        <v>100.11118474991736</v>
      </c>
      <c r="F1338">
        <f>IF(TablaVentas[[#This Row],[Cantidad]]&gt;=20,1,2)</f>
        <v>2</v>
      </c>
      <c r="G1338" s="67" t="str">
        <f>VLOOKUP(MONTH(TablaVentas[[#This Row],[fecha]]),TablaMeses[#All],2,FALSE)</f>
        <v>AGOSTO</v>
      </c>
      <c r="H1338">
        <f>YEAR(TablaVentas[[#This Row],[fecha]])</f>
        <v>2016</v>
      </c>
      <c r="I1338">
        <f>VLOOKUP(TablaVentas[[#This Row],[CodigoBarras]],TablaProductos[#All],3,FALSE)</f>
        <v>1005</v>
      </c>
    </row>
    <row r="1339" spans="1:9" x14ac:dyDescent="0.25">
      <c r="A1339" s="68">
        <v>42612</v>
      </c>
      <c r="B1339">
        <v>75100033948</v>
      </c>
      <c r="C1339">
        <v>28</v>
      </c>
      <c r="D1339" s="2">
        <v>24.462827423892683</v>
      </c>
      <c r="E1339" s="3">
        <f>TablaVentas[[#This Row],[Precio]]*TablaVentas[[#This Row],[Cantidad]]</f>
        <v>684.95916786899511</v>
      </c>
      <c r="F1339">
        <f>IF(TablaVentas[[#This Row],[Cantidad]]&gt;=20,1,2)</f>
        <v>1</v>
      </c>
      <c r="G1339" s="67" t="str">
        <f>VLOOKUP(MONTH(TablaVentas[[#This Row],[fecha]]),TablaMeses[#All],2,FALSE)</f>
        <v>AGOSTO</v>
      </c>
      <c r="H1339">
        <f>YEAR(TablaVentas[[#This Row],[fecha]])</f>
        <v>2016</v>
      </c>
      <c r="I1339">
        <f>VLOOKUP(TablaVentas[[#This Row],[CodigoBarras]],TablaProductos[#All],3,FALSE)</f>
        <v>1006</v>
      </c>
    </row>
    <row r="1340" spans="1:9" x14ac:dyDescent="0.25">
      <c r="A1340" s="68">
        <v>42612</v>
      </c>
      <c r="B1340">
        <v>75100033949</v>
      </c>
      <c r="C1340">
        <v>16</v>
      </c>
      <c r="D1340" s="2">
        <v>32.894032474980676</v>
      </c>
      <c r="E1340" s="3">
        <f>TablaVentas[[#This Row],[Precio]]*TablaVentas[[#This Row],[Cantidad]]</f>
        <v>526.30451959969082</v>
      </c>
      <c r="F1340">
        <f>IF(TablaVentas[[#This Row],[Cantidad]]&gt;=20,1,2)</f>
        <v>2</v>
      </c>
      <c r="G1340" s="67" t="str">
        <f>VLOOKUP(MONTH(TablaVentas[[#This Row],[fecha]]),TablaMeses[#All],2,FALSE)</f>
        <v>AGOSTO</v>
      </c>
      <c r="H1340">
        <f>YEAR(TablaVentas[[#This Row],[fecha]])</f>
        <v>2016</v>
      </c>
      <c r="I1340">
        <f>VLOOKUP(TablaVentas[[#This Row],[CodigoBarras]],TablaProductos[#All],3,FALSE)</f>
        <v>1004</v>
      </c>
    </row>
    <row r="1341" spans="1:9" x14ac:dyDescent="0.25">
      <c r="A1341" s="68">
        <v>42612</v>
      </c>
      <c r="B1341">
        <v>75100033950</v>
      </c>
      <c r="C1341">
        <v>16</v>
      </c>
      <c r="D1341" s="2">
        <v>25.215585619363644</v>
      </c>
      <c r="E1341" s="3">
        <f>TablaVentas[[#This Row],[Precio]]*TablaVentas[[#This Row],[Cantidad]]</f>
        <v>403.4493699098183</v>
      </c>
      <c r="F1341">
        <f>IF(TablaVentas[[#This Row],[Cantidad]]&gt;=20,1,2)</f>
        <v>2</v>
      </c>
      <c r="G1341" s="67" t="str">
        <f>VLOOKUP(MONTH(TablaVentas[[#This Row],[fecha]]),TablaMeses[#All],2,FALSE)</f>
        <v>AGOSTO</v>
      </c>
      <c r="H1341">
        <f>YEAR(TablaVentas[[#This Row],[fecha]])</f>
        <v>2016</v>
      </c>
      <c r="I1341">
        <f>VLOOKUP(TablaVentas[[#This Row],[CodigoBarras]],TablaProductos[#All],3,FALSE)</f>
        <v>1005</v>
      </c>
    </row>
    <row r="1342" spans="1:9" x14ac:dyDescent="0.25">
      <c r="A1342" s="68">
        <v>42614</v>
      </c>
      <c r="B1342">
        <v>75100033942</v>
      </c>
      <c r="C1342">
        <v>44</v>
      </c>
      <c r="D1342" s="2">
        <v>39.570543626877033</v>
      </c>
      <c r="E1342" s="3">
        <f>TablaVentas[[#This Row],[Precio]]*TablaVentas[[#This Row],[Cantidad]]</f>
        <v>1741.1039195825895</v>
      </c>
      <c r="F1342">
        <f>IF(TablaVentas[[#This Row],[Cantidad]]&gt;=20,1,2)</f>
        <v>1</v>
      </c>
      <c r="G1342" s="67" t="str">
        <f>VLOOKUP(MONTH(TablaVentas[[#This Row],[fecha]]),TablaMeses[#All],2,FALSE)</f>
        <v>SEPTIEMBRE</v>
      </c>
      <c r="H1342">
        <f>YEAR(TablaVentas[[#This Row],[fecha]])</f>
        <v>2016</v>
      </c>
      <c r="I1342">
        <f>VLOOKUP(TablaVentas[[#This Row],[CodigoBarras]],TablaProductos[#All],3,FALSE)</f>
        <v>1003</v>
      </c>
    </row>
    <row r="1343" spans="1:9" x14ac:dyDescent="0.25">
      <c r="A1343" s="68">
        <v>42614</v>
      </c>
      <c r="B1343">
        <v>75100033946</v>
      </c>
      <c r="C1343">
        <v>17</v>
      </c>
      <c r="D1343" s="2">
        <v>39.508311000525424</v>
      </c>
      <c r="E1343" s="3">
        <f>TablaVentas[[#This Row],[Precio]]*TablaVentas[[#This Row],[Cantidad]]</f>
        <v>671.64128700893218</v>
      </c>
      <c r="F1343">
        <f>IF(TablaVentas[[#This Row],[Cantidad]]&gt;=20,1,2)</f>
        <v>2</v>
      </c>
      <c r="G1343" s="67" t="str">
        <f>VLOOKUP(MONTH(TablaVentas[[#This Row],[fecha]]),TablaMeses[#All],2,FALSE)</f>
        <v>SEPTIEMBRE</v>
      </c>
      <c r="H1343">
        <f>YEAR(TablaVentas[[#This Row],[fecha]])</f>
        <v>2016</v>
      </c>
      <c r="I1343">
        <f>VLOOKUP(TablaVentas[[#This Row],[CodigoBarras]],TablaProductos[#All],3,FALSE)</f>
        <v>1004</v>
      </c>
    </row>
    <row r="1344" spans="1:9" x14ac:dyDescent="0.25">
      <c r="A1344" s="68">
        <v>42615</v>
      </c>
      <c r="B1344">
        <v>75100033942</v>
      </c>
      <c r="C1344">
        <v>34</v>
      </c>
      <c r="D1344" s="2">
        <v>39.570543626877033</v>
      </c>
      <c r="E1344" s="3">
        <f>TablaVentas[[#This Row],[Precio]]*TablaVentas[[#This Row],[Cantidad]]</f>
        <v>1345.398483313819</v>
      </c>
      <c r="F1344">
        <f>IF(TablaVentas[[#This Row],[Cantidad]]&gt;=20,1,2)</f>
        <v>1</v>
      </c>
      <c r="G1344" s="67" t="str">
        <f>VLOOKUP(MONTH(TablaVentas[[#This Row],[fecha]]),TablaMeses[#All],2,FALSE)</f>
        <v>SEPTIEMBRE</v>
      </c>
      <c r="H1344">
        <f>YEAR(TablaVentas[[#This Row],[fecha]])</f>
        <v>2016</v>
      </c>
      <c r="I1344">
        <f>VLOOKUP(TablaVentas[[#This Row],[CodigoBarras]],TablaProductos[#All],3,FALSE)</f>
        <v>1003</v>
      </c>
    </row>
    <row r="1345" spans="1:9" x14ac:dyDescent="0.25">
      <c r="A1345" s="68">
        <v>42615</v>
      </c>
      <c r="B1345">
        <v>75100033945</v>
      </c>
      <c r="C1345">
        <v>16</v>
      </c>
      <c r="D1345" s="2">
        <v>32.473968381130078</v>
      </c>
      <c r="E1345" s="3">
        <f>TablaVentas[[#This Row],[Precio]]*TablaVentas[[#This Row],[Cantidad]]</f>
        <v>519.58349409808125</v>
      </c>
      <c r="F1345">
        <f>IF(TablaVentas[[#This Row],[Cantidad]]&gt;=20,1,2)</f>
        <v>2</v>
      </c>
      <c r="G1345" s="67" t="str">
        <f>VLOOKUP(MONTH(TablaVentas[[#This Row],[fecha]]),TablaMeses[#All],2,FALSE)</f>
        <v>SEPTIEMBRE</v>
      </c>
      <c r="H1345">
        <f>YEAR(TablaVentas[[#This Row],[fecha]])</f>
        <v>2016</v>
      </c>
      <c r="I1345">
        <f>VLOOKUP(TablaVentas[[#This Row],[CodigoBarras]],TablaProductos[#All],3,FALSE)</f>
        <v>1003</v>
      </c>
    </row>
    <row r="1346" spans="1:9" x14ac:dyDescent="0.25">
      <c r="A1346" s="68">
        <v>42615</v>
      </c>
      <c r="B1346">
        <v>75100033946</v>
      </c>
      <c r="C1346">
        <v>24</v>
      </c>
      <c r="D1346" s="2">
        <v>39.508311000525424</v>
      </c>
      <c r="E1346" s="3">
        <f>TablaVentas[[#This Row],[Precio]]*TablaVentas[[#This Row],[Cantidad]]</f>
        <v>948.19946401261018</v>
      </c>
      <c r="F1346">
        <f>IF(TablaVentas[[#This Row],[Cantidad]]&gt;=20,1,2)</f>
        <v>1</v>
      </c>
      <c r="G1346" s="67" t="str">
        <f>VLOOKUP(MONTH(TablaVentas[[#This Row],[fecha]]),TablaMeses[#All],2,FALSE)</f>
        <v>SEPTIEMBRE</v>
      </c>
      <c r="H1346">
        <f>YEAR(TablaVentas[[#This Row],[fecha]])</f>
        <v>2016</v>
      </c>
      <c r="I1346">
        <f>VLOOKUP(TablaVentas[[#This Row],[CodigoBarras]],TablaProductos[#All],3,FALSE)</f>
        <v>1004</v>
      </c>
    </row>
    <row r="1347" spans="1:9" x14ac:dyDescent="0.25">
      <c r="A1347" s="68">
        <v>42615</v>
      </c>
      <c r="B1347">
        <v>75100033947</v>
      </c>
      <c r="C1347">
        <v>25</v>
      </c>
      <c r="D1347" s="2">
        <v>33.370394916639121</v>
      </c>
      <c r="E1347" s="3">
        <f>TablaVentas[[#This Row],[Precio]]*TablaVentas[[#This Row],[Cantidad]]</f>
        <v>834.25987291597801</v>
      </c>
      <c r="F1347">
        <f>IF(TablaVentas[[#This Row],[Cantidad]]&gt;=20,1,2)</f>
        <v>1</v>
      </c>
      <c r="G1347" s="67" t="str">
        <f>VLOOKUP(MONTH(TablaVentas[[#This Row],[fecha]]),TablaMeses[#All],2,FALSE)</f>
        <v>SEPTIEMBRE</v>
      </c>
      <c r="H1347">
        <f>YEAR(TablaVentas[[#This Row],[fecha]])</f>
        <v>2016</v>
      </c>
      <c r="I1347">
        <f>VLOOKUP(TablaVentas[[#This Row],[CodigoBarras]],TablaProductos[#All],3,FALSE)</f>
        <v>1005</v>
      </c>
    </row>
    <row r="1348" spans="1:9" x14ac:dyDescent="0.25">
      <c r="A1348" s="68">
        <v>42615</v>
      </c>
      <c r="B1348">
        <v>75100033947</v>
      </c>
      <c r="C1348">
        <v>41</v>
      </c>
      <c r="D1348" s="2">
        <v>33.370394916639121</v>
      </c>
      <c r="E1348" s="3">
        <f>TablaVentas[[#This Row],[Precio]]*TablaVentas[[#This Row],[Cantidad]]</f>
        <v>1368.1861915822039</v>
      </c>
      <c r="F1348">
        <f>IF(TablaVentas[[#This Row],[Cantidad]]&gt;=20,1,2)</f>
        <v>1</v>
      </c>
      <c r="G1348" s="67" t="str">
        <f>VLOOKUP(MONTH(TablaVentas[[#This Row],[fecha]]),TablaMeses[#All],2,FALSE)</f>
        <v>SEPTIEMBRE</v>
      </c>
      <c r="H1348">
        <f>YEAR(TablaVentas[[#This Row],[fecha]])</f>
        <v>2016</v>
      </c>
      <c r="I1348">
        <f>VLOOKUP(TablaVentas[[#This Row],[CodigoBarras]],TablaProductos[#All],3,FALSE)</f>
        <v>1005</v>
      </c>
    </row>
    <row r="1349" spans="1:9" x14ac:dyDescent="0.25">
      <c r="A1349" s="68">
        <v>42615</v>
      </c>
      <c r="B1349">
        <v>75100033948</v>
      </c>
      <c r="C1349">
        <v>32</v>
      </c>
      <c r="D1349" s="2">
        <v>24.462827423892683</v>
      </c>
      <c r="E1349" s="3">
        <f>TablaVentas[[#This Row],[Precio]]*TablaVentas[[#This Row],[Cantidad]]</f>
        <v>782.81047756456587</v>
      </c>
      <c r="F1349">
        <f>IF(TablaVentas[[#This Row],[Cantidad]]&gt;=20,1,2)</f>
        <v>1</v>
      </c>
      <c r="G1349" s="67" t="str">
        <f>VLOOKUP(MONTH(TablaVentas[[#This Row],[fecha]]),TablaMeses[#All],2,FALSE)</f>
        <v>SEPTIEMBRE</v>
      </c>
      <c r="H1349">
        <f>YEAR(TablaVentas[[#This Row],[fecha]])</f>
        <v>2016</v>
      </c>
      <c r="I1349">
        <f>VLOOKUP(TablaVentas[[#This Row],[CodigoBarras]],TablaProductos[#All],3,FALSE)</f>
        <v>1006</v>
      </c>
    </row>
    <row r="1350" spans="1:9" x14ac:dyDescent="0.25">
      <c r="A1350" s="68">
        <v>42615</v>
      </c>
      <c r="B1350">
        <v>75100033950</v>
      </c>
      <c r="C1350">
        <v>45</v>
      </c>
      <c r="D1350" s="2">
        <v>25.215585619363644</v>
      </c>
      <c r="E1350" s="3">
        <f>TablaVentas[[#This Row],[Precio]]*TablaVentas[[#This Row],[Cantidad]]</f>
        <v>1134.701352871364</v>
      </c>
      <c r="F1350">
        <f>IF(TablaVentas[[#This Row],[Cantidad]]&gt;=20,1,2)</f>
        <v>1</v>
      </c>
      <c r="G1350" s="67" t="str">
        <f>VLOOKUP(MONTH(TablaVentas[[#This Row],[fecha]]),TablaMeses[#All],2,FALSE)</f>
        <v>SEPTIEMBRE</v>
      </c>
      <c r="H1350">
        <f>YEAR(TablaVentas[[#This Row],[fecha]])</f>
        <v>2016</v>
      </c>
      <c r="I1350">
        <f>VLOOKUP(TablaVentas[[#This Row],[CodigoBarras]],TablaProductos[#All],3,FALSE)</f>
        <v>1005</v>
      </c>
    </row>
    <row r="1351" spans="1:9" x14ac:dyDescent="0.25">
      <c r="A1351" s="68">
        <v>42616</v>
      </c>
      <c r="B1351">
        <v>75100033940</v>
      </c>
      <c r="C1351">
        <v>32</v>
      </c>
      <c r="D1351" s="2">
        <v>36.618449397693041</v>
      </c>
      <c r="E1351" s="3">
        <f>TablaVentas[[#This Row],[Precio]]*TablaVentas[[#This Row],[Cantidad]]</f>
        <v>1171.7903807261773</v>
      </c>
      <c r="F1351">
        <f>IF(TablaVentas[[#This Row],[Cantidad]]&gt;=20,1,2)</f>
        <v>1</v>
      </c>
      <c r="G1351" s="67" t="str">
        <f>VLOOKUP(MONTH(TablaVentas[[#This Row],[fecha]]),TablaMeses[#All],2,FALSE)</f>
        <v>SEPTIEMBRE</v>
      </c>
      <c r="H1351">
        <f>YEAR(TablaVentas[[#This Row],[fecha]])</f>
        <v>2016</v>
      </c>
      <c r="I1351">
        <f>VLOOKUP(TablaVentas[[#This Row],[CodigoBarras]],TablaProductos[#All],3,FALSE)</f>
        <v>1001</v>
      </c>
    </row>
    <row r="1352" spans="1:9" x14ac:dyDescent="0.25">
      <c r="A1352" s="68">
        <v>42616</v>
      </c>
      <c r="B1352">
        <v>75100033940</v>
      </c>
      <c r="C1352">
        <v>30</v>
      </c>
      <c r="D1352" s="2">
        <v>36.618449397693041</v>
      </c>
      <c r="E1352" s="3">
        <f>TablaVentas[[#This Row],[Precio]]*TablaVentas[[#This Row],[Cantidad]]</f>
        <v>1098.5534819307913</v>
      </c>
      <c r="F1352">
        <f>IF(TablaVentas[[#This Row],[Cantidad]]&gt;=20,1,2)</f>
        <v>1</v>
      </c>
      <c r="G1352" s="67" t="str">
        <f>VLOOKUP(MONTH(TablaVentas[[#This Row],[fecha]]),TablaMeses[#All],2,FALSE)</f>
        <v>SEPTIEMBRE</v>
      </c>
      <c r="H1352">
        <f>YEAR(TablaVentas[[#This Row],[fecha]])</f>
        <v>2016</v>
      </c>
      <c r="I1352">
        <f>VLOOKUP(TablaVentas[[#This Row],[CodigoBarras]],TablaProductos[#All],3,FALSE)</f>
        <v>1001</v>
      </c>
    </row>
    <row r="1353" spans="1:9" x14ac:dyDescent="0.25">
      <c r="A1353" s="68">
        <v>42616</v>
      </c>
      <c r="B1353">
        <v>75100033940</v>
      </c>
      <c r="C1353">
        <v>49</v>
      </c>
      <c r="D1353" s="2">
        <v>36.618449397693041</v>
      </c>
      <c r="E1353" s="3">
        <f>TablaVentas[[#This Row],[Precio]]*TablaVentas[[#This Row],[Cantidad]]</f>
        <v>1794.304020486959</v>
      </c>
      <c r="F1353">
        <f>IF(TablaVentas[[#This Row],[Cantidad]]&gt;=20,1,2)</f>
        <v>1</v>
      </c>
      <c r="G1353" s="67" t="str">
        <f>VLOOKUP(MONTH(TablaVentas[[#This Row],[fecha]]),TablaMeses[#All],2,FALSE)</f>
        <v>SEPTIEMBRE</v>
      </c>
      <c r="H1353">
        <f>YEAR(TablaVentas[[#This Row],[fecha]])</f>
        <v>2016</v>
      </c>
      <c r="I1353">
        <f>VLOOKUP(TablaVentas[[#This Row],[CodigoBarras]],TablaProductos[#All],3,FALSE)</f>
        <v>1001</v>
      </c>
    </row>
    <row r="1354" spans="1:9" x14ac:dyDescent="0.25">
      <c r="A1354" s="68">
        <v>42616</v>
      </c>
      <c r="B1354">
        <v>75100033941</v>
      </c>
      <c r="C1354">
        <v>5</v>
      </c>
      <c r="D1354" s="2">
        <v>34.329026514440201</v>
      </c>
      <c r="E1354" s="3">
        <f>TablaVentas[[#This Row],[Precio]]*TablaVentas[[#This Row],[Cantidad]]</f>
        <v>171.64513257220102</v>
      </c>
      <c r="F1354">
        <f>IF(TablaVentas[[#This Row],[Cantidad]]&gt;=20,1,2)</f>
        <v>2</v>
      </c>
      <c r="G1354" s="67" t="str">
        <f>VLOOKUP(MONTH(TablaVentas[[#This Row],[fecha]]),TablaMeses[#All],2,FALSE)</f>
        <v>SEPTIEMBRE</v>
      </c>
      <c r="H1354">
        <f>YEAR(TablaVentas[[#This Row],[fecha]])</f>
        <v>2016</v>
      </c>
      <c r="I1354">
        <f>VLOOKUP(TablaVentas[[#This Row],[CodigoBarras]],TablaProductos[#All],3,FALSE)</f>
        <v>1002</v>
      </c>
    </row>
    <row r="1355" spans="1:9" x14ac:dyDescent="0.25">
      <c r="A1355" s="68">
        <v>42616</v>
      </c>
      <c r="B1355">
        <v>75100033941</v>
      </c>
      <c r="C1355">
        <v>19</v>
      </c>
      <c r="D1355" s="2">
        <v>34.329026514440201</v>
      </c>
      <c r="E1355" s="3">
        <f>TablaVentas[[#This Row],[Precio]]*TablaVentas[[#This Row],[Cantidad]]</f>
        <v>652.25150377436387</v>
      </c>
      <c r="F1355">
        <f>IF(TablaVentas[[#This Row],[Cantidad]]&gt;=20,1,2)</f>
        <v>2</v>
      </c>
      <c r="G1355" s="67" t="str">
        <f>VLOOKUP(MONTH(TablaVentas[[#This Row],[fecha]]),TablaMeses[#All],2,FALSE)</f>
        <v>SEPTIEMBRE</v>
      </c>
      <c r="H1355">
        <f>YEAR(TablaVentas[[#This Row],[fecha]])</f>
        <v>2016</v>
      </c>
      <c r="I1355">
        <f>VLOOKUP(TablaVentas[[#This Row],[CodigoBarras]],TablaProductos[#All],3,FALSE)</f>
        <v>1002</v>
      </c>
    </row>
    <row r="1356" spans="1:9" x14ac:dyDescent="0.25">
      <c r="A1356" s="68">
        <v>42616</v>
      </c>
      <c r="B1356">
        <v>75100033944</v>
      </c>
      <c r="C1356">
        <v>23</v>
      </c>
      <c r="D1356" s="2">
        <v>26.678238770962935</v>
      </c>
      <c r="E1356" s="3">
        <f>TablaVentas[[#This Row],[Precio]]*TablaVentas[[#This Row],[Cantidad]]</f>
        <v>613.5994917321475</v>
      </c>
      <c r="F1356">
        <f>IF(TablaVentas[[#This Row],[Cantidad]]&gt;=20,1,2)</f>
        <v>1</v>
      </c>
      <c r="G1356" s="67" t="str">
        <f>VLOOKUP(MONTH(TablaVentas[[#This Row],[fecha]]),TablaMeses[#All],2,FALSE)</f>
        <v>SEPTIEMBRE</v>
      </c>
      <c r="H1356">
        <f>YEAR(TablaVentas[[#This Row],[fecha]])</f>
        <v>2016</v>
      </c>
      <c r="I1356">
        <f>VLOOKUP(TablaVentas[[#This Row],[CodigoBarras]],TablaProductos[#All],3,FALSE)</f>
        <v>1002</v>
      </c>
    </row>
    <row r="1357" spans="1:9" x14ac:dyDescent="0.25">
      <c r="A1357" s="68">
        <v>42616</v>
      </c>
      <c r="B1357">
        <v>75100033945</v>
      </c>
      <c r="C1357">
        <v>30</v>
      </c>
      <c r="D1357" s="2">
        <v>32.473968381130078</v>
      </c>
      <c r="E1357" s="3">
        <f>TablaVentas[[#This Row],[Precio]]*TablaVentas[[#This Row],[Cantidad]]</f>
        <v>974.21905143390234</v>
      </c>
      <c r="F1357">
        <f>IF(TablaVentas[[#This Row],[Cantidad]]&gt;=20,1,2)</f>
        <v>1</v>
      </c>
      <c r="G1357" s="67" t="str">
        <f>VLOOKUP(MONTH(TablaVentas[[#This Row],[fecha]]),TablaMeses[#All],2,FALSE)</f>
        <v>SEPTIEMBRE</v>
      </c>
      <c r="H1357">
        <f>YEAR(TablaVentas[[#This Row],[fecha]])</f>
        <v>2016</v>
      </c>
      <c r="I1357">
        <f>VLOOKUP(TablaVentas[[#This Row],[CodigoBarras]],TablaProductos[#All],3,FALSE)</f>
        <v>1003</v>
      </c>
    </row>
    <row r="1358" spans="1:9" x14ac:dyDescent="0.25">
      <c r="A1358" s="68">
        <v>42616</v>
      </c>
      <c r="B1358">
        <v>75100033945</v>
      </c>
      <c r="C1358">
        <v>20</v>
      </c>
      <c r="D1358" s="2">
        <v>32.473968381130078</v>
      </c>
      <c r="E1358" s="3">
        <f>TablaVentas[[#This Row],[Precio]]*TablaVentas[[#This Row],[Cantidad]]</f>
        <v>649.47936762260156</v>
      </c>
      <c r="F1358">
        <f>IF(TablaVentas[[#This Row],[Cantidad]]&gt;=20,1,2)</f>
        <v>1</v>
      </c>
      <c r="G1358" s="67" t="str">
        <f>VLOOKUP(MONTH(TablaVentas[[#This Row],[fecha]]),TablaMeses[#All],2,FALSE)</f>
        <v>SEPTIEMBRE</v>
      </c>
      <c r="H1358">
        <f>YEAR(TablaVentas[[#This Row],[fecha]])</f>
        <v>2016</v>
      </c>
      <c r="I1358">
        <f>VLOOKUP(TablaVentas[[#This Row],[CodigoBarras]],TablaProductos[#All],3,FALSE)</f>
        <v>1003</v>
      </c>
    </row>
    <row r="1359" spans="1:9" x14ac:dyDescent="0.25">
      <c r="A1359" s="68">
        <v>42616</v>
      </c>
      <c r="B1359">
        <v>75100033946</v>
      </c>
      <c r="C1359">
        <v>25</v>
      </c>
      <c r="D1359" s="2">
        <v>39.508311000525424</v>
      </c>
      <c r="E1359" s="3">
        <f>TablaVentas[[#This Row],[Precio]]*TablaVentas[[#This Row],[Cantidad]]</f>
        <v>987.70777501313557</v>
      </c>
      <c r="F1359">
        <f>IF(TablaVentas[[#This Row],[Cantidad]]&gt;=20,1,2)</f>
        <v>1</v>
      </c>
      <c r="G1359" s="67" t="str">
        <f>VLOOKUP(MONTH(TablaVentas[[#This Row],[fecha]]),TablaMeses[#All],2,FALSE)</f>
        <v>SEPTIEMBRE</v>
      </c>
      <c r="H1359">
        <f>YEAR(TablaVentas[[#This Row],[fecha]])</f>
        <v>2016</v>
      </c>
      <c r="I1359">
        <f>VLOOKUP(TablaVentas[[#This Row],[CodigoBarras]],TablaProductos[#All],3,FALSE)</f>
        <v>1004</v>
      </c>
    </row>
    <row r="1360" spans="1:9" x14ac:dyDescent="0.25">
      <c r="A1360" s="68">
        <v>42616</v>
      </c>
      <c r="B1360">
        <v>75100033946</v>
      </c>
      <c r="C1360">
        <v>31</v>
      </c>
      <c r="D1360" s="2">
        <v>39.508311000525424</v>
      </c>
      <c r="E1360" s="3">
        <f>TablaVentas[[#This Row],[Precio]]*TablaVentas[[#This Row],[Cantidad]]</f>
        <v>1224.7576410162881</v>
      </c>
      <c r="F1360">
        <f>IF(TablaVentas[[#This Row],[Cantidad]]&gt;=20,1,2)</f>
        <v>1</v>
      </c>
      <c r="G1360" s="67" t="str">
        <f>VLOOKUP(MONTH(TablaVentas[[#This Row],[fecha]]),TablaMeses[#All],2,FALSE)</f>
        <v>SEPTIEMBRE</v>
      </c>
      <c r="H1360">
        <f>YEAR(TablaVentas[[#This Row],[fecha]])</f>
        <v>2016</v>
      </c>
      <c r="I1360">
        <f>VLOOKUP(TablaVentas[[#This Row],[CodigoBarras]],TablaProductos[#All],3,FALSE)</f>
        <v>1004</v>
      </c>
    </row>
    <row r="1361" spans="1:9" x14ac:dyDescent="0.25">
      <c r="A1361" s="68">
        <v>42616</v>
      </c>
      <c r="B1361">
        <v>75100033947</v>
      </c>
      <c r="C1361">
        <v>22</v>
      </c>
      <c r="D1361" s="2">
        <v>33.370394916639121</v>
      </c>
      <c r="E1361" s="3">
        <f>TablaVentas[[#This Row],[Precio]]*TablaVentas[[#This Row],[Cantidad]]</f>
        <v>734.14868816606065</v>
      </c>
      <c r="F1361">
        <f>IF(TablaVentas[[#This Row],[Cantidad]]&gt;=20,1,2)</f>
        <v>1</v>
      </c>
      <c r="G1361" s="67" t="str">
        <f>VLOOKUP(MONTH(TablaVentas[[#This Row],[fecha]]),TablaMeses[#All],2,FALSE)</f>
        <v>SEPTIEMBRE</v>
      </c>
      <c r="H1361">
        <f>YEAR(TablaVentas[[#This Row],[fecha]])</f>
        <v>2016</v>
      </c>
      <c r="I1361">
        <f>VLOOKUP(TablaVentas[[#This Row],[CodigoBarras]],TablaProductos[#All],3,FALSE)</f>
        <v>1005</v>
      </c>
    </row>
    <row r="1362" spans="1:9" x14ac:dyDescent="0.25">
      <c r="A1362" s="68">
        <v>42617</v>
      </c>
      <c r="B1362">
        <v>75100033941</v>
      </c>
      <c r="C1362">
        <v>40</v>
      </c>
      <c r="D1362" s="2">
        <v>34.329026514440201</v>
      </c>
      <c r="E1362" s="3">
        <f>TablaVentas[[#This Row],[Precio]]*TablaVentas[[#This Row],[Cantidad]]</f>
        <v>1373.1610605776082</v>
      </c>
      <c r="F1362">
        <f>IF(TablaVentas[[#This Row],[Cantidad]]&gt;=20,1,2)</f>
        <v>1</v>
      </c>
      <c r="G1362" s="67" t="str">
        <f>VLOOKUP(MONTH(TablaVentas[[#This Row],[fecha]]),TablaMeses[#All],2,FALSE)</f>
        <v>SEPTIEMBRE</v>
      </c>
      <c r="H1362">
        <f>YEAR(TablaVentas[[#This Row],[fecha]])</f>
        <v>2016</v>
      </c>
      <c r="I1362">
        <f>VLOOKUP(TablaVentas[[#This Row],[CodigoBarras]],TablaProductos[#All],3,FALSE)</f>
        <v>1002</v>
      </c>
    </row>
    <row r="1363" spans="1:9" x14ac:dyDescent="0.25">
      <c r="A1363" s="68">
        <v>42617</v>
      </c>
      <c r="B1363">
        <v>75100033944</v>
      </c>
      <c r="C1363">
        <v>22</v>
      </c>
      <c r="D1363" s="2">
        <v>26.678238770962935</v>
      </c>
      <c r="E1363" s="3">
        <f>TablaVentas[[#This Row],[Precio]]*TablaVentas[[#This Row],[Cantidad]]</f>
        <v>586.92125296118456</v>
      </c>
      <c r="F1363">
        <f>IF(TablaVentas[[#This Row],[Cantidad]]&gt;=20,1,2)</f>
        <v>1</v>
      </c>
      <c r="G1363" s="67" t="str">
        <f>VLOOKUP(MONTH(TablaVentas[[#This Row],[fecha]]),TablaMeses[#All],2,FALSE)</f>
        <v>SEPTIEMBRE</v>
      </c>
      <c r="H1363">
        <f>YEAR(TablaVentas[[#This Row],[fecha]])</f>
        <v>2016</v>
      </c>
      <c r="I1363">
        <f>VLOOKUP(TablaVentas[[#This Row],[CodigoBarras]],TablaProductos[#All],3,FALSE)</f>
        <v>1002</v>
      </c>
    </row>
    <row r="1364" spans="1:9" x14ac:dyDescent="0.25">
      <c r="A1364" s="68">
        <v>42617</v>
      </c>
      <c r="B1364">
        <v>75100033949</v>
      </c>
      <c r="C1364">
        <v>27</v>
      </c>
      <c r="D1364" s="2">
        <v>32.894032474980676</v>
      </c>
      <c r="E1364" s="3">
        <f>TablaVentas[[#This Row],[Precio]]*TablaVentas[[#This Row],[Cantidad]]</f>
        <v>888.1388768244783</v>
      </c>
      <c r="F1364">
        <f>IF(TablaVentas[[#This Row],[Cantidad]]&gt;=20,1,2)</f>
        <v>1</v>
      </c>
      <c r="G1364" s="67" t="str">
        <f>VLOOKUP(MONTH(TablaVentas[[#This Row],[fecha]]),TablaMeses[#All],2,FALSE)</f>
        <v>SEPTIEMBRE</v>
      </c>
      <c r="H1364">
        <f>YEAR(TablaVentas[[#This Row],[fecha]])</f>
        <v>2016</v>
      </c>
      <c r="I1364">
        <f>VLOOKUP(TablaVentas[[#This Row],[CodigoBarras]],TablaProductos[#All],3,FALSE)</f>
        <v>1004</v>
      </c>
    </row>
    <row r="1365" spans="1:9" x14ac:dyDescent="0.25">
      <c r="A1365" s="68">
        <v>42617</v>
      </c>
      <c r="B1365">
        <v>75100033949</v>
      </c>
      <c r="C1365">
        <v>7</v>
      </c>
      <c r="D1365" s="2">
        <v>32.894032474980676</v>
      </c>
      <c r="E1365" s="3">
        <f>TablaVentas[[#This Row],[Precio]]*TablaVentas[[#This Row],[Cantidad]]</f>
        <v>230.25822732486472</v>
      </c>
      <c r="F1365">
        <f>IF(TablaVentas[[#This Row],[Cantidad]]&gt;=20,1,2)</f>
        <v>2</v>
      </c>
      <c r="G1365" s="67" t="str">
        <f>VLOOKUP(MONTH(TablaVentas[[#This Row],[fecha]]),TablaMeses[#All],2,FALSE)</f>
        <v>SEPTIEMBRE</v>
      </c>
      <c r="H1365">
        <f>YEAR(TablaVentas[[#This Row],[fecha]])</f>
        <v>2016</v>
      </c>
      <c r="I1365">
        <f>VLOOKUP(TablaVentas[[#This Row],[CodigoBarras]],TablaProductos[#All],3,FALSE)</f>
        <v>1004</v>
      </c>
    </row>
    <row r="1366" spans="1:9" x14ac:dyDescent="0.25">
      <c r="A1366" s="68">
        <v>42618</v>
      </c>
      <c r="B1366">
        <v>75100033942</v>
      </c>
      <c r="C1366">
        <v>32</v>
      </c>
      <c r="D1366" s="2">
        <v>39.570543626877033</v>
      </c>
      <c r="E1366" s="3">
        <f>TablaVentas[[#This Row],[Precio]]*TablaVentas[[#This Row],[Cantidad]]</f>
        <v>1266.257396060065</v>
      </c>
      <c r="F1366">
        <f>IF(TablaVentas[[#This Row],[Cantidad]]&gt;=20,1,2)</f>
        <v>1</v>
      </c>
      <c r="G1366" s="67" t="str">
        <f>VLOOKUP(MONTH(TablaVentas[[#This Row],[fecha]]),TablaMeses[#All],2,FALSE)</f>
        <v>SEPTIEMBRE</v>
      </c>
      <c r="H1366">
        <f>YEAR(TablaVentas[[#This Row],[fecha]])</f>
        <v>2016</v>
      </c>
      <c r="I1366">
        <f>VLOOKUP(TablaVentas[[#This Row],[CodigoBarras]],TablaProductos[#All],3,FALSE)</f>
        <v>1003</v>
      </c>
    </row>
    <row r="1367" spans="1:9" x14ac:dyDescent="0.25">
      <c r="A1367" s="68">
        <v>42618</v>
      </c>
      <c r="B1367">
        <v>75100033944</v>
      </c>
      <c r="C1367">
        <v>15</v>
      </c>
      <c r="D1367" s="2">
        <v>26.678238770962935</v>
      </c>
      <c r="E1367" s="3">
        <f>TablaVentas[[#This Row],[Precio]]*TablaVentas[[#This Row],[Cantidad]]</f>
        <v>400.17358156444402</v>
      </c>
      <c r="F1367">
        <f>IF(TablaVentas[[#This Row],[Cantidad]]&gt;=20,1,2)</f>
        <v>2</v>
      </c>
      <c r="G1367" s="67" t="str">
        <f>VLOOKUP(MONTH(TablaVentas[[#This Row],[fecha]]),TablaMeses[#All],2,FALSE)</f>
        <v>SEPTIEMBRE</v>
      </c>
      <c r="H1367">
        <f>YEAR(TablaVentas[[#This Row],[fecha]])</f>
        <v>2016</v>
      </c>
      <c r="I1367">
        <f>VLOOKUP(TablaVentas[[#This Row],[CodigoBarras]],TablaProductos[#All],3,FALSE)</f>
        <v>1002</v>
      </c>
    </row>
    <row r="1368" spans="1:9" x14ac:dyDescent="0.25">
      <c r="A1368" s="68">
        <v>42618</v>
      </c>
      <c r="B1368">
        <v>75100033944</v>
      </c>
      <c r="C1368">
        <v>49</v>
      </c>
      <c r="D1368" s="2">
        <v>26.678238770962935</v>
      </c>
      <c r="E1368" s="3">
        <f>TablaVentas[[#This Row],[Precio]]*TablaVentas[[#This Row],[Cantidad]]</f>
        <v>1307.2336997771838</v>
      </c>
      <c r="F1368">
        <f>IF(TablaVentas[[#This Row],[Cantidad]]&gt;=20,1,2)</f>
        <v>1</v>
      </c>
      <c r="G1368" s="67" t="str">
        <f>VLOOKUP(MONTH(TablaVentas[[#This Row],[fecha]]),TablaMeses[#All],2,FALSE)</f>
        <v>SEPTIEMBRE</v>
      </c>
      <c r="H1368">
        <f>YEAR(TablaVentas[[#This Row],[fecha]])</f>
        <v>2016</v>
      </c>
      <c r="I1368">
        <f>VLOOKUP(TablaVentas[[#This Row],[CodigoBarras]],TablaProductos[#All],3,FALSE)</f>
        <v>1002</v>
      </c>
    </row>
    <row r="1369" spans="1:9" x14ac:dyDescent="0.25">
      <c r="A1369" s="68">
        <v>42618</v>
      </c>
      <c r="B1369">
        <v>75100033946</v>
      </c>
      <c r="C1369">
        <v>33</v>
      </c>
      <c r="D1369" s="2">
        <v>39.508311000525424</v>
      </c>
      <c r="E1369" s="3">
        <f>TablaVentas[[#This Row],[Precio]]*TablaVentas[[#This Row],[Cantidad]]</f>
        <v>1303.7742630173391</v>
      </c>
      <c r="F1369">
        <f>IF(TablaVentas[[#This Row],[Cantidad]]&gt;=20,1,2)</f>
        <v>1</v>
      </c>
      <c r="G1369" s="67" t="str">
        <f>VLOOKUP(MONTH(TablaVentas[[#This Row],[fecha]]),TablaMeses[#All],2,FALSE)</f>
        <v>SEPTIEMBRE</v>
      </c>
      <c r="H1369">
        <f>YEAR(TablaVentas[[#This Row],[fecha]])</f>
        <v>2016</v>
      </c>
      <c r="I1369">
        <f>VLOOKUP(TablaVentas[[#This Row],[CodigoBarras]],TablaProductos[#All],3,FALSE)</f>
        <v>1004</v>
      </c>
    </row>
    <row r="1370" spans="1:9" x14ac:dyDescent="0.25">
      <c r="A1370" s="68">
        <v>42619</v>
      </c>
      <c r="B1370">
        <v>75100033943</v>
      </c>
      <c r="C1370">
        <v>28</v>
      </c>
      <c r="D1370" s="2">
        <v>38.791923856233225</v>
      </c>
      <c r="E1370" s="3">
        <f>TablaVentas[[#This Row],[Precio]]*TablaVentas[[#This Row],[Cantidad]]</f>
        <v>1086.1738679745304</v>
      </c>
      <c r="F1370">
        <f>IF(TablaVentas[[#This Row],[Cantidad]]&gt;=20,1,2)</f>
        <v>1</v>
      </c>
      <c r="G1370" s="67" t="str">
        <f>VLOOKUP(MONTH(TablaVentas[[#This Row],[fecha]]),TablaMeses[#All],2,FALSE)</f>
        <v>SEPTIEMBRE</v>
      </c>
      <c r="H1370">
        <f>YEAR(TablaVentas[[#This Row],[fecha]])</f>
        <v>2016</v>
      </c>
      <c r="I1370">
        <f>VLOOKUP(TablaVentas[[#This Row],[CodigoBarras]],TablaProductos[#All],3,FALSE)</f>
        <v>1001</v>
      </c>
    </row>
    <row r="1371" spans="1:9" x14ac:dyDescent="0.25">
      <c r="A1371" s="68">
        <v>42619</v>
      </c>
      <c r="B1371">
        <v>75100033943</v>
      </c>
      <c r="C1371">
        <v>21</v>
      </c>
      <c r="D1371" s="2">
        <v>38.791923856233225</v>
      </c>
      <c r="E1371" s="3">
        <f>TablaVentas[[#This Row],[Precio]]*TablaVentas[[#This Row],[Cantidad]]</f>
        <v>814.63040098089778</v>
      </c>
      <c r="F1371">
        <f>IF(TablaVentas[[#This Row],[Cantidad]]&gt;=20,1,2)</f>
        <v>1</v>
      </c>
      <c r="G1371" s="67" t="str">
        <f>VLOOKUP(MONTH(TablaVentas[[#This Row],[fecha]]),TablaMeses[#All],2,FALSE)</f>
        <v>SEPTIEMBRE</v>
      </c>
      <c r="H1371">
        <f>YEAR(TablaVentas[[#This Row],[fecha]])</f>
        <v>2016</v>
      </c>
      <c r="I1371">
        <f>VLOOKUP(TablaVentas[[#This Row],[CodigoBarras]],TablaProductos[#All],3,FALSE)</f>
        <v>1001</v>
      </c>
    </row>
    <row r="1372" spans="1:9" x14ac:dyDescent="0.25">
      <c r="A1372" s="68">
        <v>42619</v>
      </c>
      <c r="B1372">
        <v>75100033947</v>
      </c>
      <c r="C1372">
        <v>48</v>
      </c>
      <c r="D1372" s="2">
        <v>33.370394916639121</v>
      </c>
      <c r="E1372" s="3">
        <f>TablaVentas[[#This Row],[Precio]]*TablaVentas[[#This Row],[Cantidad]]</f>
        <v>1601.7789559986777</v>
      </c>
      <c r="F1372">
        <f>IF(TablaVentas[[#This Row],[Cantidad]]&gt;=20,1,2)</f>
        <v>1</v>
      </c>
      <c r="G1372" s="67" t="str">
        <f>VLOOKUP(MONTH(TablaVentas[[#This Row],[fecha]]),TablaMeses[#All],2,FALSE)</f>
        <v>SEPTIEMBRE</v>
      </c>
      <c r="H1372">
        <f>YEAR(TablaVentas[[#This Row],[fecha]])</f>
        <v>2016</v>
      </c>
      <c r="I1372">
        <f>VLOOKUP(TablaVentas[[#This Row],[CodigoBarras]],TablaProductos[#All],3,FALSE)</f>
        <v>1005</v>
      </c>
    </row>
    <row r="1373" spans="1:9" x14ac:dyDescent="0.25">
      <c r="A1373" s="68">
        <v>42619</v>
      </c>
      <c r="B1373">
        <v>75100033948</v>
      </c>
      <c r="C1373">
        <v>41</v>
      </c>
      <c r="D1373" s="2">
        <v>24.462827423892683</v>
      </c>
      <c r="E1373" s="3">
        <f>TablaVentas[[#This Row],[Precio]]*TablaVentas[[#This Row],[Cantidad]]</f>
        <v>1002.9759243796</v>
      </c>
      <c r="F1373">
        <f>IF(TablaVentas[[#This Row],[Cantidad]]&gt;=20,1,2)</f>
        <v>1</v>
      </c>
      <c r="G1373" s="67" t="str">
        <f>VLOOKUP(MONTH(TablaVentas[[#This Row],[fecha]]),TablaMeses[#All],2,FALSE)</f>
        <v>SEPTIEMBRE</v>
      </c>
      <c r="H1373">
        <f>YEAR(TablaVentas[[#This Row],[fecha]])</f>
        <v>2016</v>
      </c>
      <c r="I1373">
        <f>VLOOKUP(TablaVentas[[#This Row],[CodigoBarras]],TablaProductos[#All],3,FALSE)</f>
        <v>1006</v>
      </c>
    </row>
    <row r="1374" spans="1:9" x14ac:dyDescent="0.25">
      <c r="A1374" s="68">
        <v>42620</v>
      </c>
      <c r="B1374">
        <v>75100033942</v>
      </c>
      <c r="C1374">
        <v>3</v>
      </c>
      <c r="D1374" s="2">
        <v>39.570543626877033</v>
      </c>
      <c r="E1374" s="3">
        <f>TablaVentas[[#This Row],[Precio]]*TablaVentas[[#This Row],[Cantidad]]</f>
        <v>118.71163088063111</v>
      </c>
      <c r="F1374">
        <f>IF(TablaVentas[[#This Row],[Cantidad]]&gt;=20,1,2)</f>
        <v>2</v>
      </c>
      <c r="G1374" s="67" t="str">
        <f>VLOOKUP(MONTH(TablaVentas[[#This Row],[fecha]]),TablaMeses[#All],2,FALSE)</f>
        <v>SEPTIEMBRE</v>
      </c>
      <c r="H1374">
        <f>YEAR(TablaVentas[[#This Row],[fecha]])</f>
        <v>2016</v>
      </c>
      <c r="I1374">
        <f>VLOOKUP(TablaVentas[[#This Row],[CodigoBarras]],TablaProductos[#All],3,FALSE)</f>
        <v>1003</v>
      </c>
    </row>
    <row r="1375" spans="1:9" x14ac:dyDescent="0.25">
      <c r="A1375" s="68">
        <v>42620</v>
      </c>
      <c r="B1375">
        <v>75100033942</v>
      </c>
      <c r="C1375">
        <v>1</v>
      </c>
      <c r="D1375" s="2">
        <v>39.570543626877033</v>
      </c>
      <c r="E1375" s="3">
        <f>TablaVentas[[#This Row],[Precio]]*TablaVentas[[#This Row],[Cantidad]]</f>
        <v>39.570543626877033</v>
      </c>
      <c r="F1375">
        <f>IF(TablaVentas[[#This Row],[Cantidad]]&gt;=20,1,2)</f>
        <v>2</v>
      </c>
      <c r="G1375" s="67" t="str">
        <f>VLOOKUP(MONTH(TablaVentas[[#This Row],[fecha]]),TablaMeses[#All],2,FALSE)</f>
        <v>SEPTIEMBRE</v>
      </c>
      <c r="H1375">
        <f>YEAR(TablaVentas[[#This Row],[fecha]])</f>
        <v>2016</v>
      </c>
      <c r="I1375">
        <f>VLOOKUP(TablaVentas[[#This Row],[CodigoBarras]],TablaProductos[#All],3,FALSE)</f>
        <v>1003</v>
      </c>
    </row>
    <row r="1376" spans="1:9" x14ac:dyDescent="0.25">
      <c r="A1376" s="68">
        <v>42620</v>
      </c>
      <c r="B1376">
        <v>75100033942</v>
      </c>
      <c r="C1376">
        <v>13</v>
      </c>
      <c r="D1376" s="2">
        <v>39.570543626877033</v>
      </c>
      <c r="E1376" s="3">
        <f>TablaVentas[[#This Row],[Precio]]*TablaVentas[[#This Row],[Cantidad]]</f>
        <v>514.41706714940142</v>
      </c>
      <c r="F1376">
        <f>IF(TablaVentas[[#This Row],[Cantidad]]&gt;=20,1,2)</f>
        <v>2</v>
      </c>
      <c r="G1376" s="67" t="str">
        <f>VLOOKUP(MONTH(TablaVentas[[#This Row],[fecha]]),TablaMeses[#All],2,FALSE)</f>
        <v>SEPTIEMBRE</v>
      </c>
      <c r="H1376">
        <f>YEAR(TablaVentas[[#This Row],[fecha]])</f>
        <v>2016</v>
      </c>
      <c r="I1376">
        <f>VLOOKUP(TablaVentas[[#This Row],[CodigoBarras]],TablaProductos[#All],3,FALSE)</f>
        <v>1003</v>
      </c>
    </row>
    <row r="1377" spans="1:9" x14ac:dyDescent="0.25">
      <c r="A1377" s="68">
        <v>42620</v>
      </c>
      <c r="B1377">
        <v>75100033947</v>
      </c>
      <c r="C1377">
        <v>50</v>
      </c>
      <c r="D1377" s="2">
        <v>33.370394916639121</v>
      </c>
      <c r="E1377" s="3">
        <f>TablaVentas[[#This Row],[Precio]]*TablaVentas[[#This Row],[Cantidad]]</f>
        <v>1668.519745831956</v>
      </c>
      <c r="F1377">
        <f>IF(TablaVentas[[#This Row],[Cantidad]]&gt;=20,1,2)</f>
        <v>1</v>
      </c>
      <c r="G1377" s="67" t="str">
        <f>VLOOKUP(MONTH(TablaVentas[[#This Row],[fecha]]),TablaMeses[#All],2,FALSE)</f>
        <v>SEPTIEMBRE</v>
      </c>
      <c r="H1377">
        <f>YEAR(TablaVentas[[#This Row],[fecha]])</f>
        <v>2016</v>
      </c>
      <c r="I1377">
        <f>VLOOKUP(TablaVentas[[#This Row],[CodigoBarras]],TablaProductos[#All],3,FALSE)</f>
        <v>1005</v>
      </c>
    </row>
    <row r="1378" spans="1:9" x14ac:dyDescent="0.25">
      <c r="A1378" s="68">
        <v>42621</v>
      </c>
      <c r="B1378">
        <v>75100033940</v>
      </c>
      <c r="C1378">
        <v>49</v>
      </c>
      <c r="D1378" s="2">
        <v>36.618449397693041</v>
      </c>
      <c r="E1378" s="3">
        <f>TablaVentas[[#This Row],[Precio]]*TablaVentas[[#This Row],[Cantidad]]</f>
        <v>1794.304020486959</v>
      </c>
      <c r="F1378">
        <f>IF(TablaVentas[[#This Row],[Cantidad]]&gt;=20,1,2)</f>
        <v>1</v>
      </c>
      <c r="G1378" s="67" t="str">
        <f>VLOOKUP(MONTH(TablaVentas[[#This Row],[fecha]]),TablaMeses[#All],2,FALSE)</f>
        <v>SEPTIEMBRE</v>
      </c>
      <c r="H1378">
        <f>YEAR(TablaVentas[[#This Row],[fecha]])</f>
        <v>2016</v>
      </c>
      <c r="I1378">
        <f>VLOOKUP(TablaVentas[[#This Row],[CodigoBarras]],TablaProductos[#All],3,FALSE)</f>
        <v>1001</v>
      </c>
    </row>
    <row r="1379" spans="1:9" x14ac:dyDescent="0.25">
      <c r="A1379" s="68">
        <v>42621</v>
      </c>
      <c r="B1379">
        <v>75100033945</v>
      </c>
      <c r="C1379">
        <v>10</v>
      </c>
      <c r="D1379" s="2">
        <v>32.473968381130078</v>
      </c>
      <c r="E1379" s="3">
        <f>TablaVentas[[#This Row],[Precio]]*TablaVentas[[#This Row],[Cantidad]]</f>
        <v>324.73968381130078</v>
      </c>
      <c r="F1379">
        <f>IF(TablaVentas[[#This Row],[Cantidad]]&gt;=20,1,2)</f>
        <v>2</v>
      </c>
      <c r="G1379" s="67" t="str">
        <f>VLOOKUP(MONTH(TablaVentas[[#This Row],[fecha]]),TablaMeses[#All],2,FALSE)</f>
        <v>SEPTIEMBRE</v>
      </c>
      <c r="H1379">
        <f>YEAR(TablaVentas[[#This Row],[fecha]])</f>
        <v>2016</v>
      </c>
      <c r="I1379">
        <f>VLOOKUP(TablaVentas[[#This Row],[CodigoBarras]],TablaProductos[#All],3,FALSE)</f>
        <v>1003</v>
      </c>
    </row>
    <row r="1380" spans="1:9" x14ac:dyDescent="0.25">
      <c r="A1380" s="68">
        <v>42621</v>
      </c>
      <c r="B1380">
        <v>75100033946</v>
      </c>
      <c r="C1380">
        <v>22</v>
      </c>
      <c r="D1380" s="2">
        <v>39.508311000525424</v>
      </c>
      <c r="E1380" s="3">
        <f>TablaVentas[[#This Row],[Precio]]*TablaVentas[[#This Row],[Cantidad]]</f>
        <v>869.18284201155939</v>
      </c>
      <c r="F1380">
        <f>IF(TablaVentas[[#This Row],[Cantidad]]&gt;=20,1,2)</f>
        <v>1</v>
      </c>
      <c r="G1380" s="67" t="str">
        <f>VLOOKUP(MONTH(TablaVentas[[#This Row],[fecha]]),TablaMeses[#All],2,FALSE)</f>
        <v>SEPTIEMBRE</v>
      </c>
      <c r="H1380">
        <f>YEAR(TablaVentas[[#This Row],[fecha]])</f>
        <v>2016</v>
      </c>
      <c r="I1380">
        <f>VLOOKUP(TablaVentas[[#This Row],[CodigoBarras]],TablaProductos[#All],3,FALSE)</f>
        <v>1004</v>
      </c>
    </row>
    <row r="1381" spans="1:9" x14ac:dyDescent="0.25">
      <c r="A1381" s="68">
        <v>42622</v>
      </c>
      <c r="B1381">
        <v>75100033941</v>
      </c>
      <c r="C1381">
        <v>29</v>
      </c>
      <c r="D1381" s="2">
        <v>34.329026514440201</v>
      </c>
      <c r="E1381" s="3">
        <f>TablaVentas[[#This Row],[Precio]]*TablaVentas[[#This Row],[Cantidad]]</f>
        <v>995.5417689187658</v>
      </c>
      <c r="F1381">
        <f>IF(TablaVentas[[#This Row],[Cantidad]]&gt;=20,1,2)</f>
        <v>1</v>
      </c>
      <c r="G1381" s="67" t="str">
        <f>VLOOKUP(MONTH(TablaVentas[[#This Row],[fecha]]),TablaMeses[#All],2,FALSE)</f>
        <v>SEPTIEMBRE</v>
      </c>
      <c r="H1381">
        <f>YEAR(TablaVentas[[#This Row],[fecha]])</f>
        <v>2016</v>
      </c>
      <c r="I1381">
        <f>VLOOKUP(TablaVentas[[#This Row],[CodigoBarras]],TablaProductos[#All],3,FALSE)</f>
        <v>1002</v>
      </c>
    </row>
    <row r="1382" spans="1:9" x14ac:dyDescent="0.25">
      <c r="A1382" s="68">
        <v>42622</v>
      </c>
      <c r="B1382">
        <v>75100033946</v>
      </c>
      <c r="C1382">
        <v>3</v>
      </c>
      <c r="D1382" s="2">
        <v>39.508311000525424</v>
      </c>
      <c r="E1382" s="3">
        <f>TablaVentas[[#This Row],[Precio]]*TablaVentas[[#This Row],[Cantidad]]</f>
        <v>118.52493300157627</v>
      </c>
      <c r="F1382">
        <f>IF(TablaVentas[[#This Row],[Cantidad]]&gt;=20,1,2)</f>
        <v>2</v>
      </c>
      <c r="G1382" s="67" t="str">
        <f>VLOOKUP(MONTH(TablaVentas[[#This Row],[fecha]]),TablaMeses[#All],2,FALSE)</f>
        <v>SEPTIEMBRE</v>
      </c>
      <c r="H1382">
        <f>YEAR(TablaVentas[[#This Row],[fecha]])</f>
        <v>2016</v>
      </c>
      <c r="I1382">
        <f>VLOOKUP(TablaVentas[[#This Row],[CodigoBarras]],TablaProductos[#All],3,FALSE)</f>
        <v>1004</v>
      </c>
    </row>
    <row r="1383" spans="1:9" x14ac:dyDescent="0.25">
      <c r="A1383" s="68">
        <v>42622</v>
      </c>
      <c r="B1383">
        <v>75100033946</v>
      </c>
      <c r="C1383">
        <v>30</v>
      </c>
      <c r="D1383" s="2">
        <v>39.508311000525424</v>
      </c>
      <c r="E1383" s="3">
        <f>TablaVentas[[#This Row],[Precio]]*TablaVentas[[#This Row],[Cantidad]]</f>
        <v>1185.2493300157628</v>
      </c>
      <c r="F1383">
        <f>IF(TablaVentas[[#This Row],[Cantidad]]&gt;=20,1,2)</f>
        <v>1</v>
      </c>
      <c r="G1383" s="67" t="str">
        <f>VLOOKUP(MONTH(TablaVentas[[#This Row],[fecha]]),TablaMeses[#All],2,FALSE)</f>
        <v>SEPTIEMBRE</v>
      </c>
      <c r="H1383">
        <f>YEAR(TablaVentas[[#This Row],[fecha]])</f>
        <v>2016</v>
      </c>
      <c r="I1383">
        <f>VLOOKUP(TablaVentas[[#This Row],[CodigoBarras]],TablaProductos[#All],3,FALSE)</f>
        <v>1004</v>
      </c>
    </row>
    <row r="1384" spans="1:9" x14ac:dyDescent="0.25">
      <c r="A1384" s="68">
        <v>42623</v>
      </c>
      <c r="B1384">
        <v>75100033942</v>
      </c>
      <c r="C1384">
        <v>27</v>
      </c>
      <c r="D1384" s="2">
        <v>39.570543626877033</v>
      </c>
      <c r="E1384" s="3">
        <f>TablaVentas[[#This Row],[Precio]]*TablaVentas[[#This Row],[Cantidad]]</f>
        <v>1068.4046779256798</v>
      </c>
      <c r="F1384">
        <f>IF(TablaVentas[[#This Row],[Cantidad]]&gt;=20,1,2)</f>
        <v>1</v>
      </c>
      <c r="G1384" s="67" t="str">
        <f>VLOOKUP(MONTH(TablaVentas[[#This Row],[fecha]]),TablaMeses[#All],2,FALSE)</f>
        <v>SEPTIEMBRE</v>
      </c>
      <c r="H1384">
        <f>YEAR(TablaVentas[[#This Row],[fecha]])</f>
        <v>2016</v>
      </c>
      <c r="I1384">
        <f>VLOOKUP(TablaVentas[[#This Row],[CodigoBarras]],TablaProductos[#All],3,FALSE)</f>
        <v>1003</v>
      </c>
    </row>
    <row r="1385" spans="1:9" x14ac:dyDescent="0.25">
      <c r="A1385" s="68">
        <v>42623</v>
      </c>
      <c r="B1385">
        <v>75100033945</v>
      </c>
      <c r="C1385">
        <v>23</v>
      </c>
      <c r="D1385" s="2">
        <v>32.473968381130078</v>
      </c>
      <c r="E1385" s="3">
        <f>TablaVentas[[#This Row],[Precio]]*TablaVentas[[#This Row],[Cantidad]]</f>
        <v>746.90127276599173</v>
      </c>
      <c r="F1385">
        <f>IF(TablaVentas[[#This Row],[Cantidad]]&gt;=20,1,2)</f>
        <v>1</v>
      </c>
      <c r="G1385" s="67" t="str">
        <f>VLOOKUP(MONTH(TablaVentas[[#This Row],[fecha]]),TablaMeses[#All],2,FALSE)</f>
        <v>SEPTIEMBRE</v>
      </c>
      <c r="H1385">
        <f>YEAR(TablaVentas[[#This Row],[fecha]])</f>
        <v>2016</v>
      </c>
      <c r="I1385">
        <f>VLOOKUP(TablaVentas[[#This Row],[CodigoBarras]],TablaProductos[#All],3,FALSE)</f>
        <v>1003</v>
      </c>
    </row>
    <row r="1386" spans="1:9" x14ac:dyDescent="0.25">
      <c r="A1386" s="68">
        <v>42623</v>
      </c>
      <c r="B1386">
        <v>75100033946</v>
      </c>
      <c r="C1386">
        <v>31</v>
      </c>
      <c r="D1386" s="2">
        <v>39.508311000525424</v>
      </c>
      <c r="E1386" s="3">
        <f>TablaVentas[[#This Row],[Precio]]*TablaVentas[[#This Row],[Cantidad]]</f>
        <v>1224.7576410162881</v>
      </c>
      <c r="F1386">
        <f>IF(TablaVentas[[#This Row],[Cantidad]]&gt;=20,1,2)</f>
        <v>1</v>
      </c>
      <c r="G1386" s="67" t="str">
        <f>VLOOKUP(MONTH(TablaVentas[[#This Row],[fecha]]),TablaMeses[#All],2,FALSE)</f>
        <v>SEPTIEMBRE</v>
      </c>
      <c r="H1386">
        <f>YEAR(TablaVentas[[#This Row],[fecha]])</f>
        <v>2016</v>
      </c>
      <c r="I1386">
        <f>VLOOKUP(TablaVentas[[#This Row],[CodigoBarras]],TablaProductos[#All],3,FALSE)</f>
        <v>1004</v>
      </c>
    </row>
    <row r="1387" spans="1:9" x14ac:dyDescent="0.25">
      <c r="A1387" s="68">
        <v>42623</v>
      </c>
      <c r="B1387">
        <v>75100033946</v>
      </c>
      <c r="C1387">
        <v>49</v>
      </c>
      <c r="D1387" s="2">
        <v>39.508311000525424</v>
      </c>
      <c r="E1387" s="3">
        <f>TablaVentas[[#This Row],[Precio]]*TablaVentas[[#This Row],[Cantidad]]</f>
        <v>1935.9072390257459</v>
      </c>
      <c r="F1387">
        <f>IF(TablaVentas[[#This Row],[Cantidad]]&gt;=20,1,2)</f>
        <v>1</v>
      </c>
      <c r="G1387" s="67" t="str">
        <f>VLOOKUP(MONTH(TablaVentas[[#This Row],[fecha]]),TablaMeses[#All],2,FALSE)</f>
        <v>SEPTIEMBRE</v>
      </c>
      <c r="H1387">
        <f>YEAR(TablaVentas[[#This Row],[fecha]])</f>
        <v>2016</v>
      </c>
      <c r="I1387">
        <f>VLOOKUP(TablaVentas[[#This Row],[CodigoBarras]],TablaProductos[#All],3,FALSE)</f>
        <v>1004</v>
      </c>
    </row>
    <row r="1388" spans="1:9" x14ac:dyDescent="0.25">
      <c r="A1388" s="68">
        <v>42623</v>
      </c>
      <c r="B1388">
        <v>75100033947</v>
      </c>
      <c r="C1388">
        <v>18</v>
      </c>
      <c r="D1388" s="2">
        <v>33.370394916639121</v>
      </c>
      <c r="E1388" s="3">
        <f>TablaVentas[[#This Row],[Precio]]*TablaVentas[[#This Row],[Cantidad]]</f>
        <v>600.66710849950414</v>
      </c>
      <c r="F1388">
        <f>IF(TablaVentas[[#This Row],[Cantidad]]&gt;=20,1,2)</f>
        <v>2</v>
      </c>
      <c r="G1388" s="67" t="str">
        <f>VLOOKUP(MONTH(TablaVentas[[#This Row],[fecha]]),TablaMeses[#All],2,FALSE)</f>
        <v>SEPTIEMBRE</v>
      </c>
      <c r="H1388">
        <f>YEAR(TablaVentas[[#This Row],[fecha]])</f>
        <v>2016</v>
      </c>
      <c r="I1388">
        <f>VLOOKUP(TablaVentas[[#This Row],[CodigoBarras]],TablaProductos[#All],3,FALSE)</f>
        <v>1005</v>
      </c>
    </row>
    <row r="1389" spans="1:9" x14ac:dyDescent="0.25">
      <c r="A1389" s="68">
        <v>42623</v>
      </c>
      <c r="B1389">
        <v>75100033948</v>
      </c>
      <c r="C1389">
        <v>5</v>
      </c>
      <c r="D1389" s="2">
        <v>24.462827423892683</v>
      </c>
      <c r="E1389" s="3">
        <f>TablaVentas[[#This Row],[Precio]]*TablaVentas[[#This Row],[Cantidad]]</f>
        <v>122.31413711946342</v>
      </c>
      <c r="F1389">
        <f>IF(TablaVentas[[#This Row],[Cantidad]]&gt;=20,1,2)</f>
        <v>2</v>
      </c>
      <c r="G1389" s="67" t="str">
        <f>VLOOKUP(MONTH(TablaVentas[[#This Row],[fecha]]),TablaMeses[#All],2,FALSE)</f>
        <v>SEPTIEMBRE</v>
      </c>
      <c r="H1389">
        <f>YEAR(TablaVentas[[#This Row],[fecha]])</f>
        <v>2016</v>
      </c>
      <c r="I1389">
        <f>VLOOKUP(TablaVentas[[#This Row],[CodigoBarras]],TablaProductos[#All],3,FALSE)</f>
        <v>1006</v>
      </c>
    </row>
    <row r="1390" spans="1:9" x14ac:dyDescent="0.25">
      <c r="A1390" s="68">
        <v>42623</v>
      </c>
      <c r="B1390">
        <v>75100033949</v>
      </c>
      <c r="C1390">
        <v>5</v>
      </c>
      <c r="D1390" s="2">
        <v>32.894032474980676</v>
      </c>
      <c r="E1390" s="3">
        <f>TablaVentas[[#This Row],[Precio]]*TablaVentas[[#This Row],[Cantidad]]</f>
        <v>164.4701623749034</v>
      </c>
      <c r="F1390">
        <f>IF(TablaVentas[[#This Row],[Cantidad]]&gt;=20,1,2)</f>
        <v>2</v>
      </c>
      <c r="G1390" s="67" t="str">
        <f>VLOOKUP(MONTH(TablaVentas[[#This Row],[fecha]]),TablaMeses[#All],2,FALSE)</f>
        <v>SEPTIEMBRE</v>
      </c>
      <c r="H1390">
        <f>YEAR(TablaVentas[[#This Row],[fecha]])</f>
        <v>2016</v>
      </c>
      <c r="I1390">
        <f>VLOOKUP(TablaVentas[[#This Row],[CodigoBarras]],TablaProductos[#All],3,FALSE)</f>
        <v>1004</v>
      </c>
    </row>
    <row r="1391" spans="1:9" x14ac:dyDescent="0.25">
      <c r="A1391" s="68">
        <v>42624</v>
      </c>
      <c r="B1391">
        <v>75100033942</v>
      </c>
      <c r="C1391">
        <v>46</v>
      </c>
      <c r="D1391" s="2">
        <v>39.570543626877033</v>
      </c>
      <c r="E1391" s="3">
        <f>TablaVentas[[#This Row],[Precio]]*TablaVentas[[#This Row],[Cantidad]]</f>
        <v>1820.2450068363435</v>
      </c>
      <c r="F1391">
        <f>IF(TablaVentas[[#This Row],[Cantidad]]&gt;=20,1,2)</f>
        <v>1</v>
      </c>
      <c r="G1391" s="67" t="str">
        <f>VLOOKUP(MONTH(TablaVentas[[#This Row],[fecha]]),TablaMeses[#All],2,FALSE)</f>
        <v>SEPTIEMBRE</v>
      </c>
      <c r="H1391">
        <f>YEAR(TablaVentas[[#This Row],[fecha]])</f>
        <v>2016</v>
      </c>
      <c r="I1391">
        <f>VLOOKUP(TablaVentas[[#This Row],[CodigoBarras]],TablaProductos[#All],3,FALSE)</f>
        <v>1003</v>
      </c>
    </row>
    <row r="1392" spans="1:9" x14ac:dyDescent="0.25">
      <c r="A1392" s="68">
        <v>42624</v>
      </c>
      <c r="B1392">
        <v>75100033942</v>
      </c>
      <c r="C1392">
        <v>22</v>
      </c>
      <c r="D1392" s="2">
        <v>39.570543626877033</v>
      </c>
      <c r="E1392" s="3">
        <f>TablaVentas[[#This Row],[Precio]]*TablaVentas[[#This Row],[Cantidad]]</f>
        <v>870.55195979129473</v>
      </c>
      <c r="F1392">
        <f>IF(TablaVentas[[#This Row],[Cantidad]]&gt;=20,1,2)</f>
        <v>1</v>
      </c>
      <c r="G1392" s="67" t="str">
        <f>VLOOKUP(MONTH(TablaVentas[[#This Row],[fecha]]),TablaMeses[#All],2,FALSE)</f>
        <v>SEPTIEMBRE</v>
      </c>
      <c r="H1392">
        <f>YEAR(TablaVentas[[#This Row],[fecha]])</f>
        <v>2016</v>
      </c>
      <c r="I1392">
        <f>VLOOKUP(TablaVentas[[#This Row],[CodigoBarras]],TablaProductos[#All],3,FALSE)</f>
        <v>1003</v>
      </c>
    </row>
    <row r="1393" spans="1:9" x14ac:dyDescent="0.25">
      <c r="A1393" s="68">
        <v>42624</v>
      </c>
      <c r="B1393">
        <v>75100033944</v>
      </c>
      <c r="C1393">
        <v>5</v>
      </c>
      <c r="D1393" s="2">
        <v>26.678238770962935</v>
      </c>
      <c r="E1393" s="3">
        <f>TablaVentas[[#This Row],[Precio]]*TablaVentas[[#This Row],[Cantidad]]</f>
        <v>133.39119385481467</v>
      </c>
      <c r="F1393">
        <f>IF(TablaVentas[[#This Row],[Cantidad]]&gt;=20,1,2)</f>
        <v>2</v>
      </c>
      <c r="G1393" s="67" t="str">
        <f>VLOOKUP(MONTH(TablaVentas[[#This Row],[fecha]]),TablaMeses[#All],2,FALSE)</f>
        <v>SEPTIEMBRE</v>
      </c>
      <c r="H1393">
        <f>YEAR(TablaVentas[[#This Row],[fecha]])</f>
        <v>2016</v>
      </c>
      <c r="I1393">
        <f>VLOOKUP(TablaVentas[[#This Row],[CodigoBarras]],TablaProductos[#All],3,FALSE)</f>
        <v>1002</v>
      </c>
    </row>
    <row r="1394" spans="1:9" x14ac:dyDescent="0.25">
      <c r="A1394" s="68">
        <v>42624</v>
      </c>
      <c r="B1394">
        <v>75100033946</v>
      </c>
      <c r="C1394">
        <v>30</v>
      </c>
      <c r="D1394" s="2">
        <v>39.508311000525424</v>
      </c>
      <c r="E1394" s="3">
        <f>TablaVentas[[#This Row],[Precio]]*TablaVentas[[#This Row],[Cantidad]]</f>
        <v>1185.2493300157628</v>
      </c>
      <c r="F1394">
        <f>IF(TablaVentas[[#This Row],[Cantidad]]&gt;=20,1,2)</f>
        <v>1</v>
      </c>
      <c r="G1394" s="67" t="str">
        <f>VLOOKUP(MONTH(TablaVentas[[#This Row],[fecha]]),TablaMeses[#All],2,FALSE)</f>
        <v>SEPTIEMBRE</v>
      </c>
      <c r="H1394">
        <f>YEAR(TablaVentas[[#This Row],[fecha]])</f>
        <v>2016</v>
      </c>
      <c r="I1394">
        <f>VLOOKUP(TablaVentas[[#This Row],[CodigoBarras]],TablaProductos[#All],3,FALSE)</f>
        <v>1004</v>
      </c>
    </row>
    <row r="1395" spans="1:9" x14ac:dyDescent="0.25">
      <c r="A1395" s="68">
        <v>42624</v>
      </c>
      <c r="B1395">
        <v>75100033948</v>
      </c>
      <c r="C1395">
        <v>26</v>
      </c>
      <c r="D1395" s="2">
        <v>24.462827423892683</v>
      </c>
      <c r="E1395" s="3">
        <f>TablaVentas[[#This Row],[Precio]]*TablaVentas[[#This Row],[Cantidad]]</f>
        <v>636.03351302120973</v>
      </c>
      <c r="F1395">
        <f>IF(TablaVentas[[#This Row],[Cantidad]]&gt;=20,1,2)</f>
        <v>1</v>
      </c>
      <c r="G1395" s="67" t="str">
        <f>VLOOKUP(MONTH(TablaVentas[[#This Row],[fecha]]),TablaMeses[#All],2,FALSE)</f>
        <v>SEPTIEMBRE</v>
      </c>
      <c r="H1395">
        <f>YEAR(TablaVentas[[#This Row],[fecha]])</f>
        <v>2016</v>
      </c>
      <c r="I1395">
        <f>VLOOKUP(TablaVentas[[#This Row],[CodigoBarras]],TablaProductos[#All],3,FALSE)</f>
        <v>1006</v>
      </c>
    </row>
    <row r="1396" spans="1:9" x14ac:dyDescent="0.25">
      <c r="A1396" s="68">
        <v>42624</v>
      </c>
      <c r="B1396">
        <v>75100033949</v>
      </c>
      <c r="C1396">
        <v>30</v>
      </c>
      <c r="D1396" s="2">
        <v>32.894032474980676</v>
      </c>
      <c r="E1396" s="3">
        <f>TablaVentas[[#This Row],[Precio]]*TablaVentas[[#This Row],[Cantidad]]</f>
        <v>986.82097424942026</v>
      </c>
      <c r="F1396">
        <f>IF(TablaVentas[[#This Row],[Cantidad]]&gt;=20,1,2)</f>
        <v>1</v>
      </c>
      <c r="G1396" s="67" t="str">
        <f>VLOOKUP(MONTH(TablaVentas[[#This Row],[fecha]]),TablaMeses[#All],2,FALSE)</f>
        <v>SEPTIEMBRE</v>
      </c>
      <c r="H1396">
        <f>YEAR(TablaVentas[[#This Row],[fecha]])</f>
        <v>2016</v>
      </c>
      <c r="I1396">
        <f>VLOOKUP(TablaVentas[[#This Row],[CodigoBarras]],TablaProductos[#All],3,FALSE)</f>
        <v>1004</v>
      </c>
    </row>
    <row r="1397" spans="1:9" x14ac:dyDescent="0.25">
      <c r="A1397" s="68">
        <v>42625</v>
      </c>
      <c r="B1397">
        <v>75100033945</v>
      </c>
      <c r="C1397">
        <v>41</v>
      </c>
      <c r="D1397" s="2">
        <v>32.473968381130078</v>
      </c>
      <c r="E1397" s="3">
        <f>TablaVentas[[#This Row],[Precio]]*TablaVentas[[#This Row],[Cantidad]]</f>
        <v>1331.4327036263333</v>
      </c>
      <c r="F1397">
        <f>IF(TablaVentas[[#This Row],[Cantidad]]&gt;=20,1,2)</f>
        <v>1</v>
      </c>
      <c r="G1397" s="67" t="str">
        <f>VLOOKUP(MONTH(TablaVentas[[#This Row],[fecha]]),TablaMeses[#All],2,FALSE)</f>
        <v>SEPTIEMBRE</v>
      </c>
      <c r="H1397">
        <f>YEAR(TablaVentas[[#This Row],[fecha]])</f>
        <v>2016</v>
      </c>
      <c r="I1397">
        <f>VLOOKUP(TablaVentas[[#This Row],[CodigoBarras]],TablaProductos[#All],3,FALSE)</f>
        <v>1003</v>
      </c>
    </row>
    <row r="1398" spans="1:9" x14ac:dyDescent="0.25">
      <c r="A1398" s="68">
        <v>42625</v>
      </c>
      <c r="B1398">
        <v>75100033946</v>
      </c>
      <c r="C1398">
        <v>32</v>
      </c>
      <c r="D1398" s="2">
        <v>39.508311000525424</v>
      </c>
      <c r="E1398" s="3">
        <f>TablaVentas[[#This Row],[Precio]]*TablaVentas[[#This Row],[Cantidad]]</f>
        <v>1264.2659520168136</v>
      </c>
      <c r="F1398">
        <f>IF(TablaVentas[[#This Row],[Cantidad]]&gt;=20,1,2)</f>
        <v>1</v>
      </c>
      <c r="G1398" s="67" t="str">
        <f>VLOOKUP(MONTH(TablaVentas[[#This Row],[fecha]]),TablaMeses[#All],2,FALSE)</f>
        <v>SEPTIEMBRE</v>
      </c>
      <c r="H1398">
        <f>YEAR(TablaVentas[[#This Row],[fecha]])</f>
        <v>2016</v>
      </c>
      <c r="I1398">
        <f>VLOOKUP(TablaVentas[[#This Row],[CodigoBarras]],TablaProductos[#All],3,FALSE)</f>
        <v>1004</v>
      </c>
    </row>
    <row r="1399" spans="1:9" x14ac:dyDescent="0.25">
      <c r="A1399" s="68">
        <v>42625</v>
      </c>
      <c r="B1399">
        <v>75100033946</v>
      </c>
      <c r="C1399">
        <v>38</v>
      </c>
      <c r="D1399" s="2">
        <v>39.508311000525424</v>
      </c>
      <c r="E1399" s="3">
        <f>TablaVentas[[#This Row],[Precio]]*TablaVentas[[#This Row],[Cantidad]]</f>
        <v>1501.3158180199662</v>
      </c>
      <c r="F1399">
        <f>IF(TablaVentas[[#This Row],[Cantidad]]&gt;=20,1,2)</f>
        <v>1</v>
      </c>
      <c r="G1399" s="67" t="str">
        <f>VLOOKUP(MONTH(TablaVentas[[#This Row],[fecha]]),TablaMeses[#All],2,FALSE)</f>
        <v>SEPTIEMBRE</v>
      </c>
      <c r="H1399">
        <f>YEAR(TablaVentas[[#This Row],[fecha]])</f>
        <v>2016</v>
      </c>
      <c r="I1399">
        <f>VLOOKUP(TablaVentas[[#This Row],[CodigoBarras]],TablaProductos[#All],3,FALSE)</f>
        <v>1004</v>
      </c>
    </row>
    <row r="1400" spans="1:9" x14ac:dyDescent="0.25">
      <c r="A1400" s="68">
        <v>42625</v>
      </c>
      <c r="B1400">
        <v>75100033947</v>
      </c>
      <c r="C1400">
        <v>43</v>
      </c>
      <c r="D1400" s="2">
        <v>33.370394916639121</v>
      </c>
      <c r="E1400" s="3">
        <f>TablaVentas[[#This Row],[Precio]]*TablaVentas[[#This Row],[Cantidad]]</f>
        <v>1434.9269814154823</v>
      </c>
      <c r="F1400">
        <f>IF(TablaVentas[[#This Row],[Cantidad]]&gt;=20,1,2)</f>
        <v>1</v>
      </c>
      <c r="G1400" s="67" t="str">
        <f>VLOOKUP(MONTH(TablaVentas[[#This Row],[fecha]]),TablaMeses[#All],2,FALSE)</f>
        <v>SEPTIEMBRE</v>
      </c>
      <c r="H1400">
        <f>YEAR(TablaVentas[[#This Row],[fecha]])</f>
        <v>2016</v>
      </c>
      <c r="I1400">
        <f>VLOOKUP(TablaVentas[[#This Row],[CodigoBarras]],TablaProductos[#All],3,FALSE)</f>
        <v>1005</v>
      </c>
    </row>
    <row r="1401" spans="1:9" x14ac:dyDescent="0.25">
      <c r="A1401" s="68">
        <v>42625</v>
      </c>
      <c r="B1401">
        <v>75100033948</v>
      </c>
      <c r="C1401">
        <v>21</v>
      </c>
      <c r="D1401" s="2">
        <v>24.462827423892683</v>
      </c>
      <c r="E1401" s="3">
        <f>TablaVentas[[#This Row],[Precio]]*TablaVentas[[#This Row],[Cantidad]]</f>
        <v>513.71937590174639</v>
      </c>
      <c r="F1401">
        <f>IF(TablaVentas[[#This Row],[Cantidad]]&gt;=20,1,2)</f>
        <v>1</v>
      </c>
      <c r="G1401" s="67" t="str">
        <f>VLOOKUP(MONTH(TablaVentas[[#This Row],[fecha]]),TablaMeses[#All],2,FALSE)</f>
        <v>SEPTIEMBRE</v>
      </c>
      <c r="H1401">
        <f>YEAR(TablaVentas[[#This Row],[fecha]])</f>
        <v>2016</v>
      </c>
      <c r="I1401">
        <f>VLOOKUP(TablaVentas[[#This Row],[CodigoBarras]],TablaProductos[#All],3,FALSE)</f>
        <v>1006</v>
      </c>
    </row>
    <row r="1402" spans="1:9" x14ac:dyDescent="0.25">
      <c r="A1402" s="68">
        <v>42625</v>
      </c>
      <c r="B1402">
        <v>75100033949</v>
      </c>
      <c r="C1402">
        <v>20</v>
      </c>
      <c r="D1402" s="2">
        <v>32.894032474980676</v>
      </c>
      <c r="E1402" s="3">
        <f>TablaVentas[[#This Row],[Precio]]*TablaVentas[[#This Row],[Cantidad]]</f>
        <v>657.88064949961358</v>
      </c>
      <c r="F1402">
        <f>IF(TablaVentas[[#This Row],[Cantidad]]&gt;=20,1,2)</f>
        <v>1</v>
      </c>
      <c r="G1402" s="67" t="str">
        <f>VLOOKUP(MONTH(TablaVentas[[#This Row],[fecha]]),TablaMeses[#All],2,FALSE)</f>
        <v>SEPTIEMBRE</v>
      </c>
      <c r="H1402">
        <f>YEAR(TablaVentas[[#This Row],[fecha]])</f>
        <v>2016</v>
      </c>
      <c r="I1402">
        <f>VLOOKUP(TablaVentas[[#This Row],[CodigoBarras]],TablaProductos[#All],3,FALSE)</f>
        <v>1004</v>
      </c>
    </row>
    <row r="1403" spans="1:9" x14ac:dyDescent="0.25">
      <c r="A1403" s="68">
        <v>42625</v>
      </c>
      <c r="B1403">
        <v>75100033950</v>
      </c>
      <c r="C1403">
        <v>18</v>
      </c>
      <c r="D1403" s="2">
        <v>25.215585619363644</v>
      </c>
      <c r="E1403" s="3">
        <f>TablaVentas[[#This Row],[Precio]]*TablaVentas[[#This Row],[Cantidad]]</f>
        <v>453.8805411485456</v>
      </c>
      <c r="F1403">
        <f>IF(TablaVentas[[#This Row],[Cantidad]]&gt;=20,1,2)</f>
        <v>2</v>
      </c>
      <c r="G1403" s="67" t="str">
        <f>VLOOKUP(MONTH(TablaVentas[[#This Row],[fecha]]),TablaMeses[#All],2,FALSE)</f>
        <v>SEPTIEMBRE</v>
      </c>
      <c r="H1403">
        <f>YEAR(TablaVentas[[#This Row],[fecha]])</f>
        <v>2016</v>
      </c>
      <c r="I1403">
        <f>VLOOKUP(TablaVentas[[#This Row],[CodigoBarras]],TablaProductos[#All],3,FALSE)</f>
        <v>1005</v>
      </c>
    </row>
    <row r="1404" spans="1:9" x14ac:dyDescent="0.25">
      <c r="A1404" s="68">
        <v>42626</v>
      </c>
      <c r="B1404">
        <v>75100033940</v>
      </c>
      <c r="C1404">
        <v>3</v>
      </c>
      <c r="D1404" s="2">
        <v>36.618449397693041</v>
      </c>
      <c r="E1404" s="3">
        <f>TablaVentas[[#This Row],[Precio]]*TablaVentas[[#This Row],[Cantidad]]</f>
        <v>109.85534819307912</v>
      </c>
      <c r="F1404">
        <f>IF(TablaVentas[[#This Row],[Cantidad]]&gt;=20,1,2)</f>
        <v>2</v>
      </c>
      <c r="G1404" s="67" t="str">
        <f>VLOOKUP(MONTH(TablaVentas[[#This Row],[fecha]]),TablaMeses[#All],2,FALSE)</f>
        <v>SEPTIEMBRE</v>
      </c>
      <c r="H1404">
        <f>YEAR(TablaVentas[[#This Row],[fecha]])</f>
        <v>2016</v>
      </c>
      <c r="I1404">
        <f>VLOOKUP(TablaVentas[[#This Row],[CodigoBarras]],TablaProductos[#All],3,FALSE)</f>
        <v>1001</v>
      </c>
    </row>
    <row r="1405" spans="1:9" x14ac:dyDescent="0.25">
      <c r="A1405" s="68">
        <v>42626</v>
      </c>
      <c r="B1405">
        <v>75100033947</v>
      </c>
      <c r="C1405">
        <v>40</v>
      </c>
      <c r="D1405" s="2">
        <v>33.370394916639121</v>
      </c>
      <c r="E1405" s="3">
        <f>TablaVentas[[#This Row],[Precio]]*TablaVentas[[#This Row],[Cantidad]]</f>
        <v>1334.8157966655649</v>
      </c>
      <c r="F1405">
        <f>IF(TablaVentas[[#This Row],[Cantidad]]&gt;=20,1,2)</f>
        <v>1</v>
      </c>
      <c r="G1405" s="67" t="str">
        <f>VLOOKUP(MONTH(TablaVentas[[#This Row],[fecha]]),TablaMeses[#All],2,FALSE)</f>
        <v>SEPTIEMBRE</v>
      </c>
      <c r="H1405">
        <f>YEAR(TablaVentas[[#This Row],[fecha]])</f>
        <v>2016</v>
      </c>
      <c r="I1405">
        <f>VLOOKUP(TablaVentas[[#This Row],[CodigoBarras]],TablaProductos[#All],3,FALSE)</f>
        <v>1005</v>
      </c>
    </row>
    <row r="1406" spans="1:9" x14ac:dyDescent="0.25">
      <c r="A1406" s="68">
        <v>42626</v>
      </c>
      <c r="B1406">
        <v>75100033949</v>
      </c>
      <c r="C1406">
        <v>9</v>
      </c>
      <c r="D1406" s="2">
        <v>32.894032474980676</v>
      </c>
      <c r="E1406" s="3">
        <f>TablaVentas[[#This Row],[Precio]]*TablaVentas[[#This Row],[Cantidad]]</f>
        <v>296.0462922748261</v>
      </c>
      <c r="F1406">
        <f>IF(TablaVentas[[#This Row],[Cantidad]]&gt;=20,1,2)</f>
        <v>2</v>
      </c>
      <c r="G1406" s="67" t="str">
        <f>VLOOKUP(MONTH(TablaVentas[[#This Row],[fecha]]),TablaMeses[#All],2,FALSE)</f>
        <v>SEPTIEMBRE</v>
      </c>
      <c r="H1406">
        <f>YEAR(TablaVentas[[#This Row],[fecha]])</f>
        <v>2016</v>
      </c>
      <c r="I1406">
        <f>VLOOKUP(TablaVentas[[#This Row],[CodigoBarras]],TablaProductos[#All],3,FALSE)</f>
        <v>1004</v>
      </c>
    </row>
    <row r="1407" spans="1:9" x14ac:dyDescent="0.25">
      <c r="A1407" s="68">
        <v>42627</v>
      </c>
      <c r="B1407">
        <v>75100033940</v>
      </c>
      <c r="C1407">
        <v>7</v>
      </c>
      <c r="D1407" s="2">
        <v>36.618449397693041</v>
      </c>
      <c r="E1407" s="3">
        <f>TablaVentas[[#This Row],[Precio]]*TablaVentas[[#This Row],[Cantidad]]</f>
        <v>256.32914578385129</v>
      </c>
      <c r="F1407">
        <f>IF(TablaVentas[[#This Row],[Cantidad]]&gt;=20,1,2)</f>
        <v>2</v>
      </c>
      <c r="G1407" s="67" t="str">
        <f>VLOOKUP(MONTH(TablaVentas[[#This Row],[fecha]]),TablaMeses[#All],2,FALSE)</f>
        <v>SEPTIEMBRE</v>
      </c>
      <c r="H1407">
        <f>YEAR(TablaVentas[[#This Row],[fecha]])</f>
        <v>2016</v>
      </c>
      <c r="I1407">
        <f>VLOOKUP(TablaVentas[[#This Row],[CodigoBarras]],TablaProductos[#All],3,FALSE)</f>
        <v>1001</v>
      </c>
    </row>
    <row r="1408" spans="1:9" x14ac:dyDescent="0.25">
      <c r="A1408" s="68">
        <v>42627</v>
      </c>
      <c r="B1408">
        <v>75100033941</v>
      </c>
      <c r="C1408">
        <v>46</v>
      </c>
      <c r="D1408" s="2">
        <v>34.329026514440201</v>
      </c>
      <c r="E1408" s="3">
        <f>TablaVentas[[#This Row],[Precio]]*TablaVentas[[#This Row],[Cantidad]]</f>
        <v>1579.1352196642492</v>
      </c>
      <c r="F1408">
        <f>IF(TablaVentas[[#This Row],[Cantidad]]&gt;=20,1,2)</f>
        <v>1</v>
      </c>
      <c r="G1408" s="67" t="str">
        <f>VLOOKUP(MONTH(TablaVentas[[#This Row],[fecha]]),TablaMeses[#All],2,FALSE)</f>
        <v>SEPTIEMBRE</v>
      </c>
      <c r="H1408">
        <f>YEAR(TablaVentas[[#This Row],[fecha]])</f>
        <v>2016</v>
      </c>
      <c r="I1408">
        <f>VLOOKUP(TablaVentas[[#This Row],[CodigoBarras]],TablaProductos[#All],3,FALSE)</f>
        <v>1002</v>
      </c>
    </row>
    <row r="1409" spans="1:9" x14ac:dyDescent="0.25">
      <c r="A1409" s="68">
        <v>42627</v>
      </c>
      <c r="B1409">
        <v>75100033944</v>
      </c>
      <c r="C1409">
        <v>10</v>
      </c>
      <c r="D1409" s="2">
        <v>26.678238770962935</v>
      </c>
      <c r="E1409" s="3">
        <f>TablaVentas[[#This Row],[Precio]]*TablaVentas[[#This Row],[Cantidad]]</f>
        <v>266.78238770962935</v>
      </c>
      <c r="F1409">
        <f>IF(TablaVentas[[#This Row],[Cantidad]]&gt;=20,1,2)</f>
        <v>2</v>
      </c>
      <c r="G1409" s="67" t="str">
        <f>VLOOKUP(MONTH(TablaVentas[[#This Row],[fecha]]),TablaMeses[#All],2,FALSE)</f>
        <v>SEPTIEMBRE</v>
      </c>
      <c r="H1409">
        <f>YEAR(TablaVentas[[#This Row],[fecha]])</f>
        <v>2016</v>
      </c>
      <c r="I1409">
        <f>VLOOKUP(TablaVentas[[#This Row],[CodigoBarras]],TablaProductos[#All],3,FALSE)</f>
        <v>1002</v>
      </c>
    </row>
    <row r="1410" spans="1:9" x14ac:dyDescent="0.25">
      <c r="A1410" s="68">
        <v>42627</v>
      </c>
      <c r="B1410">
        <v>75100033945</v>
      </c>
      <c r="C1410">
        <v>32</v>
      </c>
      <c r="D1410" s="2">
        <v>32.473968381130078</v>
      </c>
      <c r="E1410" s="3">
        <f>TablaVentas[[#This Row],[Precio]]*TablaVentas[[#This Row],[Cantidad]]</f>
        <v>1039.1669881961625</v>
      </c>
      <c r="F1410">
        <f>IF(TablaVentas[[#This Row],[Cantidad]]&gt;=20,1,2)</f>
        <v>1</v>
      </c>
      <c r="G1410" s="67" t="str">
        <f>VLOOKUP(MONTH(TablaVentas[[#This Row],[fecha]]),TablaMeses[#All],2,FALSE)</f>
        <v>SEPTIEMBRE</v>
      </c>
      <c r="H1410">
        <f>YEAR(TablaVentas[[#This Row],[fecha]])</f>
        <v>2016</v>
      </c>
      <c r="I1410">
        <f>VLOOKUP(TablaVentas[[#This Row],[CodigoBarras]],TablaProductos[#All],3,FALSE)</f>
        <v>1003</v>
      </c>
    </row>
    <row r="1411" spans="1:9" x14ac:dyDescent="0.25">
      <c r="A1411" s="68">
        <v>42627</v>
      </c>
      <c r="B1411">
        <v>75100033947</v>
      </c>
      <c r="C1411">
        <v>17</v>
      </c>
      <c r="D1411" s="2">
        <v>33.370394916639121</v>
      </c>
      <c r="E1411" s="3">
        <f>TablaVentas[[#This Row],[Precio]]*TablaVentas[[#This Row],[Cantidad]]</f>
        <v>567.2967135828651</v>
      </c>
      <c r="F1411">
        <f>IF(TablaVentas[[#This Row],[Cantidad]]&gt;=20,1,2)</f>
        <v>2</v>
      </c>
      <c r="G1411" s="67" t="str">
        <f>VLOOKUP(MONTH(TablaVentas[[#This Row],[fecha]]),TablaMeses[#All],2,FALSE)</f>
        <v>SEPTIEMBRE</v>
      </c>
      <c r="H1411">
        <f>YEAR(TablaVentas[[#This Row],[fecha]])</f>
        <v>2016</v>
      </c>
      <c r="I1411">
        <f>VLOOKUP(TablaVentas[[#This Row],[CodigoBarras]],TablaProductos[#All],3,FALSE)</f>
        <v>1005</v>
      </c>
    </row>
    <row r="1412" spans="1:9" x14ac:dyDescent="0.25">
      <c r="A1412" s="68">
        <v>42627</v>
      </c>
      <c r="B1412">
        <v>75100033949</v>
      </c>
      <c r="C1412">
        <v>45</v>
      </c>
      <c r="D1412" s="2">
        <v>32.894032474980676</v>
      </c>
      <c r="E1412" s="3">
        <f>TablaVentas[[#This Row],[Precio]]*TablaVentas[[#This Row],[Cantidad]]</f>
        <v>1480.2314613741305</v>
      </c>
      <c r="F1412">
        <f>IF(TablaVentas[[#This Row],[Cantidad]]&gt;=20,1,2)</f>
        <v>1</v>
      </c>
      <c r="G1412" s="67" t="str">
        <f>VLOOKUP(MONTH(TablaVentas[[#This Row],[fecha]]),TablaMeses[#All],2,FALSE)</f>
        <v>SEPTIEMBRE</v>
      </c>
      <c r="H1412">
        <f>YEAR(TablaVentas[[#This Row],[fecha]])</f>
        <v>2016</v>
      </c>
      <c r="I1412">
        <f>VLOOKUP(TablaVentas[[#This Row],[CodigoBarras]],TablaProductos[#All],3,FALSE)</f>
        <v>1004</v>
      </c>
    </row>
    <row r="1413" spans="1:9" x14ac:dyDescent="0.25">
      <c r="A1413" s="68">
        <v>42628</v>
      </c>
      <c r="B1413">
        <v>75100033944</v>
      </c>
      <c r="C1413">
        <v>15</v>
      </c>
      <c r="D1413" s="2">
        <v>26.678238770962935</v>
      </c>
      <c r="E1413" s="3">
        <f>TablaVentas[[#This Row],[Precio]]*TablaVentas[[#This Row],[Cantidad]]</f>
        <v>400.17358156444402</v>
      </c>
      <c r="F1413">
        <f>IF(TablaVentas[[#This Row],[Cantidad]]&gt;=20,1,2)</f>
        <v>2</v>
      </c>
      <c r="G1413" s="67" t="str">
        <f>VLOOKUP(MONTH(TablaVentas[[#This Row],[fecha]]),TablaMeses[#All],2,FALSE)</f>
        <v>SEPTIEMBRE</v>
      </c>
      <c r="H1413">
        <f>YEAR(TablaVentas[[#This Row],[fecha]])</f>
        <v>2016</v>
      </c>
      <c r="I1413">
        <f>VLOOKUP(TablaVentas[[#This Row],[CodigoBarras]],TablaProductos[#All],3,FALSE)</f>
        <v>1002</v>
      </c>
    </row>
    <row r="1414" spans="1:9" x14ac:dyDescent="0.25">
      <c r="A1414" s="68">
        <v>42628</v>
      </c>
      <c r="B1414">
        <v>75100033945</v>
      </c>
      <c r="C1414">
        <v>20</v>
      </c>
      <c r="D1414" s="2">
        <v>32.473968381130078</v>
      </c>
      <c r="E1414" s="3">
        <f>TablaVentas[[#This Row],[Precio]]*TablaVentas[[#This Row],[Cantidad]]</f>
        <v>649.47936762260156</v>
      </c>
      <c r="F1414">
        <f>IF(TablaVentas[[#This Row],[Cantidad]]&gt;=20,1,2)</f>
        <v>1</v>
      </c>
      <c r="G1414" s="67" t="str">
        <f>VLOOKUP(MONTH(TablaVentas[[#This Row],[fecha]]),TablaMeses[#All],2,FALSE)</f>
        <v>SEPTIEMBRE</v>
      </c>
      <c r="H1414">
        <f>YEAR(TablaVentas[[#This Row],[fecha]])</f>
        <v>2016</v>
      </c>
      <c r="I1414">
        <f>VLOOKUP(TablaVentas[[#This Row],[CodigoBarras]],TablaProductos[#All],3,FALSE)</f>
        <v>1003</v>
      </c>
    </row>
    <row r="1415" spans="1:9" x14ac:dyDescent="0.25">
      <c r="A1415" s="68">
        <v>42628</v>
      </c>
      <c r="B1415">
        <v>75100033947</v>
      </c>
      <c r="C1415">
        <v>20</v>
      </c>
      <c r="D1415" s="2">
        <v>33.370394916639121</v>
      </c>
      <c r="E1415" s="3">
        <f>TablaVentas[[#This Row],[Precio]]*TablaVentas[[#This Row],[Cantidad]]</f>
        <v>667.40789833278245</v>
      </c>
      <c r="F1415">
        <f>IF(TablaVentas[[#This Row],[Cantidad]]&gt;=20,1,2)</f>
        <v>1</v>
      </c>
      <c r="G1415" s="67" t="str">
        <f>VLOOKUP(MONTH(TablaVentas[[#This Row],[fecha]]),TablaMeses[#All],2,FALSE)</f>
        <v>SEPTIEMBRE</v>
      </c>
      <c r="H1415">
        <f>YEAR(TablaVentas[[#This Row],[fecha]])</f>
        <v>2016</v>
      </c>
      <c r="I1415">
        <f>VLOOKUP(TablaVentas[[#This Row],[CodigoBarras]],TablaProductos[#All],3,FALSE)</f>
        <v>1005</v>
      </c>
    </row>
    <row r="1416" spans="1:9" x14ac:dyDescent="0.25">
      <c r="A1416" s="68">
        <v>42628</v>
      </c>
      <c r="B1416">
        <v>75100033948</v>
      </c>
      <c r="C1416">
        <v>21</v>
      </c>
      <c r="D1416" s="2">
        <v>24.462827423892683</v>
      </c>
      <c r="E1416" s="3">
        <f>TablaVentas[[#This Row],[Precio]]*TablaVentas[[#This Row],[Cantidad]]</f>
        <v>513.71937590174639</v>
      </c>
      <c r="F1416">
        <f>IF(TablaVentas[[#This Row],[Cantidad]]&gt;=20,1,2)</f>
        <v>1</v>
      </c>
      <c r="G1416" s="67" t="str">
        <f>VLOOKUP(MONTH(TablaVentas[[#This Row],[fecha]]),TablaMeses[#All],2,FALSE)</f>
        <v>SEPTIEMBRE</v>
      </c>
      <c r="H1416">
        <f>YEAR(TablaVentas[[#This Row],[fecha]])</f>
        <v>2016</v>
      </c>
      <c r="I1416">
        <f>VLOOKUP(TablaVentas[[#This Row],[CodigoBarras]],TablaProductos[#All],3,FALSE)</f>
        <v>1006</v>
      </c>
    </row>
    <row r="1417" spans="1:9" x14ac:dyDescent="0.25">
      <c r="A1417" s="68">
        <v>42628</v>
      </c>
      <c r="B1417">
        <v>75100033948</v>
      </c>
      <c r="C1417">
        <v>2</v>
      </c>
      <c r="D1417" s="2">
        <v>24.462827423892683</v>
      </c>
      <c r="E1417" s="3">
        <f>TablaVentas[[#This Row],[Precio]]*TablaVentas[[#This Row],[Cantidad]]</f>
        <v>48.925654847785367</v>
      </c>
      <c r="F1417">
        <f>IF(TablaVentas[[#This Row],[Cantidad]]&gt;=20,1,2)</f>
        <v>2</v>
      </c>
      <c r="G1417" s="67" t="str">
        <f>VLOOKUP(MONTH(TablaVentas[[#This Row],[fecha]]),TablaMeses[#All],2,FALSE)</f>
        <v>SEPTIEMBRE</v>
      </c>
      <c r="H1417">
        <f>YEAR(TablaVentas[[#This Row],[fecha]])</f>
        <v>2016</v>
      </c>
      <c r="I1417">
        <f>VLOOKUP(TablaVentas[[#This Row],[CodigoBarras]],TablaProductos[#All],3,FALSE)</f>
        <v>1006</v>
      </c>
    </row>
    <row r="1418" spans="1:9" x14ac:dyDescent="0.25">
      <c r="A1418" s="68">
        <v>42628</v>
      </c>
      <c r="B1418">
        <v>75100033949</v>
      </c>
      <c r="C1418">
        <v>5</v>
      </c>
      <c r="D1418" s="2">
        <v>32.894032474980676</v>
      </c>
      <c r="E1418" s="3">
        <f>TablaVentas[[#This Row],[Precio]]*TablaVentas[[#This Row],[Cantidad]]</f>
        <v>164.4701623749034</v>
      </c>
      <c r="F1418">
        <f>IF(TablaVentas[[#This Row],[Cantidad]]&gt;=20,1,2)</f>
        <v>2</v>
      </c>
      <c r="G1418" s="67" t="str">
        <f>VLOOKUP(MONTH(TablaVentas[[#This Row],[fecha]]),TablaMeses[#All],2,FALSE)</f>
        <v>SEPTIEMBRE</v>
      </c>
      <c r="H1418">
        <f>YEAR(TablaVentas[[#This Row],[fecha]])</f>
        <v>2016</v>
      </c>
      <c r="I1418">
        <f>VLOOKUP(TablaVentas[[#This Row],[CodigoBarras]],TablaProductos[#All],3,FALSE)</f>
        <v>1004</v>
      </c>
    </row>
    <row r="1419" spans="1:9" x14ac:dyDescent="0.25">
      <c r="A1419" s="68">
        <v>42628</v>
      </c>
      <c r="B1419">
        <v>75100033950</v>
      </c>
      <c r="C1419">
        <v>34</v>
      </c>
      <c r="D1419" s="2">
        <v>25.215585619363644</v>
      </c>
      <c r="E1419" s="3">
        <f>TablaVentas[[#This Row],[Precio]]*TablaVentas[[#This Row],[Cantidad]]</f>
        <v>857.3299110583639</v>
      </c>
      <c r="F1419">
        <f>IF(TablaVentas[[#This Row],[Cantidad]]&gt;=20,1,2)</f>
        <v>1</v>
      </c>
      <c r="G1419" s="67" t="str">
        <f>VLOOKUP(MONTH(TablaVentas[[#This Row],[fecha]]),TablaMeses[#All],2,FALSE)</f>
        <v>SEPTIEMBRE</v>
      </c>
      <c r="H1419">
        <f>YEAR(TablaVentas[[#This Row],[fecha]])</f>
        <v>2016</v>
      </c>
      <c r="I1419">
        <f>VLOOKUP(TablaVentas[[#This Row],[CodigoBarras]],TablaProductos[#All],3,FALSE)</f>
        <v>1005</v>
      </c>
    </row>
    <row r="1420" spans="1:9" x14ac:dyDescent="0.25">
      <c r="A1420" s="68">
        <v>42629</v>
      </c>
      <c r="B1420">
        <v>75100033940</v>
      </c>
      <c r="C1420">
        <v>2</v>
      </c>
      <c r="D1420" s="2">
        <v>36.618449397693041</v>
      </c>
      <c r="E1420" s="3">
        <f>TablaVentas[[#This Row],[Precio]]*TablaVentas[[#This Row],[Cantidad]]</f>
        <v>73.236898795386082</v>
      </c>
      <c r="F1420">
        <f>IF(TablaVentas[[#This Row],[Cantidad]]&gt;=20,1,2)</f>
        <v>2</v>
      </c>
      <c r="G1420" s="67" t="str">
        <f>VLOOKUP(MONTH(TablaVentas[[#This Row],[fecha]]),TablaMeses[#All],2,FALSE)</f>
        <v>SEPTIEMBRE</v>
      </c>
      <c r="H1420">
        <f>YEAR(TablaVentas[[#This Row],[fecha]])</f>
        <v>2016</v>
      </c>
      <c r="I1420">
        <f>VLOOKUP(TablaVentas[[#This Row],[CodigoBarras]],TablaProductos[#All],3,FALSE)</f>
        <v>1001</v>
      </c>
    </row>
    <row r="1421" spans="1:9" x14ac:dyDescent="0.25">
      <c r="A1421" s="68">
        <v>42629</v>
      </c>
      <c r="B1421">
        <v>75100033941</v>
      </c>
      <c r="C1421">
        <v>13</v>
      </c>
      <c r="D1421" s="2">
        <v>34.329026514440201</v>
      </c>
      <c r="E1421" s="3">
        <f>TablaVentas[[#This Row],[Precio]]*TablaVentas[[#This Row],[Cantidad]]</f>
        <v>446.27734468772263</v>
      </c>
      <c r="F1421">
        <f>IF(TablaVentas[[#This Row],[Cantidad]]&gt;=20,1,2)</f>
        <v>2</v>
      </c>
      <c r="G1421" s="67" t="str">
        <f>VLOOKUP(MONTH(TablaVentas[[#This Row],[fecha]]),TablaMeses[#All],2,FALSE)</f>
        <v>SEPTIEMBRE</v>
      </c>
      <c r="H1421">
        <f>YEAR(TablaVentas[[#This Row],[fecha]])</f>
        <v>2016</v>
      </c>
      <c r="I1421">
        <f>VLOOKUP(TablaVentas[[#This Row],[CodigoBarras]],TablaProductos[#All],3,FALSE)</f>
        <v>1002</v>
      </c>
    </row>
    <row r="1422" spans="1:9" x14ac:dyDescent="0.25">
      <c r="A1422" s="68">
        <v>42629</v>
      </c>
      <c r="B1422">
        <v>75100033945</v>
      </c>
      <c r="C1422">
        <v>37</v>
      </c>
      <c r="D1422" s="2">
        <v>32.473968381130078</v>
      </c>
      <c r="E1422" s="3">
        <f>TablaVentas[[#This Row],[Precio]]*TablaVentas[[#This Row],[Cantidad]]</f>
        <v>1201.5368301018129</v>
      </c>
      <c r="F1422">
        <f>IF(TablaVentas[[#This Row],[Cantidad]]&gt;=20,1,2)</f>
        <v>1</v>
      </c>
      <c r="G1422" s="67" t="str">
        <f>VLOOKUP(MONTH(TablaVentas[[#This Row],[fecha]]),TablaMeses[#All],2,FALSE)</f>
        <v>SEPTIEMBRE</v>
      </c>
      <c r="H1422">
        <f>YEAR(TablaVentas[[#This Row],[fecha]])</f>
        <v>2016</v>
      </c>
      <c r="I1422">
        <f>VLOOKUP(TablaVentas[[#This Row],[CodigoBarras]],TablaProductos[#All],3,FALSE)</f>
        <v>1003</v>
      </c>
    </row>
    <row r="1423" spans="1:9" x14ac:dyDescent="0.25">
      <c r="A1423" s="68">
        <v>42629</v>
      </c>
      <c r="B1423">
        <v>75100033945</v>
      </c>
      <c r="C1423">
        <v>36</v>
      </c>
      <c r="D1423" s="2">
        <v>32.473968381130078</v>
      </c>
      <c r="E1423" s="3">
        <f>TablaVentas[[#This Row],[Precio]]*TablaVentas[[#This Row],[Cantidad]]</f>
        <v>1169.0628617206828</v>
      </c>
      <c r="F1423">
        <f>IF(TablaVentas[[#This Row],[Cantidad]]&gt;=20,1,2)</f>
        <v>1</v>
      </c>
      <c r="G1423" s="67" t="str">
        <f>VLOOKUP(MONTH(TablaVentas[[#This Row],[fecha]]),TablaMeses[#All],2,FALSE)</f>
        <v>SEPTIEMBRE</v>
      </c>
      <c r="H1423">
        <f>YEAR(TablaVentas[[#This Row],[fecha]])</f>
        <v>2016</v>
      </c>
      <c r="I1423">
        <f>VLOOKUP(TablaVentas[[#This Row],[CodigoBarras]],TablaProductos[#All],3,FALSE)</f>
        <v>1003</v>
      </c>
    </row>
    <row r="1424" spans="1:9" x14ac:dyDescent="0.25">
      <c r="A1424" s="68">
        <v>42629</v>
      </c>
      <c r="B1424">
        <v>75100033947</v>
      </c>
      <c r="C1424">
        <v>15</v>
      </c>
      <c r="D1424" s="2">
        <v>33.370394916639121</v>
      </c>
      <c r="E1424" s="3">
        <f>TablaVentas[[#This Row],[Precio]]*TablaVentas[[#This Row],[Cantidad]]</f>
        <v>500.55592374958684</v>
      </c>
      <c r="F1424">
        <f>IF(TablaVentas[[#This Row],[Cantidad]]&gt;=20,1,2)</f>
        <v>2</v>
      </c>
      <c r="G1424" s="67" t="str">
        <f>VLOOKUP(MONTH(TablaVentas[[#This Row],[fecha]]),TablaMeses[#All],2,FALSE)</f>
        <v>SEPTIEMBRE</v>
      </c>
      <c r="H1424">
        <f>YEAR(TablaVentas[[#This Row],[fecha]])</f>
        <v>2016</v>
      </c>
      <c r="I1424">
        <f>VLOOKUP(TablaVentas[[#This Row],[CodigoBarras]],TablaProductos[#All],3,FALSE)</f>
        <v>1005</v>
      </c>
    </row>
    <row r="1425" spans="1:9" x14ac:dyDescent="0.25">
      <c r="A1425" s="68">
        <v>42629</v>
      </c>
      <c r="B1425">
        <v>75100033948</v>
      </c>
      <c r="C1425">
        <v>17</v>
      </c>
      <c r="D1425" s="2">
        <v>24.462827423892683</v>
      </c>
      <c r="E1425" s="3">
        <f>TablaVentas[[#This Row],[Precio]]*TablaVentas[[#This Row],[Cantidad]]</f>
        <v>415.86806620617563</v>
      </c>
      <c r="F1425">
        <f>IF(TablaVentas[[#This Row],[Cantidad]]&gt;=20,1,2)</f>
        <v>2</v>
      </c>
      <c r="G1425" s="67" t="str">
        <f>VLOOKUP(MONTH(TablaVentas[[#This Row],[fecha]]),TablaMeses[#All],2,FALSE)</f>
        <v>SEPTIEMBRE</v>
      </c>
      <c r="H1425">
        <f>YEAR(TablaVentas[[#This Row],[fecha]])</f>
        <v>2016</v>
      </c>
      <c r="I1425">
        <f>VLOOKUP(TablaVentas[[#This Row],[CodigoBarras]],TablaProductos[#All],3,FALSE)</f>
        <v>1006</v>
      </c>
    </row>
    <row r="1426" spans="1:9" x14ac:dyDescent="0.25">
      <c r="A1426" s="68">
        <v>42630</v>
      </c>
      <c r="B1426">
        <v>75100033945</v>
      </c>
      <c r="C1426">
        <v>32</v>
      </c>
      <c r="D1426" s="2">
        <v>32.473968381130078</v>
      </c>
      <c r="E1426" s="3">
        <f>TablaVentas[[#This Row],[Precio]]*TablaVentas[[#This Row],[Cantidad]]</f>
        <v>1039.1669881961625</v>
      </c>
      <c r="F1426">
        <f>IF(TablaVentas[[#This Row],[Cantidad]]&gt;=20,1,2)</f>
        <v>1</v>
      </c>
      <c r="G1426" s="67" t="str">
        <f>VLOOKUP(MONTH(TablaVentas[[#This Row],[fecha]]),TablaMeses[#All],2,FALSE)</f>
        <v>SEPTIEMBRE</v>
      </c>
      <c r="H1426">
        <f>YEAR(TablaVentas[[#This Row],[fecha]])</f>
        <v>2016</v>
      </c>
      <c r="I1426">
        <f>VLOOKUP(TablaVentas[[#This Row],[CodigoBarras]],TablaProductos[#All],3,FALSE)</f>
        <v>1003</v>
      </c>
    </row>
    <row r="1427" spans="1:9" x14ac:dyDescent="0.25">
      <c r="A1427" s="68">
        <v>42630</v>
      </c>
      <c r="B1427">
        <v>75100033946</v>
      </c>
      <c r="C1427">
        <v>2</v>
      </c>
      <c r="D1427" s="2">
        <v>39.508311000525424</v>
      </c>
      <c r="E1427" s="3">
        <f>TablaVentas[[#This Row],[Precio]]*TablaVentas[[#This Row],[Cantidad]]</f>
        <v>79.016622001050848</v>
      </c>
      <c r="F1427">
        <f>IF(TablaVentas[[#This Row],[Cantidad]]&gt;=20,1,2)</f>
        <v>2</v>
      </c>
      <c r="G1427" s="67" t="str">
        <f>VLOOKUP(MONTH(TablaVentas[[#This Row],[fecha]]),TablaMeses[#All],2,FALSE)</f>
        <v>SEPTIEMBRE</v>
      </c>
      <c r="H1427">
        <f>YEAR(TablaVentas[[#This Row],[fecha]])</f>
        <v>2016</v>
      </c>
      <c r="I1427">
        <f>VLOOKUP(TablaVentas[[#This Row],[CodigoBarras]],TablaProductos[#All],3,FALSE)</f>
        <v>1004</v>
      </c>
    </row>
    <row r="1428" spans="1:9" x14ac:dyDescent="0.25">
      <c r="A1428" s="68">
        <v>42630</v>
      </c>
      <c r="B1428">
        <v>75100033947</v>
      </c>
      <c r="C1428">
        <v>31</v>
      </c>
      <c r="D1428" s="2">
        <v>33.370394916639121</v>
      </c>
      <c r="E1428" s="3">
        <f>TablaVentas[[#This Row],[Precio]]*TablaVentas[[#This Row],[Cantidad]]</f>
        <v>1034.4822424158128</v>
      </c>
      <c r="F1428">
        <f>IF(TablaVentas[[#This Row],[Cantidad]]&gt;=20,1,2)</f>
        <v>1</v>
      </c>
      <c r="G1428" s="67" t="str">
        <f>VLOOKUP(MONTH(TablaVentas[[#This Row],[fecha]]),TablaMeses[#All],2,FALSE)</f>
        <v>SEPTIEMBRE</v>
      </c>
      <c r="H1428">
        <f>YEAR(TablaVentas[[#This Row],[fecha]])</f>
        <v>2016</v>
      </c>
      <c r="I1428">
        <f>VLOOKUP(TablaVentas[[#This Row],[CodigoBarras]],TablaProductos[#All],3,FALSE)</f>
        <v>1005</v>
      </c>
    </row>
    <row r="1429" spans="1:9" x14ac:dyDescent="0.25">
      <c r="A1429" s="68">
        <v>42630</v>
      </c>
      <c r="B1429">
        <v>75100033947</v>
      </c>
      <c r="C1429">
        <v>12</v>
      </c>
      <c r="D1429" s="2">
        <v>33.370394916639121</v>
      </c>
      <c r="E1429" s="3">
        <f>TablaVentas[[#This Row],[Precio]]*TablaVentas[[#This Row],[Cantidad]]</f>
        <v>400.44473899966943</v>
      </c>
      <c r="F1429">
        <f>IF(TablaVentas[[#This Row],[Cantidad]]&gt;=20,1,2)</f>
        <v>2</v>
      </c>
      <c r="G1429" s="67" t="str">
        <f>VLOOKUP(MONTH(TablaVentas[[#This Row],[fecha]]),TablaMeses[#All],2,FALSE)</f>
        <v>SEPTIEMBRE</v>
      </c>
      <c r="H1429">
        <f>YEAR(TablaVentas[[#This Row],[fecha]])</f>
        <v>2016</v>
      </c>
      <c r="I1429">
        <f>VLOOKUP(TablaVentas[[#This Row],[CodigoBarras]],TablaProductos[#All],3,FALSE)</f>
        <v>1005</v>
      </c>
    </row>
    <row r="1430" spans="1:9" x14ac:dyDescent="0.25">
      <c r="A1430" s="68">
        <v>42631</v>
      </c>
      <c r="B1430">
        <v>75100033941</v>
      </c>
      <c r="C1430">
        <v>6</v>
      </c>
      <c r="D1430" s="2">
        <v>34.329026514440201</v>
      </c>
      <c r="E1430" s="3">
        <f>TablaVentas[[#This Row],[Precio]]*TablaVentas[[#This Row],[Cantidad]]</f>
        <v>205.97415908664121</v>
      </c>
      <c r="F1430">
        <f>IF(TablaVentas[[#This Row],[Cantidad]]&gt;=20,1,2)</f>
        <v>2</v>
      </c>
      <c r="G1430" s="67" t="str">
        <f>VLOOKUP(MONTH(TablaVentas[[#This Row],[fecha]]),TablaMeses[#All],2,FALSE)</f>
        <v>SEPTIEMBRE</v>
      </c>
      <c r="H1430">
        <f>YEAR(TablaVentas[[#This Row],[fecha]])</f>
        <v>2016</v>
      </c>
      <c r="I1430">
        <f>VLOOKUP(TablaVentas[[#This Row],[CodigoBarras]],TablaProductos[#All],3,FALSE)</f>
        <v>1002</v>
      </c>
    </row>
    <row r="1431" spans="1:9" x14ac:dyDescent="0.25">
      <c r="A1431" s="68">
        <v>42631</v>
      </c>
      <c r="B1431">
        <v>75100033948</v>
      </c>
      <c r="C1431">
        <v>19</v>
      </c>
      <c r="D1431" s="2">
        <v>24.462827423892683</v>
      </c>
      <c r="E1431" s="3">
        <f>TablaVentas[[#This Row],[Precio]]*TablaVentas[[#This Row],[Cantidad]]</f>
        <v>464.79372105396101</v>
      </c>
      <c r="F1431">
        <f>IF(TablaVentas[[#This Row],[Cantidad]]&gt;=20,1,2)</f>
        <v>2</v>
      </c>
      <c r="G1431" s="67" t="str">
        <f>VLOOKUP(MONTH(TablaVentas[[#This Row],[fecha]]),TablaMeses[#All],2,FALSE)</f>
        <v>SEPTIEMBRE</v>
      </c>
      <c r="H1431">
        <f>YEAR(TablaVentas[[#This Row],[fecha]])</f>
        <v>2016</v>
      </c>
      <c r="I1431">
        <f>VLOOKUP(TablaVentas[[#This Row],[CodigoBarras]],TablaProductos[#All],3,FALSE)</f>
        <v>1006</v>
      </c>
    </row>
    <row r="1432" spans="1:9" x14ac:dyDescent="0.25">
      <c r="A1432" s="68">
        <v>42632</v>
      </c>
      <c r="B1432">
        <v>75100033942</v>
      </c>
      <c r="C1432">
        <v>29</v>
      </c>
      <c r="D1432" s="2">
        <v>39.570543626877033</v>
      </c>
      <c r="E1432" s="3">
        <f>TablaVentas[[#This Row],[Precio]]*TablaVentas[[#This Row],[Cantidad]]</f>
        <v>1147.5457651794341</v>
      </c>
      <c r="F1432">
        <f>IF(TablaVentas[[#This Row],[Cantidad]]&gt;=20,1,2)</f>
        <v>1</v>
      </c>
      <c r="G1432" s="67" t="str">
        <f>VLOOKUP(MONTH(TablaVentas[[#This Row],[fecha]]),TablaMeses[#All],2,FALSE)</f>
        <v>SEPTIEMBRE</v>
      </c>
      <c r="H1432">
        <f>YEAR(TablaVentas[[#This Row],[fecha]])</f>
        <v>2016</v>
      </c>
      <c r="I1432">
        <f>VLOOKUP(TablaVentas[[#This Row],[CodigoBarras]],TablaProductos[#All],3,FALSE)</f>
        <v>1003</v>
      </c>
    </row>
    <row r="1433" spans="1:9" x14ac:dyDescent="0.25">
      <c r="A1433" s="68">
        <v>42632</v>
      </c>
      <c r="B1433">
        <v>75100033942</v>
      </c>
      <c r="C1433">
        <v>29</v>
      </c>
      <c r="D1433" s="2">
        <v>39.570543626877033</v>
      </c>
      <c r="E1433" s="3">
        <f>TablaVentas[[#This Row],[Precio]]*TablaVentas[[#This Row],[Cantidad]]</f>
        <v>1147.5457651794341</v>
      </c>
      <c r="F1433">
        <f>IF(TablaVentas[[#This Row],[Cantidad]]&gt;=20,1,2)</f>
        <v>1</v>
      </c>
      <c r="G1433" s="67" t="str">
        <f>VLOOKUP(MONTH(TablaVentas[[#This Row],[fecha]]),TablaMeses[#All],2,FALSE)</f>
        <v>SEPTIEMBRE</v>
      </c>
      <c r="H1433">
        <f>YEAR(TablaVentas[[#This Row],[fecha]])</f>
        <v>2016</v>
      </c>
      <c r="I1433">
        <f>VLOOKUP(TablaVentas[[#This Row],[CodigoBarras]],TablaProductos[#All],3,FALSE)</f>
        <v>1003</v>
      </c>
    </row>
    <row r="1434" spans="1:9" x14ac:dyDescent="0.25">
      <c r="A1434" s="68">
        <v>42632</v>
      </c>
      <c r="B1434">
        <v>75100033943</v>
      </c>
      <c r="C1434">
        <v>33</v>
      </c>
      <c r="D1434" s="2">
        <v>38.791923856233225</v>
      </c>
      <c r="E1434" s="3">
        <f>TablaVentas[[#This Row],[Precio]]*TablaVentas[[#This Row],[Cantidad]]</f>
        <v>1280.1334872556965</v>
      </c>
      <c r="F1434">
        <f>IF(TablaVentas[[#This Row],[Cantidad]]&gt;=20,1,2)</f>
        <v>1</v>
      </c>
      <c r="G1434" s="67" t="str">
        <f>VLOOKUP(MONTH(TablaVentas[[#This Row],[fecha]]),TablaMeses[#All],2,FALSE)</f>
        <v>SEPTIEMBRE</v>
      </c>
      <c r="H1434">
        <f>YEAR(TablaVentas[[#This Row],[fecha]])</f>
        <v>2016</v>
      </c>
      <c r="I1434">
        <f>VLOOKUP(TablaVentas[[#This Row],[CodigoBarras]],TablaProductos[#All],3,FALSE)</f>
        <v>1001</v>
      </c>
    </row>
    <row r="1435" spans="1:9" x14ac:dyDescent="0.25">
      <c r="A1435" s="68">
        <v>42632</v>
      </c>
      <c r="B1435">
        <v>75100033944</v>
      </c>
      <c r="C1435">
        <v>45</v>
      </c>
      <c r="D1435" s="2">
        <v>26.678238770962935</v>
      </c>
      <c r="E1435" s="3">
        <f>TablaVentas[[#This Row],[Precio]]*TablaVentas[[#This Row],[Cantidad]]</f>
        <v>1200.5207446933321</v>
      </c>
      <c r="F1435">
        <f>IF(TablaVentas[[#This Row],[Cantidad]]&gt;=20,1,2)</f>
        <v>1</v>
      </c>
      <c r="G1435" s="67" t="str">
        <f>VLOOKUP(MONTH(TablaVentas[[#This Row],[fecha]]),TablaMeses[#All],2,FALSE)</f>
        <v>SEPTIEMBRE</v>
      </c>
      <c r="H1435">
        <f>YEAR(TablaVentas[[#This Row],[fecha]])</f>
        <v>2016</v>
      </c>
      <c r="I1435">
        <f>VLOOKUP(TablaVentas[[#This Row],[CodigoBarras]],TablaProductos[#All],3,FALSE)</f>
        <v>1002</v>
      </c>
    </row>
    <row r="1436" spans="1:9" x14ac:dyDescent="0.25">
      <c r="A1436" s="68">
        <v>42632</v>
      </c>
      <c r="B1436">
        <v>75100033944</v>
      </c>
      <c r="C1436">
        <v>12</v>
      </c>
      <c r="D1436" s="2">
        <v>26.678238770962935</v>
      </c>
      <c r="E1436" s="3">
        <f>TablaVentas[[#This Row],[Precio]]*TablaVentas[[#This Row],[Cantidad]]</f>
        <v>320.13886525155522</v>
      </c>
      <c r="F1436">
        <f>IF(TablaVentas[[#This Row],[Cantidad]]&gt;=20,1,2)</f>
        <v>2</v>
      </c>
      <c r="G1436" s="67" t="str">
        <f>VLOOKUP(MONTH(TablaVentas[[#This Row],[fecha]]),TablaMeses[#All],2,FALSE)</f>
        <v>SEPTIEMBRE</v>
      </c>
      <c r="H1436">
        <f>YEAR(TablaVentas[[#This Row],[fecha]])</f>
        <v>2016</v>
      </c>
      <c r="I1436">
        <f>VLOOKUP(TablaVentas[[#This Row],[CodigoBarras]],TablaProductos[#All],3,FALSE)</f>
        <v>1002</v>
      </c>
    </row>
    <row r="1437" spans="1:9" x14ac:dyDescent="0.25">
      <c r="A1437" s="68">
        <v>42632</v>
      </c>
      <c r="B1437">
        <v>75100033945</v>
      </c>
      <c r="C1437">
        <v>22</v>
      </c>
      <c r="D1437" s="2">
        <v>32.473968381130078</v>
      </c>
      <c r="E1437" s="3">
        <f>TablaVentas[[#This Row],[Precio]]*TablaVentas[[#This Row],[Cantidad]]</f>
        <v>714.42730438486171</v>
      </c>
      <c r="F1437">
        <f>IF(TablaVentas[[#This Row],[Cantidad]]&gt;=20,1,2)</f>
        <v>1</v>
      </c>
      <c r="G1437" s="67" t="str">
        <f>VLOOKUP(MONTH(TablaVentas[[#This Row],[fecha]]),TablaMeses[#All],2,FALSE)</f>
        <v>SEPTIEMBRE</v>
      </c>
      <c r="H1437">
        <f>YEAR(TablaVentas[[#This Row],[fecha]])</f>
        <v>2016</v>
      </c>
      <c r="I1437">
        <f>VLOOKUP(TablaVentas[[#This Row],[CodigoBarras]],TablaProductos[#All],3,FALSE)</f>
        <v>1003</v>
      </c>
    </row>
    <row r="1438" spans="1:9" x14ac:dyDescent="0.25">
      <c r="A1438" s="68">
        <v>42632</v>
      </c>
      <c r="B1438">
        <v>75100033946</v>
      </c>
      <c r="C1438">
        <v>3</v>
      </c>
      <c r="D1438" s="2">
        <v>39.508311000525424</v>
      </c>
      <c r="E1438" s="3">
        <f>TablaVentas[[#This Row],[Precio]]*TablaVentas[[#This Row],[Cantidad]]</f>
        <v>118.52493300157627</v>
      </c>
      <c r="F1438">
        <f>IF(TablaVentas[[#This Row],[Cantidad]]&gt;=20,1,2)</f>
        <v>2</v>
      </c>
      <c r="G1438" s="67" t="str">
        <f>VLOOKUP(MONTH(TablaVentas[[#This Row],[fecha]]),TablaMeses[#All],2,FALSE)</f>
        <v>SEPTIEMBRE</v>
      </c>
      <c r="H1438">
        <f>YEAR(TablaVentas[[#This Row],[fecha]])</f>
        <v>2016</v>
      </c>
      <c r="I1438">
        <f>VLOOKUP(TablaVentas[[#This Row],[CodigoBarras]],TablaProductos[#All],3,FALSE)</f>
        <v>1004</v>
      </c>
    </row>
    <row r="1439" spans="1:9" x14ac:dyDescent="0.25">
      <c r="A1439" s="68">
        <v>42632</v>
      </c>
      <c r="B1439">
        <v>75100033948</v>
      </c>
      <c r="C1439">
        <v>40</v>
      </c>
      <c r="D1439" s="2">
        <v>24.462827423892683</v>
      </c>
      <c r="E1439" s="3">
        <f>TablaVentas[[#This Row],[Precio]]*TablaVentas[[#This Row],[Cantidad]]</f>
        <v>978.5130969557074</v>
      </c>
      <c r="F1439">
        <f>IF(TablaVentas[[#This Row],[Cantidad]]&gt;=20,1,2)</f>
        <v>1</v>
      </c>
      <c r="G1439" s="67" t="str">
        <f>VLOOKUP(MONTH(TablaVentas[[#This Row],[fecha]]),TablaMeses[#All],2,FALSE)</f>
        <v>SEPTIEMBRE</v>
      </c>
      <c r="H1439">
        <f>YEAR(TablaVentas[[#This Row],[fecha]])</f>
        <v>2016</v>
      </c>
      <c r="I1439">
        <f>VLOOKUP(TablaVentas[[#This Row],[CodigoBarras]],TablaProductos[#All],3,FALSE)</f>
        <v>1006</v>
      </c>
    </row>
    <row r="1440" spans="1:9" x14ac:dyDescent="0.25">
      <c r="A1440" s="68">
        <v>42632</v>
      </c>
      <c r="B1440">
        <v>75100033950</v>
      </c>
      <c r="C1440">
        <v>23</v>
      </c>
      <c r="D1440" s="2">
        <v>25.215585619363644</v>
      </c>
      <c r="E1440" s="3">
        <f>TablaVentas[[#This Row],[Precio]]*TablaVentas[[#This Row],[Cantidad]]</f>
        <v>579.95846924536386</v>
      </c>
      <c r="F1440">
        <f>IF(TablaVentas[[#This Row],[Cantidad]]&gt;=20,1,2)</f>
        <v>1</v>
      </c>
      <c r="G1440" s="67" t="str">
        <f>VLOOKUP(MONTH(TablaVentas[[#This Row],[fecha]]),TablaMeses[#All],2,FALSE)</f>
        <v>SEPTIEMBRE</v>
      </c>
      <c r="H1440">
        <f>YEAR(TablaVentas[[#This Row],[fecha]])</f>
        <v>2016</v>
      </c>
      <c r="I1440">
        <f>VLOOKUP(TablaVentas[[#This Row],[CodigoBarras]],TablaProductos[#All],3,FALSE)</f>
        <v>1005</v>
      </c>
    </row>
    <row r="1441" spans="1:9" x14ac:dyDescent="0.25">
      <c r="A1441" s="68">
        <v>42633</v>
      </c>
      <c r="B1441">
        <v>75100033940</v>
      </c>
      <c r="C1441">
        <v>18</v>
      </c>
      <c r="D1441" s="2">
        <v>36.618449397693041</v>
      </c>
      <c r="E1441" s="3">
        <f>TablaVentas[[#This Row],[Precio]]*TablaVentas[[#This Row],[Cantidad]]</f>
        <v>659.13208915847474</v>
      </c>
      <c r="F1441">
        <f>IF(TablaVentas[[#This Row],[Cantidad]]&gt;=20,1,2)</f>
        <v>2</v>
      </c>
      <c r="G1441" s="67" t="str">
        <f>VLOOKUP(MONTH(TablaVentas[[#This Row],[fecha]]),TablaMeses[#All],2,FALSE)</f>
        <v>SEPTIEMBRE</v>
      </c>
      <c r="H1441">
        <f>YEAR(TablaVentas[[#This Row],[fecha]])</f>
        <v>2016</v>
      </c>
      <c r="I1441">
        <f>VLOOKUP(TablaVentas[[#This Row],[CodigoBarras]],TablaProductos[#All],3,FALSE)</f>
        <v>1001</v>
      </c>
    </row>
    <row r="1442" spans="1:9" x14ac:dyDescent="0.25">
      <c r="A1442" s="68">
        <v>42633</v>
      </c>
      <c r="B1442">
        <v>75100033943</v>
      </c>
      <c r="C1442">
        <v>10</v>
      </c>
      <c r="D1442" s="2">
        <v>38.791923856233225</v>
      </c>
      <c r="E1442" s="3">
        <f>TablaVentas[[#This Row],[Precio]]*TablaVentas[[#This Row],[Cantidad]]</f>
        <v>387.91923856233223</v>
      </c>
      <c r="F1442">
        <f>IF(TablaVentas[[#This Row],[Cantidad]]&gt;=20,1,2)</f>
        <v>2</v>
      </c>
      <c r="G1442" s="67" t="str">
        <f>VLOOKUP(MONTH(TablaVentas[[#This Row],[fecha]]),TablaMeses[#All],2,FALSE)</f>
        <v>SEPTIEMBRE</v>
      </c>
      <c r="H1442">
        <f>YEAR(TablaVentas[[#This Row],[fecha]])</f>
        <v>2016</v>
      </c>
      <c r="I1442">
        <f>VLOOKUP(TablaVentas[[#This Row],[CodigoBarras]],TablaProductos[#All],3,FALSE)</f>
        <v>1001</v>
      </c>
    </row>
    <row r="1443" spans="1:9" x14ac:dyDescent="0.25">
      <c r="A1443" s="68">
        <v>42633</v>
      </c>
      <c r="B1443">
        <v>75100033944</v>
      </c>
      <c r="C1443">
        <v>17</v>
      </c>
      <c r="D1443" s="2">
        <v>26.678238770962935</v>
      </c>
      <c r="E1443" s="3">
        <f>TablaVentas[[#This Row],[Precio]]*TablaVentas[[#This Row],[Cantidad]]</f>
        <v>453.53005910636989</v>
      </c>
      <c r="F1443">
        <f>IF(TablaVentas[[#This Row],[Cantidad]]&gt;=20,1,2)</f>
        <v>2</v>
      </c>
      <c r="G1443" s="67" t="str">
        <f>VLOOKUP(MONTH(TablaVentas[[#This Row],[fecha]]),TablaMeses[#All],2,FALSE)</f>
        <v>SEPTIEMBRE</v>
      </c>
      <c r="H1443">
        <f>YEAR(TablaVentas[[#This Row],[fecha]])</f>
        <v>2016</v>
      </c>
      <c r="I1443">
        <f>VLOOKUP(TablaVentas[[#This Row],[CodigoBarras]],TablaProductos[#All],3,FALSE)</f>
        <v>1002</v>
      </c>
    </row>
    <row r="1444" spans="1:9" x14ac:dyDescent="0.25">
      <c r="A1444" s="68">
        <v>42633</v>
      </c>
      <c r="B1444">
        <v>75100033946</v>
      </c>
      <c r="C1444">
        <v>20</v>
      </c>
      <c r="D1444" s="2">
        <v>39.508311000525424</v>
      </c>
      <c r="E1444" s="3">
        <f>TablaVentas[[#This Row],[Precio]]*TablaVentas[[#This Row],[Cantidad]]</f>
        <v>790.16622001050848</v>
      </c>
      <c r="F1444">
        <f>IF(TablaVentas[[#This Row],[Cantidad]]&gt;=20,1,2)</f>
        <v>1</v>
      </c>
      <c r="G1444" s="67" t="str">
        <f>VLOOKUP(MONTH(TablaVentas[[#This Row],[fecha]]),TablaMeses[#All],2,FALSE)</f>
        <v>SEPTIEMBRE</v>
      </c>
      <c r="H1444">
        <f>YEAR(TablaVentas[[#This Row],[fecha]])</f>
        <v>2016</v>
      </c>
      <c r="I1444">
        <f>VLOOKUP(TablaVentas[[#This Row],[CodigoBarras]],TablaProductos[#All],3,FALSE)</f>
        <v>1004</v>
      </c>
    </row>
    <row r="1445" spans="1:9" x14ac:dyDescent="0.25">
      <c r="A1445" s="68">
        <v>42633</v>
      </c>
      <c r="B1445">
        <v>75100033948</v>
      </c>
      <c r="C1445">
        <v>38</v>
      </c>
      <c r="D1445" s="2">
        <v>24.462827423892683</v>
      </c>
      <c r="E1445" s="3">
        <f>TablaVentas[[#This Row],[Precio]]*TablaVentas[[#This Row],[Cantidad]]</f>
        <v>929.58744210792202</v>
      </c>
      <c r="F1445">
        <f>IF(TablaVentas[[#This Row],[Cantidad]]&gt;=20,1,2)</f>
        <v>1</v>
      </c>
      <c r="G1445" s="67" t="str">
        <f>VLOOKUP(MONTH(TablaVentas[[#This Row],[fecha]]),TablaMeses[#All],2,FALSE)</f>
        <v>SEPTIEMBRE</v>
      </c>
      <c r="H1445">
        <f>YEAR(TablaVentas[[#This Row],[fecha]])</f>
        <v>2016</v>
      </c>
      <c r="I1445">
        <f>VLOOKUP(TablaVentas[[#This Row],[CodigoBarras]],TablaProductos[#All],3,FALSE)</f>
        <v>1006</v>
      </c>
    </row>
    <row r="1446" spans="1:9" x14ac:dyDescent="0.25">
      <c r="A1446" s="68">
        <v>42633</v>
      </c>
      <c r="B1446">
        <v>75100033949</v>
      </c>
      <c r="C1446">
        <v>40</v>
      </c>
      <c r="D1446" s="2">
        <v>32.894032474980676</v>
      </c>
      <c r="E1446" s="3">
        <f>TablaVentas[[#This Row],[Precio]]*TablaVentas[[#This Row],[Cantidad]]</f>
        <v>1315.7612989992272</v>
      </c>
      <c r="F1446">
        <f>IF(TablaVentas[[#This Row],[Cantidad]]&gt;=20,1,2)</f>
        <v>1</v>
      </c>
      <c r="G1446" s="67" t="str">
        <f>VLOOKUP(MONTH(TablaVentas[[#This Row],[fecha]]),TablaMeses[#All],2,FALSE)</f>
        <v>SEPTIEMBRE</v>
      </c>
      <c r="H1446">
        <f>YEAR(TablaVentas[[#This Row],[fecha]])</f>
        <v>2016</v>
      </c>
      <c r="I1446">
        <f>VLOOKUP(TablaVentas[[#This Row],[CodigoBarras]],TablaProductos[#All],3,FALSE)</f>
        <v>1004</v>
      </c>
    </row>
    <row r="1447" spans="1:9" x14ac:dyDescent="0.25">
      <c r="A1447" s="68">
        <v>42634</v>
      </c>
      <c r="B1447">
        <v>75100033940</v>
      </c>
      <c r="C1447">
        <v>50</v>
      </c>
      <c r="D1447" s="2">
        <v>36.618449397693041</v>
      </c>
      <c r="E1447" s="3">
        <f>TablaVentas[[#This Row],[Precio]]*TablaVentas[[#This Row],[Cantidad]]</f>
        <v>1830.9224698846519</v>
      </c>
      <c r="F1447">
        <f>IF(TablaVentas[[#This Row],[Cantidad]]&gt;=20,1,2)</f>
        <v>1</v>
      </c>
      <c r="G1447" s="67" t="str">
        <f>VLOOKUP(MONTH(TablaVentas[[#This Row],[fecha]]),TablaMeses[#All],2,FALSE)</f>
        <v>SEPTIEMBRE</v>
      </c>
      <c r="H1447">
        <f>YEAR(TablaVentas[[#This Row],[fecha]])</f>
        <v>2016</v>
      </c>
      <c r="I1447">
        <f>VLOOKUP(TablaVentas[[#This Row],[CodigoBarras]],TablaProductos[#All],3,FALSE)</f>
        <v>1001</v>
      </c>
    </row>
    <row r="1448" spans="1:9" x14ac:dyDescent="0.25">
      <c r="A1448" s="68">
        <v>42634</v>
      </c>
      <c r="B1448">
        <v>75100033942</v>
      </c>
      <c r="C1448">
        <v>48</v>
      </c>
      <c r="D1448" s="2">
        <v>39.570543626877033</v>
      </c>
      <c r="E1448" s="3">
        <f>TablaVentas[[#This Row],[Precio]]*TablaVentas[[#This Row],[Cantidad]]</f>
        <v>1899.3860940900977</v>
      </c>
      <c r="F1448">
        <f>IF(TablaVentas[[#This Row],[Cantidad]]&gt;=20,1,2)</f>
        <v>1</v>
      </c>
      <c r="G1448" s="67" t="str">
        <f>VLOOKUP(MONTH(TablaVentas[[#This Row],[fecha]]),TablaMeses[#All],2,FALSE)</f>
        <v>SEPTIEMBRE</v>
      </c>
      <c r="H1448">
        <f>YEAR(TablaVentas[[#This Row],[fecha]])</f>
        <v>2016</v>
      </c>
      <c r="I1448">
        <f>VLOOKUP(TablaVentas[[#This Row],[CodigoBarras]],TablaProductos[#All],3,FALSE)</f>
        <v>1003</v>
      </c>
    </row>
    <row r="1449" spans="1:9" x14ac:dyDescent="0.25">
      <c r="A1449" s="68">
        <v>42635</v>
      </c>
      <c r="B1449">
        <v>75100033943</v>
      </c>
      <c r="C1449">
        <v>19</v>
      </c>
      <c r="D1449" s="2">
        <v>38.791923856233225</v>
      </c>
      <c r="E1449" s="3">
        <f>TablaVentas[[#This Row],[Precio]]*TablaVentas[[#This Row],[Cantidad]]</f>
        <v>737.04655326843124</v>
      </c>
      <c r="F1449">
        <f>IF(TablaVentas[[#This Row],[Cantidad]]&gt;=20,1,2)</f>
        <v>2</v>
      </c>
      <c r="G1449" s="67" t="str">
        <f>VLOOKUP(MONTH(TablaVentas[[#This Row],[fecha]]),TablaMeses[#All],2,FALSE)</f>
        <v>SEPTIEMBRE</v>
      </c>
      <c r="H1449">
        <f>YEAR(TablaVentas[[#This Row],[fecha]])</f>
        <v>2016</v>
      </c>
      <c r="I1449">
        <f>VLOOKUP(TablaVentas[[#This Row],[CodigoBarras]],TablaProductos[#All],3,FALSE)</f>
        <v>1001</v>
      </c>
    </row>
    <row r="1450" spans="1:9" x14ac:dyDescent="0.25">
      <c r="A1450" s="68">
        <v>42635</v>
      </c>
      <c r="B1450">
        <v>75100033943</v>
      </c>
      <c r="C1450">
        <v>45</v>
      </c>
      <c r="D1450" s="2">
        <v>38.791923856233225</v>
      </c>
      <c r="E1450" s="3">
        <f>TablaVentas[[#This Row],[Precio]]*TablaVentas[[#This Row],[Cantidad]]</f>
        <v>1745.6365735304951</v>
      </c>
      <c r="F1450">
        <f>IF(TablaVentas[[#This Row],[Cantidad]]&gt;=20,1,2)</f>
        <v>1</v>
      </c>
      <c r="G1450" s="67" t="str">
        <f>VLOOKUP(MONTH(TablaVentas[[#This Row],[fecha]]),TablaMeses[#All],2,FALSE)</f>
        <v>SEPTIEMBRE</v>
      </c>
      <c r="H1450">
        <f>YEAR(TablaVentas[[#This Row],[fecha]])</f>
        <v>2016</v>
      </c>
      <c r="I1450">
        <f>VLOOKUP(TablaVentas[[#This Row],[CodigoBarras]],TablaProductos[#All],3,FALSE)</f>
        <v>1001</v>
      </c>
    </row>
    <row r="1451" spans="1:9" x14ac:dyDescent="0.25">
      <c r="A1451" s="68">
        <v>42635</v>
      </c>
      <c r="B1451">
        <v>75100033944</v>
      </c>
      <c r="C1451">
        <v>13</v>
      </c>
      <c r="D1451" s="2">
        <v>26.678238770962935</v>
      </c>
      <c r="E1451" s="3">
        <f>TablaVentas[[#This Row],[Precio]]*TablaVentas[[#This Row],[Cantidad]]</f>
        <v>346.81710402251815</v>
      </c>
      <c r="F1451">
        <f>IF(TablaVentas[[#This Row],[Cantidad]]&gt;=20,1,2)</f>
        <v>2</v>
      </c>
      <c r="G1451" s="67" t="str">
        <f>VLOOKUP(MONTH(TablaVentas[[#This Row],[fecha]]),TablaMeses[#All],2,FALSE)</f>
        <v>SEPTIEMBRE</v>
      </c>
      <c r="H1451">
        <f>YEAR(TablaVentas[[#This Row],[fecha]])</f>
        <v>2016</v>
      </c>
      <c r="I1451">
        <f>VLOOKUP(TablaVentas[[#This Row],[CodigoBarras]],TablaProductos[#All],3,FALSE)</f>
        <v>1002</v>
      </c>
    </row>
    <row r="1452" spans="1:9" x14ac:dyDescent="0.25">
      <c r="A1452" s="68">
        <v>42635</v>
      </c>
      <c r="B1452">
        <v>75100033945</v>
      </c>
      <c r="C1452">
        <v>13</v>
      </c>
      <c r="D1452" s="2">
        <v>32.473968381130078</v>
      </c>
      <c r="E1452" s="3">
        <f>TablaVentas[[#This Row],[Precio]]*TablaVentas[[#This Row],[Cantidad]]</f>
        <v>422.16158895469101</v>
      </c>
      <c r="F1452">
        <f>IF(TablaVentas[[#This Row],[Cantidad]]&gt;=20,1,2)</f>
        <v>2</v>
      </c>
      <c r="G1452" s="67" t="str">
        <f>VLOOKUP(MONTH(TablaVentas[[#This Row],[fecha]]),TablaMeses[#All],2,FALSE)</f>
        <v>SEPTIEMBRE</v>
      </c>
      <c r="H1452">
        <f>YEAR(TablaVentas[[#This Row],[fecha]])</f>
        <v>2016</v>
      </c>
      <c r="I1452">
        <f>VLOOKUP(TablaVentas[[#This Row],[CodigoBarras]],TablaProductos[#All],3,FALSE)</f>
        <v>1003</v>
      </c>
    </row>
    <row r="1453" spans="1:9" x14ac:dyDescent="0.25">
      <c r="A1453" s="68">
        <v>42635</v>
      </c>
      <c r="B1453">
        <v>75100033948</v>
      </c>
      <c r="C1453">
        <v>5</v>
      </c>
      <c r="D1453" s="2">
        <v>24.462827423892683</v>
      </c>
      <c r="E1453" s="3">
        <f>TablaVentas[[#This Row],[Precio]]*TablaVentas[[#This Row],[Cantidad]]</f>
        <v>122.31413711946342</v>
      </c>
      <c r="F1453">
        <f>IF(TablaVentas[[#This Row],[Cantidad]]&gt;=20,1,2)</f>
        <v>2</v>
      </c>
      <c r="G1453" s="67" t="str">
        <f>VLOOKUP(MONTH(TablaVentas[[#This Row],[fecha]]),TablaMeses[#All],2,FALSE)</f>
        <v>SEPTIEMBRE</v>
      </c>
      <c r="H1453">
        <f>YEAR(TablaVentas[[#This Row],[fecha]])</f>
        <v>2016</v>
      </c>
      <c r="I1453">
        <f>VLOOKUP(TablaVentas[[#This Row],[CodigoBarras]],TablaProductos[#All],3,FALSE)</f>
        <v>1006</v>
      </c>
    </row>
    <row r="1454" spans="1:9" x14ac:dyDescent="0.25">
      <c r="A1454" s="68">
        <v>42635</v>
      </c>
      <c r="B1454">
        <v>75100033949</v>
      </c>
      <c r="C1454">
        <v>45</v>
      </c>
      <c r="D1454" s="2">
        <v>32.894032474980676</v>
      </c>
      <c r="E1454" s="3">
        <f>TablaVentas[[#This Row],[Precio]]*TablaVentas[[#This Row],[Cantidad]]</f>
        <v>1480.2314613741305</v>
      </c>
      <c r="F1454">
        <f>IF(TablaVentas[[#This Row],[Cantidad]]&gt;=20,1,2)</f>
        <v>1</v>
      </c>
      <c r="G1454" s="67" t="str">
        <f>VLOOKUP(MONTH(TablaVentas[[#This Row],[fecha]]),TablaMeses[#All],2,FALSE)</f>
        <v>SEPTIEMBRE</v>
      </c>
      <c r="H1454">
        <f>YEAR(TablaVentas[[#This Row],[fecha]])</f>
        <v>2016</v>
      </c>
      <c r="I1454">
        <f>VLOOKUP(TablaVentas[[#This Row],[CodigoBarras]],TablaProductos[#All],3,FALSE)</f>
        <v>1004</v>
      </c>
    </row>
    <row r="1455" spans="1:9" x14ac:dyDescent="0.25">
      <c r="A1455" s="68">
        <v>42636</v>
      </c>
      <c r="B1455">
        <v>75100033940</v>
      </c>
      <c r="C1455">
        <v>37</v>
      </c>
      <c r="D1455" s="2">
        <v>36.618449397693041</v>
      </c>
      <c r="E1455" s="3">
        <f>TablaVentas[[#This Row],[Precio]]*TablaVentas[[#This Row],[Cantidad]]</f>
        <v>1354.8826277146425</v>
      </c>
      <c r="F1455">
        <f>IF(TablaVentas[[#This Row],[Cantidad]]&gt;=20,1,2)</f>
        <v>1</v>
      </c>
      <c r="G1455" s="67" t="str">
        <f>VLOOKUP(MONTH(TablaVentas[[#This Row],[fecha]]),TablaMeses[#All],2,FALSE)</f>
        <v>SEPTIEMBRE</v>
      </c>
      <c r="H1455">
        <f>YEAR(TablaVentas[[#This Row],[fecha]])</f>
        <v>2016</v>
      </c>
      <c r="I1455">
        <f>VLOOKUP(TablaVentas[[#This Row],[CodigoBarras]],TablaProductos[#All],3,FALSE)</f>
        <v>1001</v>
      </c>
    </row>
    <row r="1456" spans="1:9" x14ac:dyDescent="0.25">
      <c r="A1456" s="68">
        <v>42636</v>
      </c>
      <c r="B1456">
        <v>75100033942</v>
      </c>
      <c r="C1456">
        <v>46</v>
      </c>
      <c r="D1456" s="2">
        <v>39.570543626877033</v>
      </c>
      <c r="E1456" s="3">
        <f>TablaVentas[[#This Row],[Precio]]*TablaVentas[[#This Row],[Cantidad]]</f>
        <v>1820.2450068363435</v>
      </c>
      <c r="F1456">
        <f>IF(TablaVentas[[#This Row],[Cantidad]]&gt;=20,1,2)</f>
        <v>1</v>
      </c>
      <c r="G1456" s="67" t="str">
        <f>VLOOKUP(MONTH(TablaVentas[[#This Row],[fecha]]),TablaMeses[#All],2,FALSE)</f>
        <v>SEPTIEMBRE</v>
      </c>
      <c r="H1456">
        <f>YEAR(TablaVentas[[#This Row],[fecha]])</f>
        <v>2016</v>
      </c>
      <c r="I1456">
        <f>VLOOKUP(TablaVentas[[#This Row],[CodigoBarras]],TablaProductos[#All],3,FALSE)</f>
        <v>1003</v>
      </c>
    </row>
    <row r="1457" spans="1:9" x14ac:dyDescent="0.25">
      <c r="A1457" s="68">
        <v>42636</v>
      </c>
      <c r="B1457">
        <v>75100033943</v>
      </c>
      <c r="C1457">
        <v>49</v>
      </c>
      <c r="D1457" s="2">
        <v>38.791923856233225</v>
      </c>
      <c r="E1457" s="3">
        <f>TablaVentas[[#This Row],[Precio]]*TablaVentas[[#This Row],[Cantidad]]</f>
        <v>1900.8042689554281</v>
      </c>
      <c r="F1457">
        <f>IF(TablaVentas[[#This Row],[Cantidad]]&gt;=20,1,2)</f>
        <v>1</v>
      </c>
      <c r="G1457" s="67" t="str">
        <f>VLOOKUP(MONTH(TablaVentas[[#This Row],[fecha]]),TablaMeses[#All],2,FALSE)</f>
        <v>SEPTIEMBRE</v>
      </c>
      <c r="H1457">
        <f>YEAR(TablaVentas[[#This Row],[fecha]])</f>
        <v>2016</v>
      </c>
      <c r="I1457">
        <f>VLOOKUP(TablaVentas[[#This Row],[CodigoBarras]],TablaProductos[#All],3,FALSE)</f>
        <v>1001</v>
      </c>
    </row>
    <row r="1458" spans="1:9" x14ac:dyDescent="0.25">
      <c r="A1458" s="68">
        <v>42636</v>
      </c>
      <c r="B1458">
        <v>75100033943</v>
      </c>
      <c r="C1458">
        <v>21</v>
      </c>
      <c r="D1458" s="2">
        <v>38.791923856233225</v>
      </c>
      <c r="E1458" s="3">
        <f>TablaVentas[[#This Row],[Precio]]*TablaVentas[[#This Row],[Cantidad]]</f>
        <v>814.63040098089778</v>
      </c>
      <c r="F1458">
        <f>IF(TablaVentas[[#This Row],[Cantidad]]&gt;=20,1,2)</f>
        <v>1</v>
      </c>
      <c r="G1458" s="67" t="str">
        <f>VLOOKUP(MONTH(TablaVentas[[#This Row],[fecha]]),TablaMeses[#All],2,FALSE)</f>
        <v>SEPTIEMBRE</v>
      </c>
      <c r="H1458">
        <f>YEAR(TablaVentas[[#This Row],[fecha]])</f>
        <v>2016</v>
      </c>
      <c r="I1458">
        <f>VLOOKUP(TablaVentas[[#This Row],[CodigoBarras]],TablaProductos[#All],3,FALSE)</f>
        <v>1001</v>
      </c>
    </row>
    <row r="1459" spans="1:9" x14ac:dyDescent="0.25">
      <c r="A1459" s="68">
        <v>42636</v>
      </c>
      <c r="B1459">
        <v>75100033945</v>
      </c>
      <c r="C1459">
        <v>27</v>
      </c>
      <c r="D1459" s="2">
        <v>32.473968381130078</v>
      </c>
      <c r="E1459" s="3">
        <f>TablaVentas[[#This Row],[Precio]]*TablaVentas[[#This Row],[Cantidad]]</f>
        <v>876.79714629051205</v>
      </c>
      <c r="F1459">
        <f>IF(TablaVentas[[#This Row],[Cantidad]]&gt;=20,1,2)</f>
        <v>1</v>
      </c>
      <c r="G1459" s="67" t="str">
        <f>VLOOKUP(MONTH(TablaVentas[[#This Row],[fecha]]),TablaMeses[#All],2,FALSE)</f>
        <v>SEPTIEMBRE</v>
      </c>
      <c r="H1459">
        <f>YEAR(TablaVentas[[#This Row],[fecha]])</f>
        <v>2016</v>
      </c>
      <c r="I1459">
        <f>VLOOKUP(TablaVentas[[#This Row],[CodigoBarras]],TablaProductos[#All],3,FALSE)</f>
        <v>1003</v>
      </c>
    </row>
    <row r="1460" spans="1:9" x14ac:dyDescent="0.25">
      <c r="A1460" s="68">
        <v>42636</v>
      </c>
      <c r="B1460">
        <v>75100033945</v>
      </c>
      <c r="C1460">
        <v>48</v>
      </c>
      <c r="D1460" s="2">
        <v>32.473968381130078</v>
      </c>
      <c r="E1460" s="3">
        <f>TablaVentas[[#This Row],[Precio]]*TablaVentas[[#This Row],[Cantidad]]</f>
        <v>1558.7504822942437</v>
      </c>
      <c r="F1460">
        <f>IF(TablaVentas[[#This Row],[Cantidad]]&gt;=20,1,2)</f>
        <v>1</v>
      </c>
      <c r="G1460" s="67" t="str">
        <f>VLOOKUP(MONTH(TablaVentas[[#This Row],[fecha]]),TablaMeses[#All],2,FALSE)</f>
        <v>SEPTIEMBRE</v>
      </c>
      <c r="H1460">
        <f>YEAR(TablaVentas[[#This Row],[fecha]])</f>
        <v>2016</v>
      </c>
      <c r="I1460">
        <f>VLOOKUP(TablaVentas[[#This Row],[CodigoBarras]],TablaProductos[#All],3,FALSE)</f>
        <v>1003</v>
      </c>
    </row>
    <row r="1461" spans="1:9" x14ac:dyDescent="0.25">
      <c r="A1461" s="68">
        <v>42636</v>
      </c>
      <c r="B1461">
        <v>75100033946</v>
      </c>
      <c r="C1461">
        <v>39</v>
      </c>
      <c r="D1461" s="2">
        <v>39.508311000525424</v>
      </c>
      <c r="E1461" s="3">
        <f>TablaVentas[[#This Row],[Precio]]*TablaVentas[[#This Row],[Cantidad]]</f>
        <v>1540.8241290204915</v>
      </c>
      <c r="F1461">
        <f>IF(TablaVentas[[#This Row],[Cantidad]]&gt;=20,1,2)</f>
        <v>1</v>
      </c>
      <c r="G1461" s="67" t="str">
        <f>VLOOKUP(MONTH(TablaVentas[[#This Row],[fecha]]),TablaMeses[#All],2,FALSE)</f>
        <v>SEPTIEMBRE</v>
      </c>
      <c r="H1461">
        <f>YEAR(TablaVentas[[#This Row],[fecha]])</f>
        <v>2016</v>
      </c>
      <c r="I1461">
        <f>VLOOKUP(TablaVentas[[#This Row],[CodigoBarras]],TablaProductos[#All],3,FALSE)</f>
        <v>1004</v>
      </c>
    </row>
    <row r="1462" spans="1:9" x14ac:dyDescent="0.25">
      <c r="A1462" s="68">
        <v>42636</v>
      </c>
      <c r="B1462">
        <v>75100033946</v>
      </c>
      <c r="C1462">
        <v>33</v>
      </c>
      <c r="D1462" s="2">
        <v>39.508311000525424</v>
      </c>
      <c r="E1462" s="3">
        <f>TablaVentas[[#This Row],[Precio]]*TablaVentas[[#This Row],[Cantidad]]</f>
        <v>1303.7742630173391</v>
      </c>
      <c r="F1462">
        <f>IF(TablaVentas[[#This Row],[Cantidad]]&gt;=20,1,2)</f>
        <v>1</v>
      </c>
      <c r="G1462" s="67" t="str">
        <f>VLOOKUP(MONTH(TablaVentas[[#This Row],[fecha]]),TablaMeses[#All],2,FALSE)</f>
        <v>SEPTIEMBRE</v>
      </c>
      <c r="H1462">
        <f>YEAR(TablaVentas[[#This Row],[fecha]])</f>
        <v>2016</v>
      </c>
      <c r="I1462">
        <f>VLOOKUP(TablaVentas[[#This Row],[CodigoBarras]],TablaProductos[#All],3,FALSE)</f>
        <v>1004</v>
      </c>
    </row>
    <row r="1463" spans="1:9" x14ac:dyDescent="0.25">
      <c r="A1463" s="68">
        <v>42636</v>
      </c>
      <c r="B1463">
        <v>75100033946</v>
      </c>
      <c r="C1463">
        <v>37</v>
      </c>
      <c r="D1463" s="2">
        <v>39.508311000525424</v>
      </c>
      <c r="E1463" s="3">
        <f>TablaVentas[[#This Row],[Precio]]*TablaVentas[[#This Row],[Cantidad]]</f>
        <v>1461.8075070194407</v>
      </c>
      <c r="F1463">
        <f>IF(TablaVentas[[#This Row],[Cantidad]]&gt;=20,1,2)</f>
        <v>1</v>
      </c>
      <c r="G1463" s="67" t="str">
        <f>VLOOKUP(MONTH(TablaVentas[[#This Row],[fecha]]),TablaMeses[#All],2,FALSE)</f>
        <v>SEPTIEMBRE</v>
      </c>
      <c r="H1463">
        <f>YEAR(TablaVentas[[#This Row],[fecha]])</f>
        <v>2016</v>
      </c>
      <c r="I1463">
        <f>VLOOKUP(TablaVentas[[#This Row],[CodigoBarras]],TablaProductos[#All],3,FALSE)</f>
        <v>1004</v>
      </c>
    </row>
    <row r="1464" spans="1:9" x14ac:dyDescent="0.25">
      <c r="A1464" s="68">
        <v>42637</v>
      </c>
      <c r="B1464">
        <v>75100033941</v>
      </c>
      <c r="C1464">
        <v>31</v>
      </c>
      <c r="D1464" s="2">
        <v>34.329026514440201</v>
      </c>
      <c r="E1464" s="3">
        <f>TablaVentas[[#This Row],[Precio]]*TablaVentas[[#This Row],[Cantidad]]</f>
        <v>1064.1998219476463</v>
      </c>
      <c r="F1464">
        <f>IF(TablaVentas[[#This Row],[Cantidad]]&gt;=20,1,2)</f>
        <v>1</v>
      </c>
      <c r="G1464" s="67" t="str">
        <f>VLOOKUP(MONTH(TablaVentas[[#This Row],[fecha]]),TablaMeses[#All],2,FALSE)</f>
        <v>SEPTIEMBRE</v>
      </c>
      <c r="H1464">
        <f>YEAR(TablaVentas[[#This Row],[fecha]])</f>
        <v>2016</v>
      </c>
      <c r="I1464">
        <f>VLOOKUP(TablaVentas[[#This Row],[CodigoBarras]],TablaProductos[#All],3,FALSE)</f>
        <v>1002</v>
      </c>
    </row>
    <row r="1465" spans="1:9" x14ac:dyDescent="0.25">
      <c r="A1465" s="68">
        <v>42637</v>
      </c>
      <c r="B1465">
        <v>75100033944</v>
      </c>
      <c r="C1465">
        <v>12</v>
      </c>
      <c r="D1465" s="2">
        <v>26.678238770962935</v>
      </c>
      <c r="E1465" s="3">
        <f>TablaVentas[[#This Row],[Precio]]*TablaVentas[[#This Row],[Cantidad]]</f>
        <v>320.13886525155522</v>
      </c>
      <c r="F1465">
        <f>IF(TablaVentas[[#This Row],[Cantidad]]&gt;=20,1,2)</f>
        <v>2</v>
      </c>
      <c r="G1465" s="67" t="str">
        <f>VLOOKUP(MONTH(TablaVentas[[#This Row],[fecha]]),TablaMeses[#All],2,FALSE)</f>
        <v>SEPTIEMBRE</v>
      </c>
      <c r="H1465">
        <f>YEAR(TablaVentas[[#This Row],[fecha]])</f>
        <v>2016</v>
      </c>
      <c r="I1465">
        <f>VLOOKUP(TablaVentas[[#This Row],[CodigoBarras]],TablaProductos[#All],3,FALSE)</f>
        <v>1002</v>
      </c>
    </row>
    <row r="1466" spans="1:9" x14ac:dyDescent="0.25">
      <c r="A1466" s="68">
        <v>42637</v>
      </c>
      <c r="B1466">
        <v>75100033945</v>
      </c>
      <c r="C1466">
        <v>25</v>
      </c>
      <c r="D1466" s="2">
        <v>32.473968381130078</v>
      </c>
      <c r="E1466" s="3">
        <f>TablaVentas[[#This Row],[Precio]]*TablaVentas[[#This Row],[Cantidad]]</f>
        <v>811.849209528252</v>
      </c>
      <c r="F1466">
        <f>IF(TablaVentas[[#This Row],[Cantidad]]&gt;=20,1,2)</f>
        <v>1</v>
      </c>
      <c r="G1466" s="67" t="str">
        <f>VLOOKUP(MONTH(TablaVentas[[#This Row],[fecha]]),TablaMeses[#All],2,FALSE)</f>
        <v>SEPTIEMBRE</v>
      </c>
      <c r="H1466">
        <f>YEAR(TablaVentas[[#This Row],[fecha]])</f>
        <v>2016</v>
      </c>
      <c r="I1466">
        <f>VLOOKUP(TablaVentas[[#This Row],[CodigoBarras]],TablaProductos[#All],3,FALSE)</f>
        <v>1003</v>
      </c>
    </row>
    <row r="1467" spans="1:9" x14ac:dyDescent="0.25">
      <c r="A1467" s="68">
        <v>42637</v>
      </c>
      <c r="B1467">
        <v>75100033946</v>
      </c>
      <c r="C1467">
        <v>35</v>
      </c>
      <c r="D1467" s="2">
        <v>39.508311000525424</v>
      </c>
      <c r="E1467" s="3">
        <f>TablaVentas[[#This Row],[Precio]]*TablaVentas[[#This Row],[Cantidad]]</f>
        <v>1382.7908850183899</v>
      </c>
      <c r="F1467">
        <f>IF(TablaVentas[[#This Row],[Cantidad]]&gt;=20,1,2)</f>
        <v>1</v>
      </c>
      <c r="G1467" s="67" t="str">
        <f>VLOOKUP(MONTH(TablaVentas[[#This Row],[fecha]]),TablaMeses[#All],2,FALSE)</f>
        <v>SEPTIEMBRE</v>
      </c>
      <c r="H1467">
        <f>YEAR(TablaVentas[[#This Row],[fecha]])</f>
        <v>2016</v>
      </c>
      <c r="I1467">
        <f>VLOOKUP(TablaVentas[[#This Row],[CodigoBarras]],TablaProductos[#All],3,FALSE)</f>
        <v>1004</v>
      </c>
    </row>
    <row r="1468" spans="1:9" x14ac:dyDescent="0.25">
      <c r="A1468" s="68">
        <v>42637</v>
      </c>
      <c r="B1468">
        <v>75100033949</v>
      </c>
      <c r="C1468">
        <v>28</v>
      </c>
      <c r="D1468" s="2">
        <v>32.894032474980676</v>
      </c>
      <c r="E1468" s="3">
        <f>TablaVentas[[#This Row],[Precio]]*TablaVentas[[#This Row],[Cantidad]]</f>
        <v>921.03290929945888</v>
      </c>
      <c r="F1468">
        <f>IF(TablaVentas[[#This Row],[Cantidad]]&gt;=20,1,2)</f>
        <v>1</v>
      </c>
      <c r="G1468" s="67" t="str">
        <f>VLOOKUP(MONTH(TablaVentas[[#This Row],[fecha]]),TablaMeses[#All],2,FALSE)</f>
        <v>SEPTIEMBRE</v>
      </c>
      <c r="H1468">
        <f>YEAR(TablaVentas[[#This Row],[fecha]])</f>
        <v>2016</v>
      </c>
      <c r="I1468">
        <f>VLOOKUP(TablaVentas[[#This Row],[CodigoBarras]],TablaProductos[#All],3,FALSE)</f>
        <v>1004</v>
      </c>
    </row>
    <row r="1469" spans="1:9" x14ac:dyDescent="0.25">
      <c r="A1469" s="68">
        <v>42637</v>
      </c>
      <c r="B1469">
        <v>75100033950</v>
      </c>
      <c r="C1469">
        <v>15</v>
      </c>
      <c r="D1469" s="2">
        <v>25.215585619363644</v>
      </c>
      <c r="E1469" s="3">
        <f>TablaVentas[[#This Row],[Precio]]*TablaVentas[[#This Row],[Cantidad]]</f>
        <v>378.23378429045465</v>
      </c>
      <c r="F1469">
        <f>IF(TablaVentas[[#This Row],[Cantidad]]&gt;=20,1,2)</f>
        <v>2</v>
      </c>
      <c r="G1469" s="67" t="str">
        <f>VLOOKUP(MONTH(TablaVentas[[#This Row],[fecha]]),TablaMeses[#All],2,FALSE)</f>
        <v>SEPTIEMBRE</v>
      </c>
      <c r="H1469">
        <f>YEAR(TablaVentas[[#This Row],[fecha]])</f>
        <v>2016</v>
      </c>
      <c r="I1469">
        <f>VLOOKUP(TablaVentas[[#This Row],[CodigoBarras]],TablaProductos[#All],3,FALSE)</f>
        <v>1005</v>
      </c>
    </row>
    <row r="1470" spans="1:9" x14ac:dyDescent="0.25">
      <c r="A1470" s="68">
        <v>42638</v>
      </c>
      <c r="B1470">
        <v>75100033941</v>
      </c>
      <c r="C1470">
        <v>23</v>
      </c>
      <c r="D1470" s="2">
        <v>34.329026514440201</v>
      </c>
      <c r="E1470" s="3">
        <f>TablaVentas[[#This Row],[Precio]]*TablaVentas[[#This Row],[Cantidad]]</f>
        <v>789.56760983212462</v>
      </c>
      <c r="F1470">
        <f>IF(TablaVentas[[#This Row],[Cantidad]]&gt;=20,1,2)</f>
        <v>1</v>
      </c>
      <c r="G1470" s="67" t="str">
        <f>VLOOKUP(MONTH(TablaVentas[[#This Row],[fecha]]),TablaMeses[#All],2,FALSE)</f>
        <v>SEPTIEMBRE</v>
      </c>
      <c r="H1470">
        <f>YEAR(TablaVentas[[#This Row],[fecha]])</f>
        <v>2016</v>
      </c>
      <c r="I1470">
        <f>VLOOKUP(TablaVentas[[#This Row],[CodigoBarras]],TablaProductos[#All],3,FALSE)</f>
        <v>1002</v>
      </c>
    </row>
    <row r="1471" spans="1:9" x14ac:dyDescent="0.25">
      <c r="A1471" s="68">
        <v>42638</v>
      </c>
      <c r="B1471">
        <v>75100033943</v>
      </c>
      <c r="C1471">
        <v>13</v>
      </c>
      <c r="D1471" s="2">
        <v>38.791923856233225</v>
      </c>
      <c r="E1471" s="3">
        <f>TablaVentas[[#This Row],[Precio]]*TablaVentas[[#This Row],[Cantidad]]</f>
        <v>504.29501013103192</v>
      </c>
      <c r="F1471">
        <f>IF(TablaVentas[[#This Row],[Cantidad]]&gt;=20,1,2)</f>
        <v>2</v>
      </c>
      <c r="G1471" s="67" t="str">
        <f>VLOOKUP(MONTH(TablaVentas[[#This Row],[fecha]]),TablaMeses[#All],2,FALSE)</f>
        <v>SEPTIEMBRE</v>
      </c>
      <c r="H1471">
        <f>YEAR(TablaVentas[[#This Row],[fecha]])</f>
        <v>2016</v>
      </c>
      <c r="I1471">
        <f>VLOOKUP(TablaVentas[[#This Row],[CodigoBarras]],TablaProductos[#All],3,FALSE)</f>
        <v>1001</v>
      </c>
    </row>
    <row r="1472" spans="1:9" x14ac:dyDescent="0.25">
      <c r="A1472" s="68">
        <v>42638</v>
      </c>
      <c r="B1472">
        <v>75100033944</v>
      </c>
      <c r="C1472">
        <v>6</v>
      </c>
      <c r="D1472" s="2">
        <v>26.678238770962935</v>
      </c>
      <c r="E1472" s="3">
        <f>TablaVentas[[#This Row],[Precio]]*TablaVentas[[#This Row],[Cantidad]]</f>
        <v>160.06943262577761</v>
      </c>
      <c r="F1472">
        <f>IF(TablaVentas[[#This Row],[Cantidad]]&gt;=20,1,2)</f>
        <v>2</v>
      </c>
      <c r="G1472" s="67" t="str">
        <f>VLOOKUP(MONTH(TablaVentas[[#This Row],[fecha]]),TablaMeses[#All],2,FALSE)</f>
        <v>SEPTIEMBRE</v>
      </c>
      <c r="H1472">
        <f>YEAR(TablaVentas[[#This Row],[fecha]])</f>
        <v>2016</v>
      </c>
      <c r="I1472">
        <f>VLOOKUP(TablaVentas[[#This Row],[CodigoBarras]],TablaProductos[#All],3,FALSE)</f>
        <v>1002</v>
      </c>
    </row>
    <row r="1473" spans="1:9" x14ac:dyDescent="0.25">
      <c r="A1473" s="68">
        <v>42638</v>
      </c>
      <c r="B1473">
        <v>75100033947</v>
      </c>
      <c r="C1473">
        <v>31</v>
      </c>
      <c r="D1473" s="2">
        <v>33.370394916639121</v>
      </c>
      <c r="E1473" s="3">
        <f>TablaVentas[[#This Row],[Precio]]*TablaVentas[[#This Row],[Cantidad]]</f>
        <v>1034.4822424158128</v>
      </c>
      <c r="F1473">
        <f>IF(TablaVentas[[#This Row],[Cantidad]]&gt;=20,1,2)</f>
        <v>1</v>
      </c>
      <c r="G1473" s="67" t="str">
        <f>VLOOKUP(MONTH(TablaVentas[[#This Row],[fecha]]),TablaMeses[#All],2,FALSE)</f>
        <v>SEPTIEMBRE</v>
      </c>
      <c r="H1473">
        <f>YEAR(TablaVentas[[#This Row],[fecha]])</f>
        <v>2016</v>
      </c>
      <c r="I1473">
        <f>VLOOKUP(TablaVentas[[#This Row],[CodigoBarras]],TablaProductos[#All],3,FALSE)</f>
        <v>1005</v>
      </c>
    </row>
    <row r="1474" spans="1:9" x14ac:dyDescent="0.25">
      <c r="A1474" s="68">
        <v>42638</v>
      </c>
      <c r="B1474">
        <v>75100033948</v>
      </c>
      <c r="C1474">
        <v>39</v>
      </c>
      <c r="D1474" s="2">
        <v>24.462827423892683</v>
      </c>
      <c r="E1474" s="3">
        <f>TablaVentas[[#This Row],[Precio]]*TablaVentas[[#This Row],[Cantidad]]</f>
        <v>954.05026953181471</v>
      </c>
      <c r="F1474">
        <f>IF(TablaVentas[[#This Row],[Cantidad]]&gt;=20,1,2)</f>
        <v>1</v>
      </c>
      <c r="G1474" s="67" t="str">
        <f>VLOOKUP(MONTH(TablaVentas[[#This Row],[fecha]]),TablaMeses[#All],2,FALSE)</f>
        <v>SEPTIEMBRE</v>
      </c>
      <c r="H1474">
        <f>YEAR(TablaVentas[[#This Row],[fecha]])</f>
        <v>2016</v>
      </c>
      <c r="I1474">
        <f>VLOOKUP(TablaVentas[[#This Row],[CodigoBarras]],TablaProductos[#All],3,FALSE)</f>
        <v>1006</v>
      </c>
    </row>
    <row r="1475" spans="1:9" x14ac:dyDescent="0.25">
      <c r="A1475" s="68">
        <v>42638</v>
      </c>
      <c r="B1475">
        <v>75100033950</v>
      </c>
      <c r="C1475">
        <v>17</v>
      </c>
      <c r="D1475" s="2">
        <v>25.215585619363644</v>
      </c>
      <c r="E1475" s="3">
        <f>TablaVentas[[#This Row],[Precio]]*TablaVentas[[#This Row],[Cantidad]]</f>
        <v>428.66495552918195</v>
      </c>
      <c r="F1475">
        <f>IF(TablaVentas[[#This Row],[Cantidad]]&gt;=20,1,2)</f>
        <v>2</v>
      </c>
      <c r="G1475" s="67" t="str">
        <f>VLOOKUP(MONTH(TablaVentas[[#This Row],[fecha]]),TablaMeses[#All],2,FALSE)</f>
        <v>SEPTIEMBRE</v>
      </c>
      <c r="H1475">
        <f>YEAR(TablaVentas[[#This Row],[fecha]])</f>
        <v>2016</v>
      </c>
      <c r="I1475">
        <f>VLOOKUP(TablaVentas[[#This Row],[CodigoBarras]],TablaProductos[#All],3,FALSE)</f>
        <v>1005</v>
      </c>
    </row>
    <row r="1476" spans="1:9" x14ac:dyDescent="0.25">
      <c r="A1476" s="68">
        <v>42639</v>
      </c>
      <c r="B1476">
        <v>75100033940</v>
      </c>
      <c r="C1476">
        <v>11</v>
      </c>
      <c r="D1476" s="2">
        <v>36.618449397693041</v>
      </c>
      <c r="E1476" s="3">
        <f>TablaVentas[[#This Row],[Precio]]*TablaVentas[[#This Row],[Cantidad]]</f>
        <v>402.80294337462345</v>
      </c>
      <c r="F1476">
        <f>IF(TablaVentas[[#This Row],[Cantidad]]&gt;=20,1,2)</f>
        <v>2</v>
      </c>
      <c r="G1476" s="67" t="str">
        <f>VLOOKUP(MONTH(TablaVentas[[#This Row],[fecha]]),TablaMeses[#All],2,FALSE)</f>
        <v>SEPTIEMBRE</v>
      </c>
      <c r="H1476">
        <f>YEAR(TablaVentas[[#This Row],[fecha]])</f>
        <v>2016</v>
      </c>
      <c r="I1476">
        <f>VLOOKUP(TablaVentas[[#This Row],[CodigoBarras]],TablaProductos[#All],3,FALSE)</f>
        <v>1001</v>
      </c>
    </row>
    <row r="1477" spans="1:9" x14ac:dyDescent="0.25">
      <c r="A1477" s="68">
        <v>42639</v>
      </c>
      <c r="B1477">
        <v>75100033941</v>
      </c>
      <c r="C1477">
        <v>40</v>
      </c>
      <c r="D1477" s="2">
        <v>34.329026514440201</v>
      </c>
      <c r="E1477" s="3">
        <f>TablaVentas[[#This Row],[Precio]]*TablaVentas[[#This Row],[Cantidad]]</f>
        <v>1373.1610605776082</v>
      </c>
      <c r="F1477">
        <f>IF(TablaVentas[[#This Row],[Cantidad]]&gt;=20,1,2)</f>
        <v>1</v>
      </c>
      <c r="G1477" s="67" t="str">
        <f>VLOOKUP(MONTH(TablaVentas[[#This Row],[fecha]]),TablaMeses[#All],2,FALSE)</f>
        <v>SEPTIEMBRE</v>
      </c>
      <c r="H1477">
        <f>YEAR(TablaVentas[[#This Row],[fecha]])</f>
        <v>2016</v>
      </c>
      <c r="I1477">
        <f>VLOOKUP(TablaVentas[[#This Row],[CodigoBarras]],TablaProductos[#All],3,FALSE)</f>
        <v>1002</v>
      </c>
    </row>
    <row r="1478" spans="1:9" x14ac:dyDescent="0.25">
      <c r="A1478" s="68">
        <v>42639</v>
      </c>
      <c r="B1478">
        <v>75100033945</v>
      </c>
      <c r="C1478">
        <v>8</v>
      </c>
      <c r="D1478" s="2">
        <v>32.473968381130078</v>
      </c>
      <c r="E1478" s="3">
        <f>TablaVentas[[#This Row],[Precio]]*TablaVentas[[#This Row],[Cantidad]]</f>
        <v>259.79174704904062</v>
      </c>
      <c r="F1478">
        <f>IF(TablaVentas[[#This Row],[Cantidad]]&gt;=20,1,2)</f>
        <v>2</v>
      </c>
      <c r="G1478" s="67" t="str">
        <f>VLOOKUP(MONTH(TablaVentas[[#This Row],[fecha]]),TablaMeses[#All],2,FALSE)</f>
        <v>SEPTIEMBRE</v>
      </c>
      <c r="H1478">
        <f>YEAR(TablaVentas[[#This Row],[fecha]])</f>
        <v>2016</v>
      </c>
      <c r="I1478">
        <f>VLOOKUP(TablaVentas[[#This Row],[CodigoBarras]],TablaProductos[#All],3,FALSE)</f>
        <v>1003</v>
      </c>
    </row>
    <row r="1479" spans="1:9" x14ac:dyDescent="0.25">
      <c r="A1479" s="68">
        <v>42639</v>
      </c>
      <c r="B1479">
        <v>75100033949</v>
      </c>
      <c r="C1479">
        <v>4</v>
      </c>
      <c r="D1479" s="2">
        <v>32.894032474980676</v>
      </c>
      <c r="E1479" s="3">
        <f>TablaVentas[[#This Row],[Precio]]*TablaVentas[[#This Row],[Cantidad]]</f>
        <v>131.57612989992271</v>
      </c>
      <c r="F1479">
        <f>IF(TablaVentas[[#This Row],[Cantidad]]&gt;=20,1,2)</f>
        <v>2</v>
      </c>
      <c r="G1479" s="67" t="str">
        <f>VLOOKUP(MONTH(TablaVentas[[#This Row],[fecha]]),TablaMeses[#All],2,FALSE)</f>
        <v>SEPTIEMBRE</v>
      </c>
      <c r="H1479">
        <f>YEAR(TablaVentas[[#This Row],[fecha]])</f>
        <v>2016</v>
      </c>
      <c r="I1479">
        <f>VLOOKUP(TablaVentas[[#This Row],[CodigoBarras]],TablaProductos[#All],3,FALSE)</f>
        <v>1004</v>
      </c>
    </row>
    <row r="1480" spans="1:9" x14ac:dyDescent="0.25">
      <c r="A1480" s="68">
        <v>42640</v>
      </c>
      <c r="B1480">
        <v>75100033943</v>
      </c>
      <c r="C1480">
        <v>13</v>
      </c>
      <c r="D1480" s="2">
        <v>38.791923856233225</v>
      </c>
      <c r="E1480" s="3">
        <f>TablaVentas[[#This Row],[Precio]]*TablaVentas[[#This Row],[Cantidad]]</f>
        <v>504.29501013103192</v>
      </c>
      <c r="F1480">
        <f>IF(TablaVentas[[#This Row],[Cantidad]]&gt;=20,1,2)</f>
        <v>2</v>
      </c>
      <c r="G1480" s="67" t="str">
        <f>VLOOKUP(MONTH(TablaVentas[[#This Row],[fecha]]),TablaMeses[#All],2,FALSE)</f>
        <v>SEPTIEMBRE</v>
      </c>
      <c r="H1480">
        <f>YEAR(TablaVentas[[#This Row],[fecha]])</f>
        <v>2016</v>
      </c>
      <c r="I1480">
        <f>VLOOKUP(TablaVentas[[#This Row],[CodigoBarras]],TablaProductos[#All],3,FALSE)</f>
        <v>1001</v>
      </c>
    </row>
    <row r="1481" spans="1:9" x14ac:dyDescent="0.25">
      <c r="A1481" s="68">
        <v>42640</v>
      </c>
      <c r="B1481">
        <v>75100033945</v>
      </c>
      <c r="C1481">
        <v>22</v>
      </c>
      <c r="D1481" s="2">
        <v>32.473968381130078</v>
      </c>
      <c r="E1481" s="3">
        <f>TablaVentas[[#This Row],[Precio]]*TablaVentas[[#This Row],[Cantidad]]</f>
        <v>714.42730438486171</v>
      </c>
      <c r="F1481">
        <f>IF(TablaVentas[[#This Row],[Cantidad]]&gt;=20,1,2)</f>
        <v>1</v>
      </c>
      <c r="G1481" s="67" t="str">
        <f>VLOOKUP(MONTH(TablaVentas[[#This Row],[fecha]]),TablaMeses[#All],2,FALSE)</f>
        <v>SEPTIEMBRE</v>
      </c>
      <c r="H1481">
        <f>YEAR(TablaVentas[[#This Row],[fecha]])</f>
        <v>2016</v>
      </c>
      <c r="I1481">
        <f>VLOOKUP(TablaVentas[[#This Row],[CodigoBarras]],TablaProductos[#All],3,FALSE)</f>
        <v>1003</v>
      </c>
    </row>
    <row r="1482" spans="1:9" x14ac:dyDescent="0.25">
      <c r="A1482" s="68">
        <v>42640</v>
      </c>
      <c r="B1482">
        <v>75100033946</v>
      </c>
      <c r="C1482">
        <v>26</v>
      </c>
      <c r="D1482" s="2">
        <v>39.508311000525424</v>
      </c>
      <c r="E1482" s="3">
        <f>TablaVentas[[#This Row],[Precio]]*TablaVentas[[#This Row],[Cantidad]]</f>
        <v>1027.216086013661</v>
      </c>
      <c r="F1482">
        <f>IF(TablaVentas[[#This Row],[Cantidad]]&gt;=20,1,2)</f>
        <v>1</v>
      </c>
      <c r="G1482" s="67" t="str">
        <f>VLOOKUP(MONTH(TablaVentas[[#This Row],[fecha]]),TablaMeses[#All],2,FALSE)</f>
        <v>SEPTIEMBRE</v>
      </c>
      <c r="H1482">
        <f>YEAR(TablaVentas[[#This Row],[fecha]])</f>
        <v>2016</v>
      </c>
      <c r="I1482">
        <f>VLOOKUP(TablaVentas[[#This Row],[CodigoBarras]],TablaProductos[#All],3,FALSE)</f>
        <v>1004</v>
      </c>
    </row>
    <row r="1483" spans="1:9" x14ac:dyDescent="0.25">
      <c r="A1483" s="68">
        <v>42640</v>
      </c>
      <c r="B1483">
        <v>75100033947</v>
      </c>
      <c r="C1483">
        <v>18</v>
      </c>
      <c r="D1483" s="2">
        <v>33.370394916639121</v>
      </c>
      <c r="E1483" s="3">
        <f>TablaVentas[[#This Row],[Precio]]*TablaVentas[[#This Row],[Cantidad]]</f>
        <v>600.66710849950414</v>
      </c>
      <c r="F1483">
        <f>IF(TablaVentas[[#This Row],[Cantidad]]&gt;=20,1,2)</f>
        <v>2</v>
      </c>
      <c r="G1483" s="67" t="str">
        <f>VLOOKUP(MONTH(TablaVentas[[#This Row],[fecha]]),TablaMeses[#All],2,FALSE)</f>
        <v>SEPTIEMBRE</v>
      </c>
      <c r="H1483">
        <f>YEAR(TablaVentas[[#This Row],[fecha]])</f>
        <v>2016</v>
      </c>
      <c r="I1483">
        <f>VLOOKUP(TablaVentas[[#This Row],[CodigoBarras]],TablaProductos[#All],3,FALSE)</f>
        <v>1005</v>
      </c>
    </row>
    <row r="1484" spans="1:9" x14ac:dyDescent="0.25">
      <c r="A1484" s="68">
        <v>42640</v>
      </c>
      <c r="B1484">
        <v>75100033948</v>
      </c>
      <c r="C1484">
        <v>16</v>
      </c>
      <c r="D1484" s="2">
        <v>24.462827423892683</v>
      </c>
      <c r="E1484" s="3">
        <f>TablaVentas[[#This Row],[Precio]]*TablaVentas[[#This Row],[Cantidad]]</f>
        <v>391.40523878228294</v>
      </c>
      <c r="F1484">
        <f>IF(TablaVentas[[#This Row],[Cantidad]]&gt;=20,1,2)</f>
        <v>2</v>
      </c>
      <c r="G1484" s="67" t="str">
        <f>VLOOKUP(MONTH(TablaVentas[[#This Row],[fecha]]),TablaMeses[#All],2,FALSE)</f>
        <v>SEPTIEMBRE</v>
      </c>
      <c r="H1484">
        <f>YEAR(TablaVentas[[#This Row],[fecha]])</f>
        <v>2016</v>
      </c>
      <c r="I1484">
        <f>VLOOKUP(TablaVentas[[#This Row],[CodigoBarras]],TablaProductos[#All],3,FALSE)</f>
        <v>1006</v>
      </c>
    </row>
    <row r="1485" spans="1:9" x14ac:dyDescent="0.25">
      <c r="A1485" s="68">
        <v>42640</v>
      </c>
      <c r="B1485">
        <v>75100033949</v>
      </c>
      <c r="C1485">
        <v>8</v>
      </c>
      <c r="D1485" s="2">
        <v>32.894032474980676</v>
      </c>
      <c r="E1485" s="3">
        <f>TablaVentas[[#This Row],[Precio]]*TablaVentas[[#This Row],[Cantidad]]</f>
        <v>263.15225979984541</v>
      </c>
      <c r="F1485">
        <f>IF(TablaVentas[[#This Row],[Cantidad]]&gt;=20,1,2)</f>
        <v>2</v>
      </c>
      <c r="G1485" s="67" t="str">
        <f>VLOOKUP(MONTH(TablaVentas[[#This Row],[fecha]]),TablaMeses[#All],2,FALSE)</f>
        <v>SEPTIEMBRE</v>
      </c>
      <c r="H1485">
        <f>YEAR(TablaVentas[[#This Row],[fecha]])</f>
        <v>2016</v>
      </c>
      <c r="I1485">
        <f>VLOOKUP(TablaVentas[[#This Row],[CodigoBarras]],TablaProductos[#All],3,FALSE)</f>
        <v>1004</v>
      </c>
    </row>
    <row r="1486" spans="1:9" x14ac:dyDescent="0.25">
      <c r="A1486" s="68">
        <v>42640</v>
      </c>
      <c r="B1486">
        <v>75100033949</v>
      </c>
      <c r="C1486">
        <v>35</v>
      </c>
      <c r="D1486" s="2">
        <v>32.894032474980676</v>
      </c>
      <c r="E1486" s="3">
        <f>TablaVentas[[#This Row],[Precio]]*TablaVentas[[#This Row],[Cantidad]]</f>
        <v>1151.2911366243236</v>
      </c>
      <c r="F1486">
        <f>IF(TablaVentas[[#This Row],[Cantidad]]&gt;=20,1,2)</f>
        <v>1</v>
      </c>
      <c r="G1486" s="67" t="str">
        <f>VLOOKUP(MONTH(TablaVentas[[#This Row],[fecha]]),TablaMeses[#All],2,FALSE)</f>
        <v>SEPTIEMBRE</v>
      </c>
      <c r="H1486">
        <f>YEAR(TablaVentas[[#This Row],[fecha]])</f>
        <v>2016</v>
      </c>
      <c r="I1486">
        <f>VLOOKUP(TablaVentas[[#This Row],[CodigoBarras]],TablaProductos[#All],3,FALSE)</f>
        <v>1004</v>
      </c>
    </row>
    <row r="1487" spans="1:9" x14ac:dyDescent="0.25">
      <c r="A1487" s="68">
        <v>42641</v>
      </c>
      <c r="B1487">
        <v>75100033941</v>
      </c>
      <c r="C1487">
        <v>39</v>
      </c>
      <c r="D1487" s="2">
        <v>34.329026514440201</v>
      </c>
      <c r="E1487" s="3">
        <f>TablaVentas[[#This Row],[Precio]]*TablaVentas[[#This Row],[Cantidad]]</f>
        <v>1338.8320340631678</v>
      </c>
      <c r="F1487">
        <f>IF(TablaVentas[[#This Row],[Cantidad]]&gt;=20,1,2)</f>
        <v>1</v>
      </c>
      <c r="G1487" s="67" t="str">
        <f>VLOOKUP(MONTH(TablaVentas[[#This Row],[fecha]]),TablaMeses[#All],2,FALSE)</f>
        <v>SEPTIEMBRE</v>
      </c>
      <c r="H1487">
        <f>YEAR(TablaVentas[[#This Row],[fecha]])</f>
        <v>2016</v>
      </c>
      <c r="I1487">
        <f>VLOOKUP(TablaVentas[[#This Row],[CodigoBarras]],TablaProductos[#All],3,FALSE)</f>
        <v>1002</v>
      </c>
    </row>
    <row r="1488" spans="1:9" x14ac:dyDescent="0.25">
      <c r="A1488" s="68">
        <v>42641</v>
      </c>
      <c r="B1488">
        <v>75100033941</v>
      </c>
      <c r="C1488">
        <v>40</v>
      </c>
      <c r="D1488" s="2">
        <v>34.329026514440201</v>
      </c>
      <c r="E1488" s="3">
        <f>TablaVentas[[#This Row],[Precio]]*TablaVentas[[#This Row],[Cantidad]]</f>
        <v>1373.1610605776082</v>
      </c>
      <c r="F1488">
        <f>IF(TablaVentas[[#This Row],[Cantidad]]&gt;=20,1,2)</f>
        <v>1</v>
      </c>
      <c r="G1488" s="67" t="str">
        <f>VLOOKUP(MONTH(TablaVentas[[#This Row],[fecha]]),TablaMeses[#All],2,FALSE)</f>
        <v>SEPTIEMBRE</v>
      </c>
      <c r="H1488">
        <f>YEAR(TablaVentas[[#This Row],[fecha]])</f>
        <v>2016</v>
      </c>
      <c r="I1488">
        <f>VLOOKUP(TablaVentas[[#This Row],[CodigoBarras]],TablaProductos[#All],3,FALSE)</f>
        <v>1002</v>
      </c>
    </row>
    <row r="1489" spans="1:9" x14ac:dyDescent="0.25">
      <c r="A1489" s="68">
        <v>42641</v>
      </c>
      <c r="B1489">
        <v>75100033942</v>
      </c>
      <c r="C1489">
        <v>35</v>
      </c>
      <c r="D1489" s="2">
        <v>39.570543626877033</v>
      </c>
      <c r="E1489" s="3">
        <f>TablaVentas[[#This Row],[Precio]]*TablaVentas[[#This Row],[Cantidad]]</f>
        <v>1384.969026940696</v>
      </c>
      <c r="F1489">
        <f>IF(TablaVentas[[#This Row],[Cantidad]]&gt;=20,1,2)</f>
        <v>1</v>
      </c>
      <c r="G1489" s="67" t="str">
        <f>VLOOKUP(MONTH(TablaVentas[[#This Row],[fecha]]),TablaMeses[#All],2,FALSE)</f>
        <v>SEPTIEMBRE</v>
      </c>
      <c r="H1489">
        <f>YEAR(TablaVentas[[#This Row],[fecha]])</f>
        <v>2016</v>
      </c>
      <c r="I1489">
        <f>VLOOKUP(TablaVentas[[#This Row],[CodigoBarras]],TablaProductos[#All],3,FALSE)</f>
        <v>1003</v>
      </c>
    </row>
    <row r="1490" spans="1:9" x14ac:dyDescent="0.25">
      <c r="A1490" s="68">
        <v>42641</v>
      </c>
      <c r="B1490">
        <v>75100033944</v>
      </c>
      <c r="C1490">
        <v>23</v>
      </c>
      <c r="D1490" s="2">
        <v>26.678238770962935</v>
      </c>
      <c r="E1490" s="3">
        <f>TablaVentas[[#This Row],[Precio]]*TablaVentas[[#This Row],[Cantidad]]</f>
        <v>613.5994917321475</v>
      </c>
      <c r="F1490">
        <f>IF(TablaVentas[[#This Row],[Cantidad]]&gt;=20,1,2)</f>
        <v>1</v>
      </c>
      <c r="G1490" s="67" t="str">
        <f>VLOOKUP(MONTH(TablaVentas[[#This Row],[fecha]]),TablaMeses[#All],2,FALSE)</f>
        <v>SEPTIEMBRE</v>
      </c>
      <c r="H1490">
        <f>YEAR(TablaVentas[[#This Row],[fecha]])</f>
        <v>2016</v>
      </c>
      <c r="I1490">
        <f>VLOOKUP(TablaVentas[[#This Row],[CodigoBarras]],TablaProductos[#All],3,FALSE)</f>
        <v>1002</v>
      </c>
    </row>
    <row r="1491" spans="1:9" x14ac:dyDescent="0.25">
      <c r="A1491" s="68">
        <v>42641</v>
      </c>
      <c r="B1491">
        <v>75100033945</v>
      </c>
      <c r="C1491">
        <v>24</v>
      </c>
      <c r="D1491" s="2">
        <v>32.473968381130078</v>
      </c>
      <c r="E1491" s="3">
        <f>TablaVentas[[#This Row],[Precio]]*TablaVentas[[#This Row],[Cantidad]]</f>
        <v>779.37524114712187</v>
      </c>
      <c r="F1491">
        <f>IF(TablaVentas[[#This Row],[Cantidad]]&gt;=20,1,2)</f>
        <v>1</v>
      </c>
      <c r="G1491" s="67" t="str">
        <f>VLOOKUP(MONTH(TablaVentas[[#This Row],[fecha]]),TablaMeses[#All],2,FALSE)</f>
        <v>SEPTIEMBRE</v>
      </c>
      <c r="H1491">
        <f>YEAR(TablaVentas[[#This Row],[fecha]])</f>
        <v>2016</v>
      </c>
      <c r="I1491">
        <f>VLOOKUP(TablaVentas[[#This Row],[CodigoBarras]],TablaProductos[#All],3,FALSE)</f>
        <v>1003</v>
      </c>
    </row>
    <row r="1492" spans="1:9" x14ac:dyDescent="0.25">
      <c r="A1492" s="68">
        <v>42641</v>
      </c>
      <c r="B1492">
        <v>75100033945</v>
      </c>
      <c r="C1492">
        <v>16</v>
      </c>
      <c r="D1492" s="2">
        <v>32.473968381130078</v>
      </c>
      <c r="E1492" s="3">
        <f>TablaVentas[[#This Row],[Precio]]*TablaVentas[[#This Row],[Cantidad]]</f>
        <v>519.58349409808125</v>
      </c>
      <c r="F1492">
        <f>IF(TablaVentas[[#This Row],[Cantidad]]&gt;=20,1,2)</f>
        <v>2</v>
      </c>
      <c r="G1492" s="67" t="str">
        <f>VLOOKUP(MONTH(TablaVentas[[#This Row],[fecha]]),TablaMeses[#All],2,FALSE)</f>
        <v>SEPTIEMBRE</v>
      </c>
      <c r="H1492">
        <f>YEAR(TablaVentas[[#This Row],[fecha]])</f>
        <v>2016</v>
      </c>
      <c r="I1492">
        <f>VLOOKUP(TablaVentas[[#This Row],[CodigoBarras]],TablaProductos[#All],3,FALSE)</f>
        <v>1003</v>
      </c>
    </row>
    <row r="1493" spans="1:9" x14ac:dyDescent="0.25">
      <c r="A1493" s="68">
        <v>42641</v>
      </c>
      <c r="B1493">
        <v>75100033945</v>
      </c>
      <c r="C1493">
        <v>46</v>
      </c>
      <c r="D1493" s="2">
        <v>32.473968381130078</v>
      </c>
      <c r="E1493" s="3">
        <f>TablaVentas[[#This Row],[Precio]]*TablaVentas[[#This Row],[Cantidad]]</f>
        <v>1493.8025455319835</v>
      </c>
      <c r="F1493">
        <f>IF(TablaVentas[[#This Row],[Cantidad]]&gt;=20,1,2)</f>
        <v>1</v>
      </c>
      <c r="G1493" s="67" t="str">
        <f>VLOOKUP(MONTH(TablaVentas[[#This Row],[fecha]]),TablaMeses[#All],2,FALSE)</f>
        <v>SEPTIEMBRE</v>
      </c>
      <c r="H1493">
        <f>YEAR(TablaVentas[[#This Row],[fecha]])</f>
        <v>2016</v>
      </c>
      <c r="I1493">
        <f>VLOOKUP(TablaVentas[[#This Row],[CodigoBarras]],TablaProductos[#All],3,FALSE)</f>
        <v>1003</v>
      </c>
    </row>
    <row r="1494" spans="1:9" x14ac:dyDescent="0.25">
      <c r="A1494" s="68">
        <v>42641</v>
      </c>
      <c r="B1494">
        <v>75100033945</v>
      </c>
      <c r="C1494">
        <v>37</v>
      </c>
      <c r="D1494" s="2">
        <v>32.473968381130078</v>
      </c>
      <c r="E1494" s="3">
        <f>TablaVentas[[#This Row],[Precio]]*TablaVentas[[#This Row],[Cantidad]]</f>
        <v>1201.5368301018129</v>
      </c>
      <c r="F1494">
        <f>IF(TablaVentas[[#This Row],[Cantidad]]&gt;=20,1,2)</f>
        <v>1</v>
      </c>
      <c r="G1494" s="67" t="str">
        <f>VLOOKUP(MONTH(TablaVentas[[#This Row],[fecha]]),TablaMeses[#All],2,FALSE)</f>
        <v>SEPTIEMBRE</v>
      </c>
      <c r="H1494">
        <f>YEAR(TablaVentas[[#This Row],[fecha]])</f>
        <v>2016</v>
      </c>
      <c r="I1494">
        <f>VLOOKUP(TablaVentas[[#This Row],[CodigoBarras]],TablaProductos[#All],3,FALSE)</f>
        <v>1003</v>
      </c>
    </row>
    <row r="1495" spans="1:9" x14ac:dyDescent="0.25">
      <c r="A1495" s="68">
        <v>42641</v>
      </c>
      <c r="B1495">
        <v>75100033946</v>
      </c>
      <c r="C1495">
        <v>10</v>
      </c>
      <c r="D1495" s="2">
        <v>39.508311000525424</v>
      </c>
      <c r="E1495" s="3">
        <f>TablaVentas[[#This Row],[Precio]]*TablaVentas[[#This Row],[Cantidad]]</f>
        <v>395.08311000525424</v>
      </c>
      <c r="F1495">
        <f>IF(TablaVentas[[#This Row],[Cantidad]]&gt;=20,1,2)</f>
        <v>2</v>
      </c>
      <c r="G1495" s="67" t="str">
        <f>VLOOKUP(MONTH(TablaVentas[[#This Row],[fecha]]),TablaMeses[#All],2,FALSE)</f>
        <v>SEPTIEMBRE</v>
      </c>
      <c r="H1495">
        <f>YEAR(TablaVentas[[#This Row],[fecha]])</f>
        <v>2016</v>
      </c>
      <c r="I1495">
        <f>VLOOKUP(TablaVentas[[#This Row],[CodigoBarras]],TablaProductos[#All],3,FALSE)</f>
        <v>1004</v>
      </c>
    </row>
    <row r="1496" spans="1:9" x14ac:dyDescent="0.25">
      <c r="A1496" s="68">
        <v>42641</v>
      </c>
      <c r="B1496">
        <v>75100033947</v>
      </c>
      <c r="C1496">
        <v>26</v>
      </c>
      <c r="D1496" s="2">
        <v>33.370394916639121</v>
      </c>
      <c r="E1496" s="3">
        <f>TablaVentas[[#This Row],[Precio]]*TablaVentas[[#This Row],[Cantidad]]</f>
        <v>867.63026783261716</v>
      </c>
      <c r="F1496">
        <f>IF(TablaVentas[[#This Row],[Cantidad]]&gt;=20,1,2)</f>
        <v>1</v>
      </c>
      <c r="G1496" s="67" t="str">
        <f>VLOOKUP(MONTH(TablaVentas[[#This Row],[fecha]]),TablaMeses[#All],2,FALSE)</f>
        <v>SEPTIEMBRE</v>
      </c>
      <c r="H1496">
        <f>YEAR(TablaVentas[[#This Row],[fecha]])</f>
        <v>2016</v>
      </c>
      <c r="I1496">
        <f>VLOOKUP(TablaVentas[[#This Row],[CodigoBarras]],TablaProductos[#All],3,FALSE)</f>
        <v>1005</v>
      </c>
    </row>
    <row r="1497" spans="1:9" x14ac:dyDescent="0.25">
      <c r="A1497" s="68">
        <v>42641</v>
      </c>
      <c r="B1497">
        <v>75100033948</v>
      </c>
      <c r="C1497">
        <v>6</v>
      </c>
      <c r="D1497" s="2">
        <v>24.462827423892683</v>
      </c>
      <c r="E1497" s="3">
        <f>TablaVentas[[#This Row],[Precio]]*TablaVentas[[#This Row],[Cantidad]]</f>
        <v>146.77696454335609</v>
      </c>
      <c r="F1497">
        <f>IF(TablaVentas[[#This Row],[Cantidad]]&gt;=20,1,2)</f>
        <v>2</v>
      </c>
      <c r="G1497" s="67" t="str">
        <f>VLOOKUP(MONTH(TablaVentas[[#This Row],[fecha]]),TablaMeses[#All],2,FALSE)</f>
        <v>SEPTIEMBRE</v>
      </c>
      <c r="H1497">
        <f>YEAR(TablaVentas[[#This Row],[fecha]])</f>
        <v>2016</v>
      </c>
      <c r="I1497">
        <f>VLOOKUP(TablaVentas[[#This Row],[CodigoBarras]],TablaProductos[#All],3,FALSE)</f>
        <v>1006</v>
      </c>
    </row>
    <row r="1498" spans="1:9" x14ac:dyDescent="0.25">
      <c r="A1498" s="68">
        <v>42641</v>
      </c>
      <c r="B1498">
        <v>75100033948</v>
      </c>
      <c r="C1498">
        <v>2</v>
      </c>
      <c r="D1498" s="2">
        <v>24.462827423892683</v>
      </c>
      <c r="E1498" s="3">
        <f>TablaVentas[[#This Row],[Precio]]*TablaVentas[[#This Row],[Cantidad]]</f>
        <v>48.925654847785367</v>
      </c>
      <c r="F1498">
        <f>IF(TablaVentas[[#This Row],[Cantidad]]&gt;=20,1,2)</f>
        <v>2</v>
      </c>
      <c r="G1498" s="67" t="str">
        <f>VLOOKUP(MONTH(TablaVentas[[#This Row],[fecha]]),TablaMeses[#All],2,FALSE)</f>
        <v>SEPTIEMBRE</v>
      </c>
      <c r="H1498">
        <f>YEAR(TablaVentas[[#This Row],[fecha]])</f>
        <v>2016</v>
      </c>
      <c r="I1498">
        <f>VLOOKUP(TablaVentas[[#This Row],[CodigoBarras]],TablaProductos[#All],3,FALSE)</f>
        <v>1006</v>
      </c>
    </row>
    <row r="1499" spans="1:9" x14ac:dyDescent="0.25">
      <c r="A1499" s="68">
        <v>42642</v>
      </c>
      <c r="B1499">
        <v>75100033940</v>
      </c>
      <c r="C1499">
        <v>3</v>
      </c>
      <c r="D1499" s="2">
        <v>36.618449397693041</v>
      </c>
      <c r="E1499" s="3">
        <f>TablaVentas[[#This Row],[Precio]]*TablaVentas[[#This Row],[Cantidad]]</f>
        <v>109.85534819307912</v>
      </c>
      <c r="F1499">
        <f>IF(TablaVentas[[#This Row],[Cantidad]]&gt;=20,1,2)</f>
        <v>2</v>
      </c>
      <c r="G1499" s="67" t="str">
        <f>VLOOKUP(MONTH(TablaVentas[[#This Row],[fecha]]),TablaMeses[#All],2,FALSE)</f>
        <v>SEPTIEMBRE</v>
      </c>
      <c r="H1499">
        <f>YEAR(TablaVentas[[#This Row],[fecha]])</f>
        <v>2016</v>
      </c>
      <c r="I1499">
        <f>VLOOKUP(TablaVentas[[#This Row],[CodigoBarras]],TablaProductos[#All],3,FALSE)</f>
        <v>1001</v>
      </c>
    </row>
    <row r="1500" spans="1:9" x14ac:dyDescent="0.25">
      <c r="A1500" s="68">
        <v>42642</v>
      </c>
      <c r="B1500">
        <v>75100033941</v>
      </c>
      <c r="C1500">
        <v>33</v>
      </c>
      <c r="D1500" s="2">
        <v>34.329026514440201</v>
      </c>
      <c r="E1500" s="3">
        <f>TablaVentas[[#This Row],[Precio]]*TablaVentas[[#This Row],[Cantidad]]</f>
        <v>1132.8578749765265</v>
      </c>
      <c r="F1500">
        <f>IF(TablaVentas[[#This Row],[Cantidad]]&gt;=20,1,2)</f>
        <v>1</v>
      </c>
      <c r="G1500" s="67" t="str">
        <f>VLOOKUP(MONTH(TablaVentas[[#This Row],[fecha]]),TablaMeses[#All],2,FALSE)</f>
        <v>SEPTIEMBRE</v>
      </c>
      <c r="H1500">
        <f>YEAR(TablaVentas[[#This Row],[fecha]])</f>
        <v>2016</v>
      </c>
      <c r="I1500">
        <f>VLOOKUP(TablaVentas[[#This Row],[CodigoBarras]],TablaProductos[#All],3,FALSE)</f>
        <v>1002</v>
      </c>
    </row>
    <row r="1501" spans="1:9" x14ac:dyDescent="0.25">
      <c r="A1501" s="68">
        <v>42642</v>
      </c>
      <c r="B1501">
        <v>75100033944</v>
      </c>
      <c r="C1501">
        <v>28</v>
      </c>
      <c r="D1501" s="2">
        <v>26.678238770962935</v>
      </c>
      <c r="E1501" s="3">
        <f>TablaVentas[[#This Row],[Precio]]*TablaVentas[[#This Row],[Cantidad]]</f>
        <v>746.99068558696217</v>
      </c>
      <c r="F1501">
        <f>IF(TablaVentas[[#This Row],[Cantidad]]&gt;=20,1,2)</f>
        <v>1</v>
      </c>
      <c r="G1501" s="67" t="str">
        <f>VLOOKUP(MONTH(TablaVentas[[#This Row],[fecha]]),TablaMeses[#All],2,FALSE)</f>
        <v>SEPTIEMBRE</v>
      </c>
      <c r="H1501">
        <f>YEAR(TablaVentas[[#This Row],[fecha]])</f>
        <v>2016</v>
      </c>
      <c r="I1501">
        <f>VLOOKUP(TablaVentas[[#This Row],[CodigoBarras]],TablaProductos[#All],3,FALSE)</f>
        <v>1002</v>
      </c>
    </row>
    <row r="1502" spans="1:9" x14ac:dyDescent="0.25">
      <c r="A1502" s="68">
        <v>42642</v>
      </c>
      <c r="B1502">
        <v>75100033947</v>
      </c>
      <c r="C1502">
        <v>50</v>
      </c>
      <c r="D1502" s="2">
        <v>33.370394916639121</v>
      </c>
      <c r="E1502" s="3">
        <f>TablaVentas[[#This Row],[Precio]]*TablaVentas[[#This Row],[Cantidad]]</f>
        <v>1668.519745831956</v>
      </c>
      <c r="F1502">
        <f>IF(TablaVentas[[#This Row],[Cantidad]]&gt;=20,1,2)</f>
        <v>1</v>
      </c>
      <c r="G1502" s="67" t="str">
        <f>VLOOKUP(MONTH(TablaVentas[[#This Row],[fecha]]),TablaMeses[#All],2,FALSE)</f>
        <v>SEPTIEMBRE</v>
      </c>
      <c r="H1502">
        <f>YEAR(TablaVentas[[#This Row],[fecha]])</f>
        <v>2016</v>
      </c>
      <c r="I1502">
        <f>VLOOKUP(TablaVentas[[#This Row],[CodigoBarras]],TablaProductos[#All],3,FALSE)</f>
        <v>1005</v>
      </c>
    </row>
    <row r="1503" spans="1:9" x14ac:dyDescent="0.25">
      <c r="A1503" s="68">
        <v>42642</v>
      </c>
      <c r="B1503">
        <v>75100033948</v>
      </c>
      <c r="C1503">
        <v>27</v>
      </c>
      <c r="D1503" s="2">
        <v>24.462827423892683</v>
      </c>
      <c r="E1503" s="3">
        <f>TablaVentas[[#This Row],[Precio]]*TablaVentas[[#This Row],[Cantidad]]</f>
        <v>660.49634044510242</v>
      </c>
      <c r="F1503">
        <f>IF(TablaVentas[[#This Row],[Cantidad]]&gt;=20,1,2)</f>
        <v>1</v>
      </c>
      <c r="G1503" s="67" t="str">
        <f>VLOOKUP(MONTH(TablaVentas[[#This Row],[fecha]]),TablaMeses[#All],2,FALSE)</f>
        <v>SEPTIEMBRE</v>
      </c>
      <c r="H1503">
        <f>YEAR(TablaVentas[[#This Row],[fecha]])</f>
        <v>2016</v>
      </c>
      <c r="I1503">
        <f>VLOOKUP(TablaVentas[[#This Row],[CodigoBarras]],TablaProductos[#All],3,FALSE)</f>
        <v>1006</v>
      </c>
    </row>
    <row r="1504" spans="1:9" x14ac:dyDescent="0.25">
      <c r="A1504" s="68">
        <v>42642</v>
      </c>
      <c r="B1504">
        <v>75100033950</v>
      </c>
      <c r="C1504">
        <v>17</v>
      </c>
      <c r="D1504" s="2">
        <v>25.215585619363644</v>
      </c>
      <c r="E1504" s="3">
        <f>TablaVentas[[#This Row],[Precio]]*TablaVentas[[#This Row],[Cantidad]]</f>
        <v>428.66495552918195</v>
      </c>
      <c r="F1504">
        <f>IF(TablaVentas[[#This Row],[Cantidad]]&gt;=20,1,2)</f>
        <v>2</v>
      </c>
      <c r="G1504" s="67" t="str">
        <f>VLOOKUP(MONTH(TablaVentas[[#This Row],[fecha]]),TablaMeses[#All],2,FALSE)</f>
        <v>SEPTIEMBRE</v>
      </c>
      <c r="H1504">
        <f>YEAR(TablaVentas[[#This Row],[fecha]])</f>
        <v>2016</v>
      </c>
      <c r="I1504">
        <f>VLOOKUP(TablaVentas[[#This Row],[CodigoBarras]],TablaProductos[#All],3,FALSE)</f>
        <v>1005</v>
      </c>
    </row>
    <row r="1505" spans="1:9" x14ac:dyDescent="0.25">
      <c r="A1505" s="68">
        <v>42642</v>
      </c>
      <c r="B1505">
        <v>75100033950</v>
      </c>
      <c r="C1505">
        <v>12</v>
      </c>
      <c r="D1505" s="2">
        <v>25.215585619363644</v>
      </c>
      <c r="E1505" s="3">
        <f>TablaVentas[[#This Row],[Precio]]*TablaVentas[[#This Row],[Cantidad]]</f>
        <v>302.5870274323637</v>
      </c>
      <c r="F1505">
        <f>IF(TablaVentas[[#This Row],[Cantidad]]&gt;=20,1,2)</f>
        <v>2</v>
      </c>
      <c r="G1505" s="67" t="str">
        <f>VLOOKUP(MONTH(TablaVentas[[#This Row],[fecha]]),TablaMeses[#All],2,FALSE)</f>
        <v>SEPTIEMBRE</v>
      </c>
      <c r="H1505">
        <f>YEAR(TablaVentas[[#This Row],[fecha]])</f>
        <v>2016</v>
      </c>
      <c r="I1505">
        <f>VLOOKUP(TablaVentas[[#This Row],[CodigoBarras]],TablaProductos[#All],3,FALSE)</f>
        <v>1005</v>
      </c>
    </row>
    <row r="1506" spans="1:9" x14ac:dyDescent="0.25">
      <c r="A1506" s="68">
        <v>42643</v>
      </c>
      <c r="B1506">
        <v>75100033940</v>
      </c>
      <c r="C1506">
        <v>15</v>
      </c>
      <c r="D1506" s="2">
        <v>36.618449397693041</v>
      </c>
      <c r="E1506" s="3">
        <f>TablaVentas[[#This Row],[Precio]]*TablaVentas[[#This Row],[Cantidad]]</f>
        <v>549.27674096539567</v>
      </c>
      <c r="F1506">
        <f>IF(TablaVentas[[#This Row],[Cantidad]]&gt;=20,1,2)</f>
        <v>2</v>
      </c>
      <c r="G1506" s="67" t="str">
        <f>VLOOKUP(MONTH(TablaVentas[[#This Row],[fecha]]),TablaMeses[#All],2,FALSE)</f>
        <v>SEPTIEMBRE</v>
      </c>
      <c r="H1506">
        <f>YEAR(TablaVentas[[#This Row],[fecha]])</f>
        <v>2016</v>
      </c>
      <c r="I1506">
        <f>VLOOKUP(TablaVentas[[#This Row],[CodigoBarras]],TablaProductos[#All],3,FALSE)</f>
        <v>1001</v>
      </c>
    </row>
    <row r="1507" spans="1:9" x14ac:dyDescent="0.25">
      <c r="A1507" s="68">
        <v>42643</v>
      </c>
      <c r="B1507">
        <v>75100033941</v>
      </c>
      <c r="C1507">
        <v>41</v>
      </c>
      <c r="D1507" s="2">
        <v>34.329026514440201</v>
      </c>
      <c r="E1507" s="3">
        <f>TablaVentas[[#This Row],[Precio]]*TablaVentas[[#This Row],[Cantidad]]</f>
        <v>1407.4900870920483</v>
      </c>
      <c r="F1507">
        <f>IF(TablaVentas[[#This Row],[Cantidad]]&gt;=20,1,2)</f>
        <v>1</v>
      </c>
      <c r="G1507" s="67" t="str">
        <f>VLOOKUP(MONTH(TablaVentas[[#This Row],[fecha]]),TablaMeses[#All],2,FALSE)</f>
        <v>SEPTIEMBRE</v>
      </c>
      <c r="H1507">
        <f>YEAR(TablaVentas[[#This Row],[fecha]])</f>
        <v>2016</v>
      </c>
      <c r="I1507">
        <f>VLOOKUP(TablaVentas[[#This Row],[CodigoBarras]],TablaProductos[#All],3,FALSE)</f>
        <v>1002</v>
      </c>
    </row>
    <row r="1508" spans="1:9" x14ac:dyDescent="0.25">
      <c r="A1508" s="68">
        <v>42643</v>
      </c>
      <c r="B1508">
        <v>75100033942</v>
      </c>
      <c r="C1508">
        <v>35</v>
      </c>
      <c r="D1508" s="2">
        <v>39.570543626877033</v>
      </c>
      <c r="E1508" s="3">
        <f>TablaVentas[[#This Row],[Precio]]*TablaVentas[[#This Row],[Cantidad]]</f>
        <v>1384.969026940696</v>
      </c>
      <c r="F1508">
        <f>IF(TablaVentas[[#This Row],[Cantidad]]&gt;=20,1,2)</f>
        <v>1</v>
      </c>
      <c r="G1508" s="67" t="str">
        <f>VLOOKUP(MONTH(TablaVentas[[#This Row],[fecha]]),TablaMeses[#All],2,FALSE)</f>
        <v>SEPTIEMBRE</v>
      </c>
      <c r="H1508">
        <f>YEAR(TablaVentas[[#This Row],[fecha]])</f>
        <v>2016</v>
      </c>
      <c r="I1508">
        <f>VLOOKUP(TablaVentas[[#This Row],[CodigoBarras]],TablaProductos[#All],3,FALSE)</f>
        <v>1003</v>
      </c>
    </row>
    <row r="1509" spans="1:9" x14ac:dyDescent="0.25">
      <c r="A1509" s="68">
        <v>42643</v>
      </c>
      <c r="B1509">
        <v>75100033944</v>
      </c>
      <c r="C1509">
        <v>10</v>
      </c>
      <c r="D1509" s="2">
        <v>26.678238770962935</v>
      </c>
      <c r="E1509" s="3">
        <f>TablaVentas[[#This Row],[Precio]]*TablaVentas[[#This Row],[Cantidad]]</f>
        <v>266.78238770962935</v>
      </c>
      <c r="F1509">
        <f>IF(TablaVentas[[#This Row],[Cantidad]]&gt;=20,1,2)</f>
        <v>2</v>
      </c>
      <c r="G1509" s="67" t="str">
        <f>VLOOKUP(MONTH(TablaVentas[[#This Row],[fecha]]),TablaMeses[#All],2,FALSE)</f>
        <v>SEPTIEMBRE</v>
      </c>
      <c r="H1509">
        <f>YEAR(TablaVentas[[#This Row],[fecha]])</f>
        <v>2016</v>
      </c>
      <c r="I1509">
        <f>VLOOKUP(TablaVentas[[#This Row],[CodigoBarras]],TablaProductos[#All],3,FALSE)</f>
        <v>1002</v>
      </c>
    </row>
    <row r="1510" spans="1:9" x14ac:dyDescent="0.25">
      <c r="A1510" s="68">
        <v>42643</v>
      </c>
      <c r="B1510">
        <v>75100033946</v>
      </c>
      <c r="C1510">
        <v>38</v>
      </c>
      <c r="D1510" s="2">
        <v>39.508311000525424</v>
      </c>
      <c r="E1510" s="3">
        <f>TablaVentas[[#This Row],[Precio]]*TablaVentas[[#This Row],[Cantidad]]</f>
        <v>1501.3158180199662</v>
      </c>
      <c r="F1510">
        <f>IF(TablaVentas[[#This Row],[Cantidad]]&gt;=20,1,2)</f>
        <v>1</v>
      </c>
      <c r="G1510" s="67" t="str">
        <f>VLOOKUP(MONTH(TablaVentas[[#This Row],[fecha]]),TablaMeses[#All],2,FALSE)</f>
        <v>SEPTIEMBRE</v>
      </c>
      <c r="H1510">
        <f>YEAR(TablaVentas[[#This Row],[fecha]])</f>
        <v>2016</v>
      </c>
      <c r="I1510">
        <f>VLOOKUP(TablaVentas[[#This Row],[CodigoBarras]],TablaProductos[#All],3,FALSE)</f>
        <v>1004</v>
      </c>
    </row>
    <row r="1511" spans="1:9" x14ac:dyDescent="0.25">
      <c r="A1511" s="68">
        <v>42643</v>
      </c>
      <c r="B1511">
        <v>75100033947</v>
      </c>
      <c r="C1511">
        <v>19</v>
      </c>
      <c r="D1511" s="2">
        <v>33.370394916639121</v>
      </c>
      <c r="E1511" s="3">
        <f>TablaVentas[[#This Row],[Precio]]*TablaVentas[[#This Row],[Cantidad]]</f>
        <v>634.03750341614329</v>
      </c>
      <c r="F1511">
        <f>IF(TablaVentas[[#This Row],[Cantidad]]&gt;=20,1,2)</f>
        <v>2</v>
      </c>
      <c r="G1511" s="67" t="str">
        <f>VLOOKUP(MONTH(TablaVentas[[#This Row],[fecha]]),TablaMeses[#All],2,FALSE)</f>
        <v>SEPTIEMBRE</v>
      </c>
      <c r="H1511">
        <f>YEAR(TablaVentas[[#This Row],[fecha]])</f>
        <v>2016</v>
      </c>
      <c r="I1511">
        <f>VLOOKUP(TablaVentas[[#This Row],[CodigoBarras]],TablaProductos[#All],3,FALSE)</f>
        <v>1005</v>
      </c>
    </row>
    <row r="1512" spans="1:9" x14ac:dyDescent="0.25">
      <c r="A1512" s="68">
        <v>42643</v>
      </c>
      <c r="B1512">
        <v>75100033950</v>
      </c>
      <c r="C1512">
        <v>9</v>
      </c>
      <c r="D1512" s="2">
        <v>25.215585619363644</v>
      </c>
      <c r="E1512" s="3">
        <f>TablaVentas[[#This Row],[Precio]]*TablaVentas[[#This Row],[Cantidad]]</f>
        <v>226.9402705742728</v>
      </c>
      <c r="F1512">
        <f>IF(TablaVentas[[#This Row],[Cantidad]]&gt;=20,1,2)</f>
        <v>2</v>
      </c>
      <c r="G1512" s="67" t="str">
        <f>VLOOKUP(MONTH(TablaVentas[[#This Row],[fecha]]),TablaMeses[#All],2,FALSE)</f>
        <v>SEPTIEMBRE</v>
      </c>
      <c r="H1512">
        <f>YEAR(TablaVentas[[#This Row],[fecha]])</f>
        <v>2016</v>
      </c>
      <c r="I1512">
        <f>VLOOKUP(TablaVentas[[#This Row],[CodigoBarras]],TablaProductos[#All],3,FALSE)</f>
        <v>1005</v>
      </c>
    </row>
    <row r="1513" spans="1:9" x14ac:dyDescent="0.25">
      <c r="A1513" s="68">
        <v>42644</v>
      </c>
      <c r="B1513">
        <v>75100033948</v>
      </c>
      <c r="C1513">
        <v>46</v>
      </c>
      <c r="D1513" s="2">
        <v>24.462827423892683</v>
      </c>
      <c r="E1513" s="3">
        <f>TablaVentas[[#This Row],[Precio]]*TablaVentas[[#This Row],[Cantidad]]</f>
        <v>1125.2900614990635</v>
      </c>
      <c r="F1513">
        <f>IF(TablaVentas[[#This Row],[Cantidad]]&gt;=20,1,2)</f>
        <v>1</v>
      </c>
      <c r="G1513" s="67" t="str">
        <f>VLOOKUP(MONTH(TablaVentas[[#This Row],[fecha]]),TablaMeses[#All],2,FALSE)</f>
        <v>OCTUBRE</v>
      </c>
      <c r="H1513">
        <f>YEAR(TablaVentas[[#This Row],[fecha]])</f>
        <v>2016</v>
      </c>
      <c r="I1513">
        <f>VLOOKUP(TablaVentas[[#This Row],[CodigoBarras]],TablaProductos[#All],3,FALSE)</f>
        <v>1006</v>
      </c>
    </row>
    <row r="1514" spans="1:9" x14ac:dyDescent="0.25">
      <c r="A1514" s="68">
        <v>42644</v>
      </c>
      <c r="B1514">
        <v>75100033948</v>
      </c>
      <c r="C1514">
        <v>11</v>
      </c>
      <c r="D1514" s="2">
        <v>24.462827423892683</v>
      </c>
      <c r="E1514" s="3">
        <f>TablaVentas[[#This Row],[Precio]]*TablaVentas[[#This Row],[Cantidad]]</f>
        <v>269.09110166281954</v>
      </c>
      <c r="F1514">
        <f>IF(TablaVentas[[#This Row],[Cantidad]]&gt;=20,1,2)</f>
        <v>2</v>
      </c>
      <c r="G1514" s="67" t="str">
        <f>VLOOKUP(MONTH(TablaVentas[[#This Row],[fecha]]),TablaMeses[#All],2,FALSE)</f>
        <v>OCTUBRE</v>
      </c>
      <c r="H1514">
        <f>YEAR(TablaVentas[[#This Row],[fecha]])</f>
        <v>2016</v>
      </c>
      <c r="I1514">
        <f>VLOOKUP(TablaVentas[[#This Row],[CodigoBarras]],TablaProductos[#All],3,FALSE)</f>
        <v>1006</v>
      </c>
    </row>
    <row r="1515" spans="1:9" x14ac:dyDescent="0.25">
      <c r="A1515" s="68">
        <v>42645</v>
      </c>
      <c r="B1515">
        <v>75100033940</v>
      </c>
      <c r="C1515">
        <v>9</v>
      </c>
      <c r="D1515" s="2">
        <v>36.618449397693041</v>
      </c>
      <c r="E1515" s="3">
        <f>TablaVentas[[#This Row],[Precio]]*TablaVentas[[#This Row],[Cantidad]]</f>
        <v>329.56604457923737</v>
      </c>
      <c r="F1515">
        <f>IF(TablaVentas[[#This Row],[Cantidad]]&gt;=20,1,2)</f>
        <v>2</v>
      </c>
      <c r="G1515" s="67" t="str">
        <f>VLOOKUP(MONTH(TablaVentas[[#This Row],[fecha]]),TablaMeses[#All],2,FALSE)</f>
        <v>OCTUBRE</v>
      </c>
      <c r="H1515">
        <f>YEAR(TablaVentas[[#This Row],[fecha]])</f>
        <v>2016</v>
      </c>
      <c r="I1515">
        <f>VLOOKUP(TablaVentas[[#This Row],[CodigoBarras]],TablaProductos[#All],3,FALSE)</f>
        <v>1001</v>
      </c>
    </row>
    <row r="1516" spans="1:9" x14ac:dyDescent="0.25">
      <c r="A1516" s="68">
        <v>42645</v>
      </c>
      <c r="B1516">
        <v>75100033943</v>
      </c>
      <c r="C1516">
        <v>13</v>
      </c>
      <c r="D1516" s="2">
        <v>38.791923856233225</v>
      </c>
      <c r="E1516" s="3">
        <f>TablaVentas[[#This Row],[Precio]]*TablaVentas[[#This Row],[Cantidad]]</f>
        <v>504.29501013103192</v>
      </c>
      <c r="F1516">
        <f>IF(TablaVentas[[#This Row],[Cantidad]]&gt;=20,1,2)</f>
        <v>2</v>
      </c>
      <c r="G1516" s="67" t="str">
        <f>VLOOKUP(MONTH(TablaVentas[[#This Row],[fecha]]),TablaMeses[#All],2,FALSE)</f>
        <v>OCTUBRE</v>
      </c>
      <c r="H1516">
        <f>YEAR(TablaVentas[[#This Row],[fecha]])</f>
        <v>2016</v>
      </c>
      <c r="I1516">
        <f>VLOOKUP(TablaVentas[[#This Row],[CodigoBarras]],TablaProductos[#All],3,FALSE)</f>
        <v>1001</v>
      </c>
    </row>
    <row r="1517" spans="1:9" x14ac:dyDescent="0.25">
      <c r="A1517" s="68">
        <v>42645</v>
      </c>
      <c r="B1517">
        <v>75100033943</v>
      </c>
      <c r="C1517">
        <v>23</v>
      </c>
      <c r="D1517" s="2">
        <v>38.791923856233225</v>
      </c>
      <c r="E1517" s="3">
        <f>TablaVentas[[#This Row],[Precio]]*TablaVentas[[#This Row],[Cantidad]]</f>
        <v>892.2142486933642</v>
      </c>
      <c r="F1517">
        <f>IF(TablaVentas[[#This Row],[Cantidad]]&gt;=20,1,2)</f>
        <v>1</v>
      </c>
      <c r="G1517" s="67" t="str">
        <f>VLOOKUP(MONTH(TablaVentas[[#This Row],[fecha]]),TablaMeses[#All],2,FALSE)</f>
        <v>OCTUBRE</v>
      </c>
      <c r="H1517">
        <f>YEAR(TablaVentas[[#This Row],[fecha]])</f>
        <v>2016</v>
      </c>
      <c r="I1517">
        <f>VLOOKUP(TablaVentas[[#This Row],[CodigoBarras]],TablaProductos[#All],3,FALSE)</f>
        <v>1001</v>
      </c>
    </row>
    <row r="1518" spans="1:9" x14ac:dyDescent="0.25">
      <c r="A1518" s="68">
        <v>42645</v>
      </c>
      <c r="B1518">
        <v>75100033946</v>
      </c>
      <c r="C1518">
        <v>49</v>
      </c>
      <c r="D1518" s="2">
        <v>39.508311000525424</v>
      </c>
      <c r="E1518" s="3">
        <f>TablaVentas[[#This Row],[Precio]]*TablaVentas[[#This Row],[Cantidad]]</f>
        <v>1935.9072390257459</v>
      </c>
      <c r="F1518">
        <f>IF(TablaVentas[[#This Row],[Cantidad]]&gt;=20,1,2)</f>
        <v>1</v>
      </c>
      <c r="G1518" s="67" t="str">
        <f>VLOOKUP(MONTH(TablaVentas[[#This Row],[fecha]]),TablaMeses[#All],2,FALSE)</f>
        <v>OCTUBRE</v>
      </c>
      <c r="H1518">
        <f>YEAR(TablaVentas[[#This Row],[fecha]])</f>
        <v>2016</v>
      </c>
      <c r="I1518">
        <f>VLOOKUP(TablaVentas[[#This Row],[CodigoBarras]],TablaProductos[#All],3,FALSE)</f>
        <v>1004</v>
      </c>
    </row>
    <row r="1519" spans="1:9" x14ac:dyDescent="0.25">
      <c r="A1519" s="68">
        <v>42645</v>
      </c>
      <c r="B1519">
        <v>75100033948</v>
      </c>
      <c r="C1519">
        <v>41</v>
      </c>
      <c r="D1519" s="2">
        <v>24.462827423892683</v>
      </c>
      <c r="E1519" s="3">
        <f>TablaVentas[[#This Row],[Precio]]*TablaVentas[[#This Row],[Cantidad]]</f>
        <v>1002.9759243796</v>
      </c>
      <c r="F1519">
        <f>IF(TablaVentas[[#This Row],[Cantidad]]&gt;=20,1,2)</f>
        <v>1</v>
      </c>
      <c r="G1519" s="67" t="str">
        <f>VLOOKUP(MONTH(TablaVentas[[#This Row],[fecha]]),TablaMeses[#All],2,FALSE)</f>
        <v>OCTUBRE</v>
      </c>
      <c r="H1519">
        <f>YEAR(TablaVentas[[#This Row],[fecha]])</f>
        <v>2016</v>
      </c>
      <c r="I1519">
        <f>VLOOKUP(TablaVentas[[#This Row],[CodigoBarras]],TablaProductos[#All],3,FALSE)</f>
        <v>1006</v>
      </c>
    </row>
    <row r="1520" spans="1:9" x14ac:dyDescent="0.25">
      <c r="A1520" s="68">
        <v>42646</v>
      </c>
      <c r="B1520">
        <v>75100033941</v>
      </c>
      <c r="C1520">
        <v>9</v>
      </c>
      <c r="D1520" s="2">
        <v>34.329026514440201</v>
      </c>
      <c r="E1520" s="3">
        <f>TablaVentas[[#This Row],[Precio]]*TablaVentas[[#This Row],[Cantidad]]</f>
        <v>308.96123862996183</v>
      </c>
      <c r="F1520">
        <f>IF(TablaVentas[[#This Row],[Cantidad]]&gt;=20,1,2)</f>
        <v>2</v>
      </c>
      <c r="G1520" s="67" t="str">
        <f>VLOOKUP(MONTH(TablaVentas[[#This Row],[fecha]]),TablaMeses[#All],2,FALSE)</f>
        <v>OCTUBRE</v>
      </c>
      <c r="H1520">
        <f>YEAR(TablaVentas[[#This Row],[fecha]])</f>
        <v>2016</v>
      </c>
      <c r="I1520">
        <f>VLOOKUP(TablaVentas[[#This Row],[CodigoBarras]],TablaProductos[#All],3,FALSE)</f>
        <v>1002</v>
      </c>
    </row>
    <row r="1521" spans="1:9" x14ac:dyDescent="0.25">
      <c r="A1521" s="68">
        <v>42646</v>
      </c>
      <c r="B1521">
        <v>75100033948</v>
      </c>
      <c r="C1521">
        <v>46</v>
      </c>
      <c r="D1521" s="2">
        <v>24.462827423892683</v>
      </c>
      <c r="E1521" s="3">
        <f>TablaVentas[[#This Row],[Precio]]*TablaVentas[[#This Row],[Cantidad]]</f>
        <v>1125.2900614990635</v>
      </c>
      <c r="F1521">
        <f>IF(TablaVentas[[#This Row],[Cantidad]]&gt;=20,1,2)</f>
        <v>1</v>
      </c>
      <c r="G1521" s="67" t="str">
        <f>VLOOKUP(MONTH(TablaVentas[[#This Row],[fecha]]),TablaMeses[#All],2,FALSE)</f>
        <v>OCTUBRE</v>
      </c>
      <c r="H1521">
        <f>YEAR(TablaVentas[[#This Row],[fecha]])</f>
        <v>2016</v>
      </c>
      <c r="I1521">
        <f>VLOOKUP(TablaVentas[[#This Row],[CodigoBarras]],TablaProductos[#All],3,FALSE)</f>
        <v>1006</v>
      </c>
    </row>
    <row r="1522" spans="1:9" x14ac:dyDescent="0.25">
      <c r="A1522" s="68">
        <v>42646</v>
      </c>
      <c r="B1522">
        <v>75100033948</v>
      </c>
      <c r="C1522">
        <v>46</v>
      </c>
      <c r="D1522" s="2">
        <v>24.462827423892683</v>
      </c>
      <c r="E1522" s="3">
        <f>TablaVentas[[#This Row],[Precio]]*TablaVentas[[#This Row],[Cantidad]]</f>
        <v>1125.2900614990635</v>
      </c>
      <c r="F1522">
        <f>IF(TablaVentas[[#This Row],[Cantidad]]&gt;=20,1,2)</f>
        <v>1</v>
      </c>
      <c r="G1522" s="67" t="str">
        <f>VLOOKUP(MONTH(TablaVentas[[#This Row],[fecha]]),TablaMeses[#All],2,FALSE)</f>
        <v>OCTUBRE</v>
      </c>
      <c r="H1522">
        <f>YEAR(TablaVentas[[#This Row],[fecha]])</f>
        <v>2016</v>
      </c>
      <c r="I1522">
        <f>VLOOKUP(TablaVentas[[#This Row],[CodigoBarras]],TablaProductos[#All],3,FALSE)</f>
        <v>1006</v>
      </c>
    </row>
    <row r="1523" spans="1:9" x14ac:dyDescent="0.25">
      <c r="A1523" s="68">
        <v>42647</v>
      </c>
      <c r="B1523">
        <v>75100033940</v>
      </c>
      <c r="C1523">
        <v>36</v>
      </c>
      <c r="D1523" s="2">
        <v>36.618449397693041</v>
      </c>
      <c r="E1523" s="3">
        <f>TablaVentas[[#This Row],[Precio]]*TablaVentas[[#This Row],[Cantidad]]</f>
        <v>1318.2641783169495</v>
      </c>
      <c r="F1523">
        <f>IF(TablaVentas[[#This Row],[Cantidad]]&gt;=20,1,2)</f>
        <v>1</v>
      </c>
      <c r="G1523" s="67" t="str">
        <f>VLOOKUP(MONTH(TablaVentas[[#This Row],[fecha]]),TablaMeses[#All],2,FALSE)</f>
        <v>OCTUBRE</v>
      </c>
      <c r="H1523">
        <f>YEAR(TablaVentas[[#This Row],[fecha]])</f>
        <v>2016</v>
      </c>
      <c r="I1523">
        <f>VLOOKUP(TablaVentas[[#This Row],[CodigoBarras]],TablaProductos[#All],3,FALSE)</f>
        <v>1001</v>
      </c>
    </row>
    <row r="1524" spans="1:9" x14ac:dyDescent="0.25">
      <c r="A1524" s="68">
        <v>42647</v>
      </c>
      <c r="B1524">
        <v>75100033940</v>
      </c>
      <c r="C1524">
        <v>9</v>
      </c>
      <c r="D1524" s="2">
        <v>36.618449397693041</v>
      </c>
      <c r="E1524" s="3">
        <f>TablaVentas[[#This Row],[Precio]]*TablaVentas[[#This Row],[Cantidad]]</f>
        <v>329.56604457923737</v>
      </c>
      <c r="F1524">
        <f>IF(TablaVentas[[#This Row],[Cantidad]]&gt;=20,1,2)</f>
        <v>2</v>
      </c>
      <c r="G1524" s="67" t="str">
        <f>VLOOKUP(MONTH(TablaVentas[[#This Row],[fecha]]),TablaMeses[#All],2,FALSE)</f>
        <v>OCTUBRE</v>
      </c>
      <c r="H1524">
        <f>YEAR(TablaVentas[[#This Row],[fecha]])</f>
        <v>2016</v>
      </c>
      <c r="I1524">
        <f>VLOOKUP(TablaVentas[[#This Row],[CodigoBarras]],TablaProductos[#All],3,FALSE)</f>
        <v>1001</v>
      </c>
    </row>
    <row r="1525" spans="1:9" x14ac:dyDescent="0.25">
      <c r="A1525" s="68">
        <v>42647</v>
      </c>
      <c r="B1525">
        <v>75100033940</v>
      </c>
      <c r="C1525">
        <v>13</v>
      </c>
      <c r="D1525" s="2">
        <v>36.618449397693041</v>
      </c>
      <c r="E1525" s="3">
        <f>TablaVentas[[#This Row],[Precio]]*TablaVentas[[#This Row],[Cantidad]]</f>
        <v>476.03984217000954</v>
      </c>
      <c r="F1525">
        <f>IF(TablaVentas[[#This Row],[Cantidad]]&gt;=20,1,2)</f>
        <v>2</v>
      </c>
      <c r="G1525" s="67" t="str">
        <f>VLOOKUP(MONTH(TablaVentas[[#This Row],[fecha]]),TablaMeses[#All],2,FALSE)</f>
        <v>OCTUBRE</v>
      </c>
      <c r="H1525">
        <f>YEAR(TablaVentas[[#This Row],[fecha]])</f>
        <v>2016</v>
      </c>
      <c r="I1525">
        <f>VLOOKUP(TablaVentas[[#This Row],[CodigoBarras]],TablaProductos[#All],3,FALSE)</f>
        <v>1001</v>
      </c>
    </row>
    <row r="1526" spans="1:9" x14ac:dyDescent="0.25">
      <c r="A1526" s="68">
        <v>42647</v>
      </c>
      <c r="B1526">
        <v>75100033942</v>
      </c>
      <c r="C1526">
        <v>7</v>
      </c>
      <c r="D1526" s="2">
        <v>39.570543626877033</v>
      </c>
      <c r="E1526" s="3">
        <f>TablaVentas[[#This Row],[Precio]]*TablaVentas[[#This Row],[Cantidad]]</f>
        <v>276.99380538813921</v>
      </c>
      <c r="F1526">
        <f>IF(TablaVentas[[#This Row],[Cantidad]]&gt;=20,1,2)</f>
        <v>2</v>
      </c>
      <c r="G1526" s="67" t="str">
        <f>VLOOKUP(MONTH(TablaVentas[[#This Row],[fecha]]),TablaMeses[#All],2,FALSE)</f>
        <v>OCTUBRE</v>
      </c>
      <c r="H1526">
        <f>YEAR(TablaVentas[[#This Row],[fecha]])</f>
        <v>2016</v>
      </c>
      <c r="I1526">
        <f>VLOOKUP(TablaVentas[[#This Row],[CodigoBarras]],TablaProductos[#All],3,FALSE)</f>
        <v>1003</v>
      </c>
    </row>
    <row r="1527" spans="1:9" x14ac:dyDescent="0.25">
      <c r="A1527" s="68">
        <v>42647</v>
      </c>
      <c r="B1527">
        <v>75100033943</v>
      </c>
      <c r="C1527">
        <v>38</v>
      </c>
      <c r="D1527" s="2">
        <v>38.791923856233225</v>
      </c>
      <c r="E1527" s="3">
        <f>TablaVentas[[#This Row],[Precio]]*TablaVentas[[#This Row],[Cantidad]]</f>
        <v>1474.0931065368625</v>
      </c>
      <c r="F1527">
        <f>IF(TablaVentas[[#This Row],[Cantidad]]&gt;=20,1,2)</f>
        <v>1</v>
      </c>
      <c r="G1527" s="67" t="str">
        <f>VLOOKUP(MONTH(TablaVentas[[#This Row],[fecha]]),TablaMeses[#All],2,FALSE)</f>
        <v>OCTUBRE</v>
      </c>
      <c r="H1527">
        <f>YEAR(TablaVentas[[#This Row],[fecha]])</f>
        <v>2016</v>
      </c>
      <c r="I1527">
        <f>VLOOKUP(TablaVentas[[#This Row],[CodigoBarras]],TablaProductos[#All],3,FALSE)</f>
        <v>1001</v>
      </c>
    </row>
    <row r="1528" spans="1:9" x14ac:dyDescent="0.25">
      <c r="A1528" s="68">
        <v>42647</v>
      </c>
      <c r="B1528">
        <v>75100033944</v>
      </c>
      <c r="C1528">
        <v>26</v>
      </c>
      <c r="D1528" s="2">
        <v>26.678238770962935</v>
      </c>
      <c r="E1528" s="3">
        <f>TablaVentas[[#This Row],[Precio]]*TablaVentas[[#This Row],[Cantidad]]</f>
        <v>693.6342080450363</v>
      </c>
      <c r="F1528">
        <f>IF(TablaVentas[[#This Row],[Cantidad]]&gt;=20,1,2)</f>
        <v>1</v>
      </c>
      <c r="G1528" s="67" t="str">
        <f>VLOOKUP(MONTH(TablaVentas[[#This Row],[fecha]]),TablaMeses[#All],2,FALSE)</f>
        <v>OCTUBRE</v>
      </c>
      <c r="H1528">
        <f>YEAR(TablaVentas[[#This Row],[fecha]])</f>
        <v>2016</v>
      </c>
      <c r="I1528">
        <f>VLOOKUP(TablaVentas[[#This Row],[CodigoBarras]],TablaProductos[#All],3,FALSE)</f>
        <v>1002</v>
      </c>
    </row>
    <row r="1529" spans="1:9" x14ac:dyDescent="0.25">
      <c r="A1529" s="68">
        <v>42647</v>
      </c>
      <c r="B1529">
        <v>75100033944</v>
      </c>
      <c r="C1529">
        <v>48</v>
      </c>
      <c r="D1529" s="2">
        <v>26.678238770962935</v>
      </c>
      <c r="E1529" s="3">
        <f>TablaVentas[[#This Row],[Precio]]*TablaVentas[[#This Row],[Cantidad]]</f>
        <v>1280.5554610062209</v>
      </c>
      <c r="F1529">
        <f>IF(TablaVentas[[#This Row],[Cantidad]]&gt;=20,1,2)</f>
        <v>1</v>
      </c>
      <c r="G1529" s="67" t="str">
        <f>VLOOKUP(MONTH(TablaVentas[[#This Row],[fecha]]),TablaMeses[#All],2,FALSE)</f>
        <v>OCTUBRE</v>
      </c>
      <c r="H1529">
        <f>YEAR(TablaVentas[[#This Row],[fecha]])</f>
        <v>2016</v>
      </c>
      <c r="I1529">
        <f>VLOOKUP(TablaVentas[[#This Row],[CodigoBarras]],TablaProductos[#All],3,FALSE)</f>
        <v>1002</v>
      </c>
    </row>
    <row r="1530" spans="1:9" x14ac:dyDescent="0.25">
      <c r="A1530" s="68">
        <v>42647</v>
      </c>
      <c r="B1530">
        <v>75100033945</v>
      </c>
      <c r="C1530">
        <v>47</v>
      </c>
      <c r="D1530" s="2">
        <v>32.473968381130078</v>
      </c>
      <c r="E1530" s="3">
        <f>TablaVentas[[#This Row],[Precio]]*TablaVentas[[#This Row],[Cantidad]]</f>
        <v>1526.2765139131136</v>
      </c>
      <c r="F1530">
        <f>IF(TablaVentas[[#This Row],[Cantidad]]&gt;=20,1,2)</f>
        <v>1</v>
      </c>
      <c r="G1530" s="67" t="str">
        <f>VLOOKUP(MONTH(TablaVentas[[#This Row],[fecha]]),TablaMeses[#All],2,FALSE)</f>
        <v>OCTUBRE</v>
      </c>
      <c r="H1530">
        <f>YEAR(TablaVentas[[#This Row],[fecha]])</f>
        <v>2016</v>
      </c>
      <c r="I1530">
        <f>VLOOKUP(TablaVentas[[#This Row],[CodigoBarras]],TablaProductos[#All],3,FALSE)</f>
        <v>1003</v>
      </c>
    </row>
    <row r="1531" spans="1:9" x14ac:dyDescent="0.25">
      <c r="A1531" s="68">
        <v>42647</v>
      </c>
      <c r="B1531">
        <v>75100033946</v>
      </c>
      <c r="C1531">
        <v>42</v>
      </c>
      <c r="D1531" s="2">
        <v>39.508311000525424</v>
      </c>
      <c r="E1531" s="3">
        <f>TablaVentas[[#This Row],[Precio]]*TablaVentas[[#This Row],[Cantidad]]</f>
        <v>1659.3490620220678</v>
      </c>
      <c r="F1531">
        <f>IF(TablaVentas[[#This Row],[Cantidad]]&gt;=20,1,2)</f>
        <v>1</v>
      </c>
      <c r="G1531" s="67" t="str">
        <f>VLOOKUP(MONTH(TablaVentas[[#This Row],[fecha]]),TablaMeses[#All],2,FALSE)</f>
        <v>OCTUBRE</v>
      </c>
      <c r="H1531">
        <f>YEAR(TablaVentas[[#This Row],[fecha]])</f>
        <v>2016</v>
      </c>
      <c r="I1531">
        <f>VLOOKUP(TablaVentas[[#This Row],[CodigoBarras]],TablaProductos[#All],3,FALSE)</f>
        <v>1004</v>
      </c>
    </row>
    <row r="1532" spans="1:9" x14ac:dyDescent="0.25">
      <c r="A1532" s="68">
        <v>42647</v>
      </c>
      <c r="B1532">
        <v>75100033948</v>
      </c>
      <c r="C1532">
        <v>48</v>
      </c>
      <c r="D1532" s="2">
        <v>24.462827423892683</v>
      </c>
      <c r="E1532" s="3">
        <f>TablaVentas[[#This Row],[Precio]]*TablaVentas[[#This Row],[Cantidad]]</f>
        <v>1174.2157163468487</v>
      </c>
      <c r="F1532">
        <f>IF(TablaVentas[[#This Row],[Cantidad]]&gt;=20,1,2)</f>
        <v>1</v>
      </c>
      <c r="G1532" s="67" t="str">
        <f>VLOOKUP(MONTH(TablaVentas[[#This Row],[fecha]]),TablaMeses[#All],2,FALSE)</f>
        <v>OCTUBRE</v>
      </c>
      <c r="H1532">
        <f>YEAR(TablaVentas[[#This Row],[fecha]])</f>
        <v>2016</v>
      </c>
      <c r="I1532">
        <f>VLOOKUP(TablaVentas[[#This Row],[CodigoBarras]],TablaProductos[#All],3,FALSE)</f>
        <v>1006</v>
      </c>
    </row>
    <row r="1533" spans="1:9" x14ac:dyDescent="0.25">
      <c r="A1533" s="68">
        <v>42647</v>
      </c>
      <c r="B1533">
        <v>75100033948</v>
      </c>
      <c r="C1533">
        <v>45</v>
      </c>
      <c r="D1533" s="2">
        <v>24.462827423892683</v>
      </c>
      <c r="E1533" s="3">
        <f>TablaVentas[[#This Row],[Precio]]*TablaVentas[[#This Row],[Cantidad]]</f>
        <v>1100.8272340751707</v>
      </c>
      <c r="F1533">
        <f>IF(TablaVentas[[#This Row],[Cantidad]]&gt;=20,1,2)</f>
        <v>1</v>
      </c>
      <c r="G1533" s="67" t="str">
        <f>VLOOKUP(MONTH(TablaVentas[[#This Row],[fecha]]),TablaMeses[#All],2,FALSE)</f>
        <v>OCTUBRE</v>
      </c>
      <c r="H1533">
        <f>YEAR(TablaVentas[[#This Row],[fecha]])</f>
        <v>2016</v>
      </c>
      <c r="I1533">
        <f>VLOOKUP(TablaVentas[[#This Row],[CodigoBarras]],TablaProductos[#All],3,FALSE)</f>
        <v>1006</v>
      </c>
    </row>
    <row r="1534" spans="1:9" x14ac:dyDescent="0.25">
      <c r="A1534" s="68">
        <v>42647</v>
      </c>
      <c r="B1534">
        <v>75100033950</v>
      </c>
      <c r="C1534">
        <v>34</v>
      </c>
      <c r="D1534" s="2">
        <v>25.215585619363644</v>
      </c>
      <c r="E1534" s="3">
        <f>TablaVentas[[#This Row],[Precio]]*TablaVentas[[#This Row],[Cantidad]]</f>
        <v>857.3299110583639</v>
      </c>
      <c r="F1534">
        <f>IF(TablaVentas[[#This Row],[Cantidad]]&gt;=20,1,2)</f>
        <v>1</v>
      </c>
      <c r="G1534" s="67" t="str">
        <f>VLOOKUP(MONTH(TablaVentas[[#This Row],[fecha]]),TablaMeses[#All],2,FALSE)</f>
        <v>OCTUBRE</v>
      </c>
      <c r="H1534">
        <f>YEAR(TablaVentas[[#This Row],[fecha]])</f>
        <v>2016</v>
      </c>
      <c r="I1534">
        <f>VLOOKUP(TablaVentas[[#This Row],[CodigoBarras]],TablaProductos[#All],3,FALSE)</f>
        <v>1005</v>
      </c>
    </row>
    <row r="1535" spans="1:9" x14ac:dyDescent="0.25">
      <c r="A1535" s="68">
        <v>42648</v>
      </c>
      <c r="B1535">
        <v>75100033940</v>
      </c>
      <c r="C1535">
        <v>33</v>
      </c>
      <c r="D1535" s="2">
        <v>36.618449397693041</v>
      </c>
      <c r="E1535" s="3">
        <f>TablaVentas[[#This Row],[Precio]]*TablaVentas[[#This Row],[Cantidad]]</f>
        <v>1208.4088301238703</v>
      </c>
      <c r="F1535">
        <f>IF(TablaVentas[[#This Row],[Cantidad]]&gt;=20,1,2)</f>
        <v>1</v>
      </c>
      <c r="G1535" s="67" t="str">
        <f>VLOOKUP(MONTH(TablaVentas[[#This Row],[fecha]]),TablaMeses[#All],2,FALSE)</f>
        <v>OCTUBRE</v>
      </c>
      <c r="H1535">
        <f>YEAR(TablaVentas[[#This Row],[fecha]])</f>
        <v>2016</v>
      </c>
      <c r="I1535">
        <f>VLOOKUP(TablaVentas[[#This Row],[CodigoBarras]],TablaProductos[#All],3,FALSE)</f>
        <v>1001</v>
      </c>
    </row>
    <row r="1536" spans="1:9" x14ac:dyDescent="0.25">
      <c r="A1536" s="68">
        <v>42648</v>
      </c>
      <c r="B1536">
        <v>75100033945</v>
      </c>
      <c r="C1536">
        <v>6</v>
      </c>
      <c r="D1536" s="2">
        <v>32.473968381130078</v>
      </c>
      <c r="E1536" s="3">
        <f>TablaVentas[[#This Row],[Precio]]*TablaVentas[[#This Row],[Cantidad]]</f>
        <v>194.84381028678047</v>
      </c>
      <c r="F1536">
        <f>IF(TablaVentas[[#This Row],[Cantidad]]&gt;=20,1,2)</f>
        <v>2</v>
      </c>
      <c r="G1536" s="67" t="str">
        <f>VLOOKUP(MONTH(TablaVentas[[#This Row],[fecha]]),TablaMeses[#All],2,FALSE)</f>
        <v>OCTUBRE</v>
      </c>
      <c r="H1536">
        <f>YEAR(TablaVentas[[#This Row],[fecha]])</f>
        <v>2016</v>
      </c>
      <c r="I1536">
        <f>VLOOKUP(TablaVentas[[#This Row],[CodigoBarras]],TablaProductos[#All],3,FALSE)</f>
        <v>1003</v>
      </c>
    </row>
    <row r="1537" spans="1:9" x14ac:dyDescent="0.25">
      <c r="A1537" s="68">
        <v>42648</v>
      </c>
      <c r="B1537">
        <v>75100033945</v>
      </c>
      <c r="C1537">
        <v>4</v>
      </c>
      <c r="D1537" s="2">
        <v>32.473968381130078</v>
      </c>
      <c r="E1537" s="3">
        <f>TablaVentas[[#This Row],[Precio]]*TablaVentas[[#This Row],[Cantidad]]</f>
        <v>129.89587352452031</v>
      </c>
      <c r="F1537">
        <f>IF(TablaVentas[[#This Row],[Cantidad]]&gt;=20,1,2)</f>
        <v>2</v>
      </c>
      <c r="G1537" s="67" t="str">
        <f>VLOOKUP(MONTH(TablaVentas[[#This Row],[fecha]]),TablaMeses[#All],2,FALSE)</f>
        <v>OCTUBRE</v>
      </c>
      <c r="H1537">
        <f>YEAR(TablaVentas[[#This Row],[fecha]])</f>
        <v>2016</v>
      </c>
      <c r="I1537">
        <f>VLOOKUP(TablaVentas[[#This Row],[CodigoBarras]],TablaProductos[#All],3,FALSE)</f>
        <v>1003</v>
      </c>
    </row>
    <row r="1538" spans="1:9" x14ac:dyDescent="0.25">
      <c r="A1538" s="68">
        <v>42648</v>
      </c>
      <c r="B1538">
        <v>75100033947</v>
      </c>
      <c r="C1538">
        <v>41</v>
      </c>
      <c r="D1538" s="2">
        <v>33.370394916639121</v>
      </c>
      <c r="E1538" s="3">
        <f>TablaVentas[[#This Row],[Precio]]*TablaVentas[[#This Row],[Cantidad]]</f>
        <v>1368.1861915822039</v>
      </c>
      <c r="F1538">
        <f>IF(TablaVentas[[#This Row],[Cantidad]]&gt;=20,1,2)</f>
        <v>1</v>
      </c>
      <c r="G1538" s="67" t="str">
        <f>VLOOKUP(MONTH(TablaVentas[[#This Row],[fecha]]),TablaMeses[#All],2,FALSE)</f>
        <v>OCTUBRE</v>
      </c>
      <c r="H1538">
        <f>YEAR(TablaVentas[[#This Row],[fecha]])</f>
        <v>2016</v>
      </c>
      <c r="I1538">
        <f>VLOOKUP(TablaVentas[[#This Row],[CodigoBarras]],TablaProductos[#All],3,FALSE)</f>
        <v>1005</v>
      </c>
    </row>
    <row r="1539" spans="1:9" x14ac:dyDescent="0.25">
      <c r="A1539" s="68">
        <v>42648</v>
      </c>
      <c r="B1539">
        <v>75100033947</v>
      </c>
      <c r="C1539">
        <v>46</v>
      </c>
      <c r="D1539" s="2">
        <v>33.370394916639121</v>
      </c>
      <c r="E1539" s="3">
        <f>TablaVentas[[#This Row],[Precio]]*TablaVentas[[#This Row],[Cantidad]]</f>
        <v>1535.0381661653996</v>
      </c>
      <c r="F1539">
        <f>IF(TablaVentas[[#This Row],[Cantidad]]&gt;=20,1,2)</f>
        <v>1</v>
      </c>
      <c r="G1539" s="67" t="str">
        <f>VLOOKUP(MONTH(TablaVentas[[#This Row],[fecha]]),TablaMeses[#All],2,FALSE)</f>
        <v>OCTUBRE</v>
      </c>
      <c r="H1539">
        <f>YEAR(TablaVentas[[#This Row],[fecha]])</f>
        <v>2016</v>
      </c>
      <c r="I1539">
        <f>VLOOKUP(TablaVentas[[#This Row],[CodigoBarras]],TablaProductos[#All],3,FALSE)</f>
        <v>1005</v>
      </c>
    </row>
    <row r="1540" spans="1:9" x14ac:dyDescent="0.25">
      <c r="A1540" s="68">
        <v>42649</v>
      </c>
      <c r="B1540">
        <v>75100033946</v>
      </c>
      <c r="C1540">
        <v>7</v>
      </c>
      <c r="D1540" s="2">
        <v>39.508311000525424</v>
      </c>
      <c r="E1540" s="3">
        <f>TablaVentas[[#This Row],[Precio]]*TablaVentas[[#This Row],[Cantidad]]</f>
        <v>276.558177003678</v>
      </c>
      <c r="F1540">
        <f>IF(TablaVentas[[#This Row],[Cantidad]]&gt;=20,1,2)</f>
        <v>2</v>
      </c>
      <c r="G1540" s="67" t="str">
        <f>VLOOKUP(MONTH(TablaVentas[[#This Row],[fecha]]),TablaMeses[#All],2,FALSE)</f>
        <v>OCTUBRE</v>
      </c>
      <c r="H1540">
        <f>YEAR(TablaVentas[[#This Row],[fecha]])</f>
        <v>2016</v>
      </c>
      <c r="I1540">
        <f>VLOOKUP(TablaVentas[[#This Row],[CodigoBarras]],TablaProductos[#All],3,FALSE)</f>
        <v>1004</v>
      </c>
    </row>
    <row r="1541" spans="1:9" x14ac:dyDescent="0.25">
      <c r="A1541" s="68">
        <v>42649</v>
      </c>
      <c r="B1541">
        <v>75100033949</v>
      </c>
      <c r="C1541">
        <v>43</v>
      </c>
      <c r="D1541" s="2">
        <v>32.894032474980676</v>
      </c>
      <c r="E1541" s="3">
        <f>TablaVentas[[#This Row],[Precio]]*TablaVentas[[#This Row],[Cantidad]]</f>
        <v>1414.4433964241691</v>
      </c>
      <c r="F1541">
        <f>IF(TablaVentas[[#This Row],[Cantidad]]&gt;=20,1,2)</f>
        <v>1</v>
      </c>
      <c r="G1541" s="67" t="str">
        <f>VLOOKUP(MONTH(TablaVentas[[#This Row],[fecha]]),TablaMeses[#All],2,FALSE)</f>
        <v>OCTUBRE</v>
      </c>
      <c r="H1541">
        <f>YEAR(TablaVentas[[#This Row],[fecha]])</f>
        <v>2016</v>
      </c>
      <c r="I1541">
        <f>VLOOKUP(TablaVentas[[#This Row],[CodigoBarras]],TablaProductos[#All],3,FALSE)</f>
        <v>1004</v>
      </c>
    </row>
    <row r="1542" spans="1:9" x14ac:dyDescent="0.25">
      <c r="A1542" s="68">
        <v>42650</v>
      </c>
      <c r="B1542">
        <v>75100033941</v>
      </c>
      <c r="C1542">
        <v>24</v>
      </c>
      <c r="D1542" s="2">
        <v>34.329026514440201</v>
      </c>
      <c r="E1542" s="3">
        <f>TablaVentas[[#This Row],[Precio]]*TablaVentas[[#This Row],[Cantidad]]</f>
        <v>823.89663634656483</v>
      </c>
      <c r="F1542">
        <f>IF(TablaVentas[[#This Row],[Cantidad]]&gt;=20,1,2)</f>
        <v>1</v>
      </c>
      <c r="G1542" s="67" t="str">
        <f>VLOOKUP(MONTH(TablaVentas[[#This Row],[fecha]]),TablaMeses[#All],2,FALSE)</f>
        <v>OCTUBRE</v>
      </c>
      <c r="H1542">
        <f>YEAR(TablaVentas[[#This Row],[fecha]])</f>
        <v>2016</v>
      </c>
      <c r="I1542">
        <f>VLOOKUP(TablaVentas[[#This Row],[CodigoBarras]],TablaProductos[#All],3,FALSE)</f>
        <v>1002</v>
      </c>
    </row>
    <row r="1543" spans="1:9" x14ac:dyDescent="0.25">
      <c r="A1543" s="68">
        <v>42650</v>
      </c>
      <c r="B1543">
        <v>75100033944</v>
      </c>
      <c r="C1543">
        <v>45</v>
      </c>
      <c r="D1543" s="2">
        <v>26.678238770962935</v>
      </c>
      <c r="E1543" s="3">
        <f>TablaVentas[[#This Row],[Precio]]*TablaVentas[[#This Row],[Cantidad]]</f>
        <v>1200.5207446933321</v>
      </c>
      <c r="F1543">
        <f>IF(TablaVentas[[#This Row],[Cantidad]]&gt;=20,1,2)</f>
        <v>1</v>
      </c>
      <c r="G1543" s="67" t="str">
        <f>VLOOKUP(MONTH(TablaVentas[[#This Row],[fecha]]),TablaMeses[#All],2,FALSE)</f>
        <v>OCTUBRE</v>
      </c>
      <c r="H1543">
        <f>YEAR(TablaVentas[[#This Row],[fecha]])</f>
        <v>2016</v>
      </c>
      <c r="I1543">
        <f>VLOOKUP(TablaVentas[[#This Row],[CodigoBarras]],TablaProductos[#All],3,FALSE)</f>
        <v>1002</v>
      </c>
    </row>
    <row r="1544" spans="1:9" x14ac:dyDescent="0.25">
      <c r="A1544" s="68">
        <v>42650</v>
      </c>
      <c r="B1544">
        <v>75100033945</v>
      </c>
      <c r="C1544">
        <v>49</v>
      </c>
      <c r="D1544" s="2">
        <v>32.473968381130078</v>
      </c>
      <c r="E1544" s="3">
        <f>TablaVentas[[#This Row],[Precio]]*TablaVentas[[#This Row],[Cantidad]]</f>
        <v>1591.2244506753739</v>
      </c>
      <c r="F1544">
        <f>IF(TablaVentas[[#This Row],[Cantidad]]&gt;=20,1,2)</f>
        <v>1</v>
      </c>
      <c r="G1544" s="67" t="str">
        <f>VLOOKUP(MONTH(TablaVentas[[#This Row],[fecha]]),TablaMeses[#All],2,FALSE)</f>
        <v>OCTUBRE</v>
      </c>
      <c r="H1544">
        <f>YEAR(TablaVentas[[#This Row],[fecha]])</f>
        <v>2016</v>
      </c>
      <c r="I1544">
        <f>VLOOKUP(TablaVentas[[#This Row],[CodigoBarras]],TablaProductos[#All],3,FALSE)</f>
        <v>1003</v>
      </c>
    </row>
    <row r="1545" spans="1:9" x14ac:dyDescent="0.25">
      <c r="A1545" s="68">
        <v>42650</v>
      </c>
      <c r="B1545">
        <v>75100033948</v>
      </c>
      <c r="C1545">
        <v>46</v>
      </c>
      <c r="D1545" s="2">
        <v>24.462827423892683</v>
      </c>
      <c r="E1545" s="3">
        <f>TablaVentas[[#This Row],[Precio]]*TablaVentas[[#This Row],[Cantidad]]</f>
        <v>1125.2900614990635</v>
      </c>
      <c r="F1545">
        <f>IF(TablaVentas[[#This Row],[Cantidad]]&gt;=20,1,2)</f>
        <v>1</v>
      </c>
      <c r="G1545" s="67" t="str">
        <f>VLOOKUP(MONTH(TablaVentas[[#This Row],[fecha]]),TablaMeses[#All],2,FALSE)</f>
        <v>OCTUBRE</v>
      </c>
      <c r="H1545">
        <f>YEAR(TablaVentas[[#This Row],[fecha]])</f>
        <v>2016</v>
      </c>
      <c r="I1545">
        <f>VLOOKUP(TablaVentas[[#This Row],[CodigoBarras]],TablaProductos[#All],3,FALSE)</f>
        <v>1006</v>
      </c>
    </row>
    <row r="1546" spans="1:9" x14ac:dyDescent="0.25">
      <c r="A1546" s="68">
        <v>42650</v>
      </c>
      <c r="B1546">
        <v>75100033948</v>
      </c>
      <c r="C1546">
        <v>39</v>
      </c>
      <c r="D1546" s="2">
        <v>24.462827423892683</v>
      </c>
      <c r="E1546" s="3">
        <f>TablaVentas[[#This Row],[Precio]]*TablaVentas[[#This Row],[Cantidad]]</f>
        <v>954.05026953181471</v>
      </c>
      <c r="F1546">
        <f>IF(TablaVentas[[#This Row],[Cantidad]]&gt;=20,1,2)</f>
        <v>1</v>
      </c>
      <c r="G1546" s="67" t="str">
        <f>VLOOKUP(MONTH(TablaVentas[[#This Row],[fecha]]),TablaMeses[#All],2,FALSE)</f>
        <v>OCTUBRE</v>
      </c>
      <c r="H1546">
        <f>YEAR(TablaVentas[[#This Row],[fecha]])</f>
        <v>2016</v>
      </c>
      <c r="I1546">
        <f>VLOOKUP(TablaVentas[[#This Row],[CodigoBarras]],TablaProductos[#All],3,FALSE)</f>
        <v>1006</v>
      </c>
    </row>
    <row r="1547" spans="1:9" x14ac:dyDescent="0.25">
      <c r="A1547" s="68">
        <v>42651</v>
      </c>
      <c r="B1547">
        <v>75100033940</v>
      </c>
      <c r="C1547">
        <v>18</v>
      </c>
      <c r="D1547" s="2">
        <v>36.618449397693041</v>
      </c>
      <c r="E1547" s="3">
        <f>TablaVentas[[#This Row],[Precio]]*TablaVentas[[#This Row],[Cantidad]]</f>
        <v>659.13208915847474</v>
      </c>
      <c r="F1547">
        <f>IF(TablaVentas[[#This Row],[Cantidad]]&gt;=20,1,2)</f>
        <v>2</v>
      </c>
      <c r="G1547" s="67" t="str">
        <f>VLOOKUP(MONTH(TablaVentas[[#This Row],[fecha]]),TablaMeses[#All],2,FALSE)</f>
        <v>OCTUBRE</v>
      </c>
      <c r="H1547">
        <f>YEAR(TablaVentas[[#This Row],[fecha]])</f>
        <v>2016</v>
      </c>
      <c r="I1547">
        <f>VLOOKUP(TablaVentas[[#This Row],[CodigoBarras]],TablaProductos[#All],3,FALSE)</f>
        <v>1001</v>
      </c>
    </row>
    <row r="1548" spans="1:9" x14ac:dyDescent="0.25">
      <c r="A1548" s="68">
        <v>42651</v>
      </c>
      <c r="B1548">
        <v>75100033942</v>
      </c>
      <c r="C1548">
        <v>28</v>
      </c>
      <c r="D1548" s="2">
        <v>39.570543626877033</v>
      </c>
      <c r="E1548" s="3">
        <f>TablaVentas[[#This Row],[Precio]]*TablaVentas[[#This Row],[Cantidad]]</f>
        <v>1107.9752215525568</v>
      </c>
      <c r="F1548">
        <f>IF(TablaVentas[[#This Row],[Cantidad]]&gt;=20,1,2)</f>
        <v>1</v>
      </c>
      <c r="G1548" s="67" t="str">
        <f>VLOOKUP(MONTH(TablaVentas[[#This Row],[fecha]]),TablaMeses[#All],2,FALSE)</f>
        <v>OCTUBRE</v>
      </c>
      <c r="H1548">
        <f>YEAR(TablaVentas[[#This Row],[fecha]])</f>
        <v>2016</v>
      </c>
      <c r="I1548">
        <f>VLOOKUP(TablaVentas[[#This Row],[CodigoBarras]],TablaProductos[#All],3,FALSE)</f>
        <v>1003</v>
      </c>
    </row>
    <row r="1549" spans="1:9" x14ac:dyDescent="0.25">
      <c r="A1549" s="68">
        <v>42651</v>
      </c>
      <c r="B1549">
        <v>75100033943</v>
      </c>
      <c r="C1549">
        <v>30</v>
      </c>
      <c r="D1549" s="2">
        <v>38.791923856233225</v>
      </c>
      <c r="E1549" s="3">
        <f>TablaVentas[[#This Row],[Precio]]*TablaVentas[[#This Row],[Cantidad]]</f>
        <v>1163.7577156869968</v>
      </c>
      <c r="F1549">
        <f>IF(TablaVentas[[#This Row],[Cantidad]]&gt;=20,1,2)</f>
        <v>1</v>
      </c>
      <c r="G1549" s="67" t="str">
        <f>VLOOKUP(MONTH(TablaVentas[[#This Row],[fecha]]),TablaMeses[#All],2,FALSE)</f>
        <v>OCTUBRE</v>
      </c>
      <c r="H1549">
        <f>YEAR(TablaVentas[[#This Row],[fecha]])</f>
        <v>2016</v>
      </c>
      <c r="I1549">
        <f>VLOOKUP(TablaVentas[[#This Row],[CodigoBarras]],TablaProductos[#All],3,FALSE)</f>
        <v>1001</v>
      </c>
    </row>
    <row r="1550" spans="1:9" x14ac:dyDescent="0.25">
      <c r="A1550" s="68">
        <v>42651</v>
      </c>
      <c r="B1550">
        <v>75100033946</v>
      </c>
      <c r="C1550">
        <v>29</v>
      </c>
      <c r="D1550" s="2">
        <v>39.508311000525424</v>
      </c>
      <c r="E1550" s="3">
        <f>TablaVentas[[#This Row],[Precio]]*TablaVentas[[#This Row],[Cantidad]]</f>
        <v>1145.7410190152373</v>
      </c>
      <c r="F1550">
        <f>IF(TablaVentas[[#This Row],[Cantidad]]&gt;=20,1,2)</f>
        <v>1</v>
      </c>
      <c r="G1550" s="67" t="str">
        <f>VLOOKUP(MONTH(TablaVentas[[#This Row],[fecha]]),TablaMeses[#All],2,FALSE)</f>
        <v>OCTUBRE</v>
      </c>
      <c r="H1550">
        <f>YEAR(TablaVentas[[#This Row],[fecha]])</f>
        <v>2016</v>
      </c>
      <c r="I1550">
        <f>VLOOKUP(TablaVentas[[#This Row],[CodigoBarras]],TablaProductos[#All],3,FALSE)</f>
        <v>1004</v>
      </c>
    </row>
    <row r="1551" spans="1:9" x14ac:dyDescent="0.25">
      <c r="A1551" s="68">
        <v>42652</v>
      </c>
      <c r="B1551">
        <v>75100033942</v>
      </c>
      <c r="C1551">
        <v>44</v>
      </c>
      <c r="D1551" s="2">
        <v>39.570543626877033</v>
      </c>
      <c r="E1551" s="3">
        <f>TablaVentas[[#This Row],[Precio]]*TablaVentas[[#This Row],[Cantidad]]</f>
        <v>1741.1039195825895</v>
      </c>
      <c r="F1551">
        <f>IF(TablaVentas[[#This Row],[Cantidad]]&gt;=20,1,2)</f>
        <v>1</v>
      </c>
      <c r="G1551" s="67" t="str">
        <f>VLOOKUP(MONTH(TablaVentas[[#This Row],[fecha]]),TablaMeses[#All],2,FALSE)</f>
        <v>OCTUBRE</v>
      </c>
      <c r="H1551">
        <f>YEAR(TablaVentas[[#This Row],[fecha]])</f>
        <v>2016</v>
      </c>
      <c r="I1551">
        <f>VLOOKUP(TablaVentas[[#This Row],[CodigoBarras]],TablaProductos[#All],3,FALSE)</f>
        <v>1003</v>
      </c>
    </row>
    <row r="1552" spans="1:9" x14ac:dyDescent="0.25">
      <c r="A1552" s="68">
        <v>42652</v>
      </c>
      <c r="B1552">
        <v>75100033943</v>
      </c>
      <c r="C1552">
        <v>7</v>
      </c>
      <c r="D1552" s="2">
        <v>38.791923856233225</v>
      </c>
      <c r="E1552" s="3">
        <f>TablaVentas[[#This Row],[Precio]]*TablaVentas[[#This Row],[Cantidad]]</f>
        <v>271.54346699363259</v>
      </c>
      <c r="F1552">
        <f>IF(TablaVentas[[#This Row],[Cantidad]]&gt;=20,1,2)</f>
        <v>2</v>
      </c>
      <c r="G1552" s="67" t="str">
        <f>VLOOKUP(MONTH(TablaVentas[[#This Row],[fecha]]),TablaMeses[#All],2,FALSE)</f>
        <v>OCTUBRE</v>
      </c>
      <c r="H1552">
        <f>YEAR(TablaVentas[[#This Row],[fecha]])</f>
        <v>2016</v>
      </c>
      <c r="I1552">
        <f>VLOOKUP(TablaVentas[[#This Row],[CodigoBarras]],TablaProductos[#All],3,FALSE)</f>
        <v>1001</v>
      </c>
    </row>
    <row r="1553" spans="1:9" x14ac:dyDescent="0.25">
      <c r="A1553" s="68">
        <v>42652</v>
      </c>
      <c r="B1553">
        <v>75100033945</v>
      </c>
      <c r="C1553">
        <v>4</v>
      </c>
      <c r="D1553" s="2">
        <v>32.473968381130078</v>
      </c>
      <c r="E1553" s="3">
        <f>TablaVentas[[#This Row],[Precio]]*TablaVentas[[#This Row],[Cantidad]]</f>
        <v>129.89587352452031</v>
      </c>
      <c r="F1553">
        <f>IF(TablaVentas[[#This Row],[Cantidad]]&gt;=20,1,2)</f>
        <v>2</v>
      </c>
      <c r="G1553" s="67" t="str">
        <f>VLOOKUP(MONTH(TablaVentas[[#This Row],[fecha]]),TablaMeses[#All],2,FALSE)</f>
        <v>OCTUBRE</v>
      </c>
      <c r="H1553">
        <f>YEAR(TablaVentas[[#This Row],[fecha]])</f>
        <v>2016</v>
      </c>
      <c r="I1553">
        <f>VLOOKUP(TablaVentas[[#This Row],[CodigoBarras]],TablaProductos[#All],3,FALSE)</f>
        <v>1003</v>
      </c>
    </row>
    <row r="1554" spans="1:9" x14ac:dyDescent="0.25">
      <c r="A1554" s="68">
        <v>42652</v>
      </c>
      <c r="B1554">
        <v>75100033946</v>
      </c>
      <c r="C1554">
        <v>35</v>
      </c>
      <c r="D1554" s="2">
        <v>39.508311000525424</v>
      </c>
      <c r="E1554" s="3">
        <f>TablaVentas[[#This Row],[Precio]]*TablaVentas[[#This Row],[Cantidad]]</f>
        <v>1382.7908850183899</v>
      </c>
      <c r="F1554">
        <f>IF(TablaVentas[[#This Row],[Cantidad]]&gt;=20,1,2)</f>
        <v>1</v>
      </c>
      <c r="G1554" s="67" t="str">
        <f>VLOOKUP(MONTH(TablaVentas[[#This Row],[fecha]]),TablaMeses[#All],2,FALSE)</f>
        <v>OCTUBRE</v>
      </c>
      <c r="H1554">
        <f>YEAR(TablaVentas[[#This Row],[fecha]])</f>
        <v>2016</v>
      </c>
      <c r="I1554">
        <f>VLOOKUP(TablaVentas[[#This Row],[CodigoBarras]],TablaProductos[#All],3,FALSE)</f>
        <v>1004</v>
      </c>
    </row>
    <row r="1555" spans="1:9" x14ac:dyDescent="0.25">
      <c r="A1555" s="68">
        <v>42652</v>
      </c>
      <c r="B1555">
        <v>75100033947</v>
      </c>
      <c r="C1555">
        <v>18</v>
      </c>
      <c r="D1555" s="2">
        <v>33.370394916639121</v>
      </c>
      <c r="E1555" s="3">
        <f>TablaVentas[[#This Row],[Precio]]*TablaVentas[[#This Row],[Cantidad]]</f>
        <v>600.66710849950414</v>
      </c>
      <c r="F1555">
        <f>IF(TablaVentas[[#This Row],[Cantidad]]&gt;=20,1,2)</f>
        <v>2</v>
      </c>
      <c r="G1555" s="67" t="str">
        <f>VLOOKUP(MONTH(TablaVentas[[#This Row],[fecha]]),TablaMeses[#All],2,FALSE)</f>
        <v>OCTUBRE</v>
      </c>
      <c r="H1555">
        <f>YEAR(TablaVentas[[#This Row],[fecha]])</f>
        <v>2016</v>
      </c>
      <c r="I1555">
        <f>VLOOKUP(TablaVentas[[#This Row],[CodigoBarras]],TablaProductos[#All],3,FALSE)</f>
        <v>1005</v>
      </c>
    </row>
    <row r="1556" spans="1:9" x14ac:dyDescent="0.25">
      <c r="A1556" s="68">
        <v>42652</v>
      </c>
      <c r="B1556">
        <v>75100033947</v>
      </c>
      <c r="C1556">
        <v>29</v>
      </c>
      <c r="D1556" s="2">
        <v>33.370394916639121</v>
      </c>
      <c r="E1556" s="3">
        <f>TablaVentas[[#This Row],[Precio]]*TablaVentas[[#This Row],[Cantidad]]</f>
        <v>967.74145258253452</v>
      </c>
      <c r="F1556">
        <f>IF(TablaVentas[[#This Row],[Cantidad]]&gt;=20,1,2)</f>
        <v>1</v>
      </c>
      <c r="G1556" s="67" t="str">
        <f>VLOOKUP(MONTH(TablaVentas[[#This Row],[fecha]]),TablaMeses[#All],2,FALSE)</f>
        <v>OCTUBRE</v>
      </c>
      <c r="H1556">
        <f>YEAR(TablaVentas[[#This Row],[fecha]])</f>
        <v>2016</v>
      </c>
      <c r="I1556">
        <f>VLOOKUP(TablaVentas[[#This Row],[CodigoBarras]],TablaProductos[#All],3,FALSE)</f>
        <v>1005</v>
      </c>
    </row>
    <row r="1557" spans="1:9" x14ac:dyDescent="0.25">
      <c r="A1557" s="68">
        <v>42653</v>
      </c>
      <c r="B1557">
        <v>75100033940</v>
      </c>
      <c r="C1557">
        <v>41</v>
      </c>
      <c r="D1557" s="2">
        <v>36.618449397693041</v>
      </c>
      <c r="E1557" s="3">
        <f>TablaVentas[[#This Row],[Precio]]*TablaVentas[[#This Row],[Cantidad]]</f>
        <v>1501.3564253054146</v>
      </c>
      <c r="F1557">
        <f>IF(TablaVentas[[#This Row],[Cantidad]]&gt;=20,1,2)</f>
        <v>1</v>
      </c>
      <c r="G1557" s="67" t="str">
        <f>VLOOKUP(MONTH(TablaVentas[[#This Row],[fecha]]),TablaMeses[#All],2,FALSE)</f>
        <v>OCTUBRE</v>
      </c>
      <c r="H1557">
        <f>YEAR(TablaVentas[[#This Row],[fecha]])</f>
        <v>2016</v>
      </c>
      <c r="I1557">
        <f>VLOOKUP(TablaVentas[[#This Row],[CodigoBarras]],TablaProductos[#All],3,FALSE)</f>
        <v>1001</v>
      </c>
    </row>
    <row r="1558" spans="1:9" x14ac:dyDescent="0.25">
      <c r="A1558" s="68">
        <v>42653</v>
      </c>
      <c r="B1558">
        <v>75100033941</v>
      </c>
      <c r="C1558">
        <v>20</v>
      </c>
      <c r="D1558" s="2">
        <v>34.329026514440201</v>
      </c>
      <c r="E1558" s="3">
        <f>TablaVentas[[#This Row],[Precio]]*TablaVentas[[#This Row],[Cantidad]]</f>
        <v>686.58053028880408</v>
      </c>
      <c r="F1558">
        <f>IF(TablaVentas[[#This Row],[Cantidad]]&gt;=20,1,2)</f>
        <v>1</v>
      </c>
      <c r="G1558" s="67" t="str">
        <f>VLOOKUP(MONTH(TablaVentas[[#This Row],[fecha]]),TablaMeses[#All],2,FALSE)</f>
        <v>OCTUBRE</v>
      </c>
      <c r="H1558">
        <f>YEAR(TablaVentas[[#This Row],[fecha]])</f>
        <v>2016</v>
      </c>
      <c r="I1558">
        <f>VLOOKUP(TablaVentas[[#This Row],[CodigoBarras]],TablaProductos[#All],3,FALSE)</f>
        <v>1002</v>
      </c>
    </row>
    <row r="1559" spans="1:9" x14ac:dyDescent="0.25">
      <c r="A1559" s="68">
        <v>42653</v>
      </c>
      <c r="B1559">
        <v>75100033941</v>
      </c>
      <c r="C1559">
        <v>7</v>
      </c>
      <c r="D1559" s="2">
        <v>34.329026514440201</v>
      </c>
      <c r="E1559" s="3">
        <f>TablaVentas[[#This Row],[Precio]]*TablaVentas[[#This Row],[Cantidad]]</f>
        <v>240.3031856010814</v>
      </c>
      <c r="F1559">
        <f>IF(TablaVentas[[#This Row],[Cantidad]]&gt;=20,1,2)</f>
        <v>2</v>
      </c>
      <c r="G1559" s="67" t="str">
        <f>VLOOKUP(MONTH(TablaVentas[[#This Row],[fecha]]),TablaMeses[#All],2,FALSE)</f>
        <v>OCTUBRE</v>
      </c>
      <c r="H1559">
        <f>YEAR(TablaVentas[[#This Row],[fecha]])</f>
        <v>2016</v>
      </c>
      <c r="I1559">
        <f>VLOOKUP(TablaVentas[[#This Row],[CodigoBarras]],TablaProductos[#All],3,FALSE)</f>
        <v>1002</v>
      </c>
    </row>
    <row r="1560" spans="1:9" x14ac:dyDescent="0.25">
      <c r="A1560" s="68">
        <v>42653</v>
      </c>
      <c r="B1560">
        <v>75100033946</v>
      </c>
      <c r="C1560">
        <v>23</v>
      </c>
      <c r="D1560" s="2">
        <v>39.508311000525424</v>
      </c>
      <c r="E1560" s="3">
        <f>TablaVentas[[#This Row],[Precio]]*TablaVentas[[#This Row],[Cantidad]]</f>
        <v>908.69115301208478</v>
      </c>
      <c r="F1560">
        <f>IF(TablaVentas[[#This Row],[Cantidad]]&gt;=20,1,2)</f>
        <v>1</v>
      </c>
      <c r="G1560" s="67" t="str">
        <f>VLOOKUP(MONTH(TablaVentas[[#This Row],[fecha]]),TablaMeses[#All],2,FALSE)</f>
        <v>OCTUBRE</v>
      </c>
      <c r="H1560">
        <f>YEAR(TablaVentas[[#This Row],[fecha]])</f>
        <v>2016</v>
      </c>
      <c r="I1560">
        <f>VLOOKUP(TablaVentas[[#This Row],[CodigoBarras]],TablaProductos[#All],3,FALSE)</f>
        <v>1004</v>
      </c>
    </row>
    <row r="1561" spans="1:9" x14ac:dyDescent="0.25">
      <c r="A1561" s="68">
        <v>42653</v>
      </c>
      <c r="B1561">
        <v>75100033950</v>
      </c>
      <c r="C1561">
        <v>19</v>
      </c>
      <c r="D1561" s="2">
        <v>25.215585619363644</v>
      </c>
      <c r="E1561" s="3">
        <f>TablaVentas[[#This Row],[Precio]]*TablaVentas[[#This Row],[Cantidad]]</f>
        <v>479.09612676790925</v>
      </c>
      <c r="F1561">
        <f>IF(TablaVentas[[#This Row],[Cantidad]]&gt;=20,1,2)</f>
        <v>2</v>
      </c>
      <c r="G1561" s="67" t="str">
        <f>VLOOKUP(MONTH(TablaVentas[[#This Row],[fecha]]),TablaMeses[#All],2,FALSE)</f>
        <v>OCTUBRE</v>
      </c>
      <c r="H1561">
        <f>YEAR(TablaVentas[[#This Row],[fecha]])</f>
        <v>2016</v>
      </c>
      <c r="I1561">
        <f>VLOOKUP(TablaVentas[[#This Row],[CodigoBarras]],TablaProductos[#All],3,FALSE)</f>
        <v>1005</v>
      </c>
    </row>
    <row r="1562" spans="1:9" x14ac:dyDescent="0.25">
      <c r="A1562" s="68">
        <v>42654</v>
      </c>
      <c r="B1562">
        <v>75100033941</v>
      </c>
      <c r="C1562">
        <v>27</v>
      </c>
      <c r="D1562" s="2">
        <v>34.329026514440201</v>
      </c>
      <c r="E1562" s="3">
        <f>TablaVentas[[#This Row],[Precio]]*TablaVentas[[#This Row],[Cantidad]]</f>
        <v>926.88371588988548</v>
      </c>
      <c r="F1562">
        <f>IF(TablaVentas[[#This Row],[Cantidad]]&gt;=20,1,2)</f>
        <v>1</v>
      </c>
      <c r="G1562" s="67" t="str">
        <f>VLOOKUP(MONTH(TablaVentas[[#This Row],[fecha]]),TablaMeses[#All],2,FALSE)</f>
        <v>OCTUBRE</v>
      </c>
      <c r="H1562">
        <f>YEAR(TablaVentas[[#This Row],[fecha]])</f>
        <v>2016</v>
      </c>
      <c r="I1562">
        <f>VLOOKUP(TablaVentas[[#This Row],[CodigoBarras]],TablaProductos[#All],3,FALSE)</f>
        <v>1002</v>
      </c>
    </row>
    <row r="1563" spans="1:9" x14ac:dyDescent="0.25">
      <c r="A1563" s="68">
        <v>42654</v>
      </c>
      <c r="B1563">
        <v>75100033950</v>
      </c>
      <c r="C1563">
        <v>37</v>
      </c>
      <c r="D1563" s="2">
        <v>25.215585619363644</v>
      </c>
      <c r="E1563" s="3">
        <f>TablaVentas[[#This Row],[Precio]]*TablaVentas[[#This Row],[Cantidad]]</f>
        <v>932.97666791645486</v>
      </c>
      <c r="F1563">
        <f>IF(TablaVentas[[#This Row],[Cantidad]]&gt;=20,1,2)</f>
        <v>1</v>
      </c>
      <c r="G1563" s="67" t="str">
        <f>VLOOKUP(MONTH(TablaVentas[[#This Row],[fecha]]),TablaMeses[#All],2,FALSE)</f>
        <v>OCTUBRE</v>
      </c>
      <c r="H1563">
        <f>YEAR(TablaVentas[[#This Row],[fecha]])</f>
        <v>2016</v>
      </c>
      <c r="I1563">
        <f>VLOOKUP(TablaVentas[[#This Row],[CodigoBarras]],TablaProductos[#All],3,FALSE)</f>
        <v>1005</v>
      </c>
    </row>
    <row r="1564" spans="1:9" x14ac:dyDescent="0.25">
      <c r="A1564" s="68">
        <v>42655</v>
      </c>
      <c r="B1564">
        <v>75100033944</v>
      </c>
      <c r="C1564">
        <v>35</v>
      </c>
      <c r="D1564" s="2">
        <v>26.678238770962935</v>
      </c>
      <c r="E1564" s="3">
        <f>TablaVentas[[#This Row],[Precio]]*TablaVentas[[#This Row],[Cantidad]]</f>
        <v>933.73835698370272</v>
      </c>
      <c r="F1564">
        <f>IF(TablaVentas[[#This Row],[Cantidad]]&gt;=20,1,2)</f>
        <v>1</v>
      </c>
      <c r="G1564" s="67" t="str">
        <f>VLOOKUP(MONTH(TablaVentas[[#This Row],[fecha]]),TablaMeses[#All],2,FALSE)</f>
        <v>OCTUBRE</v>
      </c>
      <c r="H1564">
        <f>YEAR(TablaVentas[[#This Row],[fecha]])</f>
        <v>2016</v>
      </c>
      <c r="I1564">
        <f>VLOOKUP(TablaVentas[[#This Row],[CodigoBarras]],TablaProductos[#All],3,FALSE)</f>
        <v>1002</v>
      </c>
    </row>
    <row r="1565" spans="1:9" x14ac:dyDescent="0.25">
      <c r="A1565" s="68">
        <v>42655</v>
      </c>
      <c r="B1565">
        <v>75100033947</v>
      </c>
      <c r="C1565">
        <v>18</v>
      </c>
      <c r="D1565" s="2">
        <v>33.370394916639121</v>
      </c>
      <c r="E1565" s="3">
        <f>TablaVentas[[#This Row],[Precio]]*TablaVentas[[#This Row],[Cantidad]]</f>
        <v>600.66710849950414</v>
      </c>
      <c r="F1565">
        <f>IF(TablaVentas[[#This Row],[Cantidad]]&gt;=20,1,2)</f>
        <v>2</v>
      </c>
      <c r="G1565" s="67" t="str">
        <f>VLOOKUP(MONTH(TablaVentas[[#This Row],[fecha]]),TablaMeses[#All],2,FALSE)</f>
        <v>OCTUBRE</v>
      </c>
      <c r="H1565">
        <f>YEAR(TablaVentas[[#This Row],[fecha]])</f>
        <v>2016</v>
      </c>
      <c r="I1565">
        <f>VLOOKUP(TablaVentas[[#This Row],[CodigoBarras]],TablaProductos[#All],3,FALSE)</f>
        <v>1005</v>
      </c>
    </row>
    <row r="1566" spans="1:9" x14ac:dyDescent="0.25">
      <c r="A1566" s="68">
        <v>42655</v>
      </c>
      <c r="B1566">
        <v>75100033947</v>
      </c>
      <c r="C1566">
        <v>8</v>
      </c>
      <c r="D1566" s="2">
        <v>33.370394916639121</v>
      </c>
      <c r="E1566" s="3">
        <f>TablaVentas[[#This Row],[Precio]]*TablaVentas[[#This Row],[Cantidad]]</f>
        <v>266.96315933311297</v>
      </c>
      <c r="F1566">
        <f>IF(TablaVentas[[#This Row],[Cantidad]]&gt;=20,1,2)</f>
        <v>2</v>
      </c>
      <c r="G1566" s="67" t="str">
        <f>VLOOKUP(MONTH(TablaVentas[[#This Row],[fecha]]),TablaMeses[#All],2,FALSE)</f>
        <v>OCTUBRE</v>
      </c>
      <c r="H1566">
        <f>YEAR(TablaVentas[[#This Row],[fecha]])</f>
        <v>2016</v>
      </c>
      <c r="I1566">
        <f>VLOOKUP(TablaVentas[[#This Row],[CodigoBarras]],TablaProductos[#All],3,FALSE)</f>
        <v>1005</v>
      </c>
    </row>
    <row r="1567" spans="1:9" x14ac:dyDescent="0.25">
      <c r="A1567" s="68">
        <v>42655</v>
      </c>
      <c r="B1567">
        <v>75100033950</v>
      </c>
      <c r="C1567">
        <v>12</v>
      </c>
      <c r="D1567" s="2">
        <v>25.215585619363644</v>
      </c>
      <c r="E1567" s="3">
        <f>TablaVentas[[#This Row],[Precio]]*TablaVentas[[#This Row],[Cantidad]]</f>
        <v>302.5870274323637</v>
      </c>
      <c r="F1567">
        <f>IF(TablaVentas[[#This Row],[Cantidad]]&gt;=20,1,2)</f>
        <v>2</v>
      </c>
      <c r="G1567" s="67" t="str">
        <f>VLOOKUP(MONTH(TablaVentas[[#This Row],[fecha]]),TablaMeses[#All],2,FALSE)</f>
        <v>OCTUBRE</v>
      </c>
      <c r="H1567">
        <f>YEAR(TablaVentas[[#This Row],[fecha]])</f>
        <v>2016</v>
      </c>
      <c r="I1567">
        <f>VLOOKUP(TablaVentas[[#This Row],[CodigoBarras]],TablaProductos[#All],3,FALSE)</f>
        <v>1005</v>
      </c>
    </row>
    <row r="1568" spans="1:9" x14ac:dyDescent="0.25">
      <c r="A1568" s="68">
        <v>42656</v>
      </c>
      <c r="B1568">
        <v>75100033940</v>
      </c>
      <c r="C1568">
        <v>16</v>
      </c>
      <c r="D1568" s="2">
        <v>36.618449397693041</v>
      </c>
      <c r="E1568" s="3">
        <f>TablaVentas[[#This Row],[Precio]]*TablaVentas[[#This Row],[Cantidad]]</f>
        <v>585.89519036308866</v>
      </c>
      <c r="F1568">
        <f>IF(TablaVentas[[#This Row],[Cantidad]]&gt;=20,1,2)</f>
        <v>2</v>
      </c>
      <c r="G1568" s="67" t="str">
        <f>VLOOKUP(MONTH(TablaVentas[[#This Row],[fecha]]),TablaMeses[#All],2,FALSE)</f>
        <v>OCTUBRE</v>
      </c>
      <c r="H1568">
        <f>YEAR(TablaVentas[[#This Row],[fecha]])</f>
        <v>2016</v>
      </c>
      <c r="I1568">
        <f>VLOOKUP(TablaVentas[[#This Row],[CodigoBarras]],TablaProductos[#All],3,FALSE)</f>
        <v>1001</v>
      </c>
    </row>
    <row r="1569" spans="1:9" x14ac:dyDescent="0.25">
      <c r="A1569" s="68">
        <v>42656</v>
      </c>
      <c r="B1569">
        <v>75100033941</v>
      </c>
      <c r="C1569">
        <v>31</v>
      </c>
      <c r="D1569" s="2">
        <v>34.329026514440201</v>
      </c>
      <c r="E1569" s="3">
        <f>TablaVentas[[#This Row],[Precio]]*TablaVentas[[#This Row],[Cantidad]]</f>
        <v>1064.1998219476463</v>
      </c>
      <c r="F1569">
        <f>IF(TablaVentas[[#This Row],[Cantidad]]&gt;=20,1,2)</f>
        <v>1</v>
      </c>
      <c r="G1569" s="67" t="str">
        <f>VLOOKUP(MONTH(TablaVentas[[#This Row],[fecha]]),TablaMeses[#All],2,FALSE)</f>
        <v>OCTUBRE</v>
      </c>
      <c r="H1569">
        <f>YEAR(TablaVentas[[#This Row],[fecha]])</f>
        <v>2016</v>
      </c>
      <c r="I1569">
        <f>VLOOKUP(TablaVentas[[#This Row],[CodigoBarras]],TablaProductos[#All],3,FALSE)</f>
        <v>1002</v>
      </c>
    </row>
    <row r="1570" spans="1:9" x14ac:dyDescent="0.25">
      <c r="A1570" s="68">
        <v>42656</v>
      </c>
      <c r="B1570">
        <v>75100033943</v>
      </c>
      <c r="C1570">
        <v>33</v>
      </c>
      <c r="D1570" s="2">
        <v>38.791923856233225</v>
      </c>
      <c r="E1570" s="3">
        <f>TablaVentas[[#This Row],[Precio]]*TablaVentas[[#This Row],[Cantidad]]</f>
        <v>1280.1334872556965</v>
      </c>
      <c r="F1570">
        <f>IF(TablaVentas[[#This Row],[Cantidad]]&gt;=20,1,2)</f>
        <v>1</v>
      </c>
      <c r="G1570" s="67" t="str">
        <f>VLOOKUP(MONTH(TablaVentas[[#This Row],[fecha]]),TablaMeses[#All],2,FALSE)</f>
        <v>OCTUBRE</v>
      </c>
      <c r="H1570">
        <f>YEAR(TablaVentas[[#This Row],[fecha]])</f>
        <v>2016</v>
      </c>
      <c r="I1570">
        <f>VLOOKUP(TablaVentas[[#This Row],[CodigoBarras]],TablaProductos[#All],3,FALSE)</f>
        <v>1001</v>
      </c>
    </row>
    <row r="1571" spans="1:9" x14ac:dyDescent="0.25">
      <c r="A1571" s="68">
        <v>42656</v>
      </c>
      <c r="B1571">
        <v>75100033943</v>
      </c>
      <c r="C1571">
        <v>26</v>
      </c>
      <c r="D1571" s="2">
        <v>38.791923856233225</v>
      </c>
      <c r="E1571" s="3">
        <f>TablaVentas[[#This Row],[Precio]]*TablaVentas[[#This Row],[Cantidad]]</f>
        <v>1008.5900202620638</v>
      </c>
      <c r="F1571">
        <f>IF(TablaVentas[[#This Row],[Cantidad]]&gt;=20,1,2)</f>
        <v>1</v>
      </c>
      <c r="G1571" s="67" t="str">
        <f>VLOOKUP(MONTH(TablaVentas[[#This Row],[fecha]]),TablaMeses[#All],2,FALSE)</f>
        <v>OCTUBRE</v>
      </c>
      <c r="H1571">
        <f>YEAR(TablaVentas[[#This Row],[fecha]])</f>
        <v>2016</v>
      </c>
      <c r="I1571">
        <f>VLOOKUP(TablaVentas[[#This Row],[CodigoBarras]],TablaProductos[#All],3,FALSE)</f>
        <v>1001</v>
      </c>
    </row>
    <row r="1572" spans="1:9" x14ac:dyDescent="0.25">
      <c r="A1572" s="68">
        <v>42656</v>
      </c>
      <c r="B1572">
        <v>75100033947</v>
      </c>
      <c r="C1572">
        <v>15</v>
      </c>
      <c r="D1572" s="2">
        <v>33.370394916639121</v>
      </c>
      <c r="E1572" s="3">
        <f>TablaVentas[[#This Row],[Precio]]*TablaVentas[[#This Row],[Cantidad]]</f>
        <v>500.55592374958684</v>
      </c>
      <c r="F1572">
        <f>IF(TablaVentas[[#This Row],[Cantidad]]&gt;=20,1,2)</f>
        <v>2</v>
      </c>
      <c r="G1572" s="67" t="str">
        <f>VLOOKUP(MONTH(TablaVentas[[#This Row],[fecha]]),TablaMeses[#All],2,FALSE)</f>
        <v>OCTUBRE</v>
      </c>
      <c r="H1572">
        <f>YEAR(TablaVentas[[#This Row],[fecha]])</f>
        <v>2016</v>
      </c>
      <c r="I1572">
        <f>VLOOKUP(TablaVentas[[#This Row],[CodigoBarras]],TablaProductos[#All],3,FALSE)</f>
        <v>1005</v>
      </c>
    </row>
    <row r="1573" spans="1:9" x14ac:dyDescent="0.25">
      <c r="A1573" s="68">
        <v>42656</v>
      </c>
      <c r="B1573">
        <v>75100033947</v>
      </c>
      <c r="C1573">
        <v>19</v>
      </c>
      <c r="D1573" s="2">
        <v>33.370394916639121</v>
      </c>
      <c r="E1573" s="3">
        <f>TablaVentas[[#This Row],[Precio]]*TablaVentas[[#This Row],[Cantidad]]</f>
        <v>634.03750341614329</v>
      </c>
      <c r="F1573">
        <f>IF(TablaVentas[[#This Row],[Cantidad]]&gt;=20,1,2)</f>
        <v>2</v>
      </c>
      <c r="G1573" s="67" t="str">
        <f>VLOOKUP(MONTH(TablaVentas[[#This Row],[fecha]]),TablaMeses[#All],2,FALSE)</f>
        <v>OCTUBRE</v>
      </c>
      <c r="H1573">
        <f>YEAR(TablaVentas[[#This Row],[fecha]])</f>
        <v>2016</v>
      </c>
      <c r="I1573">
        <f>VLOOKUP(TablaVentas[[#This Row],[CodigoBarras]],TablaProductos[#All],3,FALSE)</f>
        <v>1005</v>
      </c>
    </row>
    <row r="1574" spans="1:9" x14ac:dyDescent="0.25">
      <c r="A1574" s="68">
        <v>42656</v>
      </c>
      <c r="B1574">
        <v>75100033949</v>
      </c>
      <c r="C1574">
        <v>17</v>
      </c>
      <c r="D1574" s="2">
        <v>32.894032474980676</v>
      </c>
      <c r="E1574" s="3">
        <f>TablaVentas[[#This Row],[Precio]]*TablaVentas[[#This Row],[Cantidad]]</f>
        <v>559.19855207467151</v>
      </c>
      <c r="F1574">
        <f>IF(TablaVentas[[#This Row],[Cantidad]]&gt;=20,1,2)</f>
        <v>2</v>
      </c>
      <c r="G1574" s="67" t="str">
        <f>VLOOKUP(MONTH(TablaVentas[[#This Row],[fecha]]),TablaMeses[#All],2,FALSE)</f>
        <v>OCTUBRE</v>
      </c>
      <c r="H1574">
        <f>YEAR(TablaVentas[[#This Row],[fecha]])</f>
        <v>2016</v>
      </c>
      <c r="I1574">
        <f>VLOOKUP(TablaVentas[[#This Row],[CodigoBarras]],TablaProductos[#All],3,FALSE)</f>
        <v>1004</v>
      </c>
    </row>
    <row r="1575" spans="1:9" x14ac:dyDescent="0.25">
      <c r="A1575" s="68">
        <v>42657</v>
      </c>
      <c r="B1575">
        <v>75100033940</v>
      </c>
      <c r="C1575">
        <v>34</v>
      </c>
      <c r="D1575" s="2">
        <v>36.618449397693041</v>
      </c>
      <c r="E1575" s="3">
        <f>TablaVentas[[#This Row],[Precio]]*TablaVentas[[#This Row],[Cantidad]]</f>
        <v>1245.0272795215633</v>
      </c>
      <c r="F1575">
        <f>IF(TablaVentas[[#This Row],[Cantidad]]&gt;=20,1,2)</f>
        <v>1</v>
      </c>
      <c r="G1575" s="67" t="str">
        <f>VLOOKUP(MONTH(TablaVentas[[#This Row],[fecha]]),TablaMeses[#All],2,FALSE)</f>
        <v>OCTUBRE</v>
      </c>
      <c r="H1575">
        <f>YEAR(TablaVentas[[#This Row],[fecha]])</f>
        <v>2016</v>
      </c>
      <c r="I1575">
        <f>VLOOKUP(TablaVentas[[#This Row],[CodigoBarras]],TablaProductos[#All],3,FALSE)</f>
        <v>1001</v>
      </c>
    </row>
    <row r="1576" spans="1:9" x14ac:dyDescent="0.25">
      <c r="A1576" s="68">
        <v>42657</v>
      </c>
      <c r="B1576">
        <v>75100033941</v>
      </c>
      <c r="C1576">
        <v>1</v>
      </c>
      <c r="D1576" s="2">
        <v>34.329026514440201</v>
      </c>
      <c r="E1576" s="3">
        <f>TablaVentas[[#This Row],[Precio]]*TablaVentas[[#This Row],[Cantidad]]</f>
        <v>34.329026514440201</v>
      </c>
      <c r="F1576">
        <f>IF(TablaVentas[[#This Row],[Cantidad]]&gt;=20,1,2)</f>
        <v>2</v>
      </c>
      <c r="G1576" s="67" t="str">
        <f>VLOOKUP(MONTH(TablaVentas[[#This Row],[fecha]]),TablaMeses[#All],2,FALSE)</f>
        <v>OCTUBRE</v>
      </c>
      <c r="H1576">
        <f>YEAR(TablaVentas[[#This Row],[fecha]])</f>
        <v>2016</v>
      </c>
      <c r="I1576">
        <f>VLOOKUP(TablaVentas[[#This Row],[CodigoBarras]],TablaProductos[#All],3,FALSE)</f>
        <v>1002</v>
      </c>
    </row>
    <row r="1577" spans="1:9" x14ac:dyDescent="0.25">
      <c r="A1577" s="68">
        <v>42657</v>
      </c>
      <c r="B1577">
        <v>75100033942</v>
      </c>
      <c r="C1577">
        <v>37</v>
      </c>
      <c r="D1577" s="2">
        <v>39.570543626877033</v>
      </c>
      <c r="E1577" s="3">
        <f>TablaVentas[[#This Row],[Precio]]*TablaVentas[[#This Row],[Cantidad]]</f>
        <v>1464.1101141944503</v>
      </c>
      <c r="F1577">
        <f>IF(TablaVentas[[#This Row],[Cantidad]]&gt;=20,1,2)</f>
        <v>1</v>
      </c>
      <c r="G1577" s="67" t="str">
        <f>VLOOKUP(MONTH(TablaVentas[[#This Row],[fecha]]),TablaMeses[#All],2,FALSE)</f>
        <v>OCTUBRE</v>
      </c>
      <c r="H1577">
        <f>YEAR(TablaVentas[[#This Row],[fecha]])</f>
        <v>2016</v>
      </c>
      <c r="I1577">
        <f>VLOOKUP(TablaVentas[[#This Row],[CodigoBarras]],TablaProductos[#All],3,FALSE)</f>
        <v>1003</v>
      </c>
    </row>
    <row r="1578" spans="1:9" x14ac:dyDescent="0.25">
      <c r="A1578" s="68">
        <v>42657</v>
      </c>
      <c r="B1578">
        <v>75100033943</v>
      </c>
      <c r="C1578">
        <v>9</v>
      </c>
      <c r="D1578" s="2">
        <v>38.791923856233225</v>
      </c>
      <c r="E1578" s="3">
        <f>TablaVentas[[#This Row],[Precio]]*TablaVentas[[#This Row],[Cantidad]]</f>
        <v>349.12731470609901</v>
      </c>
      <c r="F1578">
        <f>IF(TablaVentas[[#This Row],[Cantidad]]&gt;=20,1,2)</f>
        <v>2</v>
      </c>
      <c r="G1578" s="67" t="str">
        <f>VLOOKUP(MONTH(TablaVentas[[#This Row],[fecha]]),TablaMeses[#All],2,FALSE)</f>
        <v>OCTUBRE</v>
      </c>
      <c r="H1578">
        <f>YEAR(TablaVentas[[#This Row],[fecha]])</f>
        <v>2016</v>
      </c>
      <c r="I1578">
        <f>VLOOKUP(TablaVentas[[#This Row],[CodigoBarras]],TablaProductos[#All],3,FALSE)</f>
        <v>1001</v>
      </c>
    </row>
    <row r="1579" spans="1:9" x14ac:dyDescent="0.25">
      <c r="A1579" s="68">
        <v>42657</v>
      </c>
      <c r="B1579">
        <v>75100033943</v>
      </c>
      <c r="C1579">
        <v>38</v>
      </c>
      <c r="D1579" s="2">
        <v>38.791923856233225</v>
      </c>
      <c r="E1579" s="3">
        <f>TablaVentas[[#This Row],[Precio]]*TablaVentas[[#This Row],[Cantidad]]</f>
        <v>1474.0931065368625</v>
      </c>
      <c r="F1579">
        <f>IF(TablaVentas[[#This Row],[Cantidad]]&gt;=20,1,2)</f>
        <v>1</v>
      </c>
      <c r="G1579" s="67" t="str">
        <f>VLOOKUP(MONTH(TablaVentas[[#This Row],[fecha]]),TablaMeses[#All],2,FALSE)</f>
        <v>OCTUBRE</v>
      </c>
      <c r="H1579">
        <f>YEAR(TablaVentas[[#This Row],[fecha]])</f>
        <v>2016</v>
      </c>
      <c r="I1579">
        <f>VLOOKUP(TablaVentas[[#This Row],[CodigoBarras]],TablaProductos[#All],3,FALSE)</f>
        <v>1001</v>
      </c>
    </row>
    <row r="1580" spans="1:9" x14ac:dyDescent="0.25">
      <c r="A1580" s="68">
        <v>42657</v>
      </c>
      <c r="B1580">
        <v>75100033945</v>
      </c>
      <c r="C1580">
        <v>7</v>
      </c>
      <c r="D1580" s="2">
        <v>32.473968381130078</v>
      </c>
      <c r="E1580" s="3">
        <f>TablaVentas[[#This Row],[Precio]]*TablaVentas[[#This Row],[Cantidad]]</f>
        <v>227.31777866791055</v>
      </c>
      <c r="F1580">
        <f>IF(TablaVentas[[#This Row],[Cantidad]]&gt;=20,1,2)</f>
        <v>2</v>
      </c>
      <c r="G1580" s="67" t="str">
        <f>VLOOKUP(MONTH(TablaVentas[[#This Row],[fecha]]),TablaMeses[#All],2,FALSE)</f>
        <v>OCTUBRE</v>
      </c>
      <c r="H1580">
        <f>YEAR(TablaVentas[[#This Row],[fecha]])</f>
        <v>2016</v>
      </c>
      <c r="I1580">
        <f>VLOOKUP(TablaVentas[[#This Row],[CodigoBarras]],TablaProductos[#All],3,FALSE)</f>
        <v>1003</v>
      </c>
    </row>
    <row r="1581" spans="1:9" x14ac:dyDescent="0.25">
      <c r="A1581" s="68">
        <v>42657</v>
      </c>
      <c r="B1581">
        <v>75100033945</v>
      </c>
      <c r="C1581">
        <v>23</v>
      </c>
      <c r="D1581" s="2">
        <v>32.473968381130078</v>
      </c>
      <c r="E1581" s="3">
        <f>TablaVentas[[#This Row],[Precio]]*TablaVentas[[#This Row],[Cantidad]]</f>
        <v>746.90127276599173</v>
      </c>
      <c r="F1581">
        <f>IF(TablaVentas[[#This Row],[Cantidad]]&gt;=20,1,2)</f>
        <v>1</v>
      </c>
      <c r="G1581" s="67" t="str">
        <f>VLOOKUP(MONTH(TablaVentas[[#This Row],[fecha]]),TablaMeses[#All],2,FALSE)</f>
        <v>OCTUBRE</v>
      </c>
      <c r="H1581">
        <f>YEAR(TablaVentas[[#This Row],[fecha]])</f>
        <v>2016</v>
      </c>
      <c r="I1581">
        <f>VLOOKUP(TablaVentas[[#This Row],[CodigoBarras]],TablaProductos[#All],3,FALSE)</f>
        <v>1003</v>
      </c>
    </row>
    <row r="1582" spans="1:9" x14ac:dyDescent="0.25">
      <c r="A1582" s="68">
        <v>42657</v>
      </c>
      <c r="B1582">
        <v>75100033945</v>
      </c>
      <c r="C1582">
        <v>31</v>
      </c>
      <c r="D1582" s="2">
        <v>32.473968381130078</v>
      </c>
      <c r="E1582" s="3">
        <f>TablaVentas[[#This Row],[Precio]]*TablaVentas[[#This Row],[Cantidad]]</f>
        <v>1006.6930198150324</v>
      </c>
      <c r="F1582">
        <f>IF(TablaVentas[[#This Row],[Cantidad]]&gt;=20,1,2)</f>
        <v>1</v>
      </c>
      <c r="G1582" s="67" t="str">
        <f>VLOOKUP(MONTH(TablaVentas[[#This Row],[fecha]]),TablaMeses[#All],2,FALSE)</f>
        <v>OCTUBRE</v>
      </c>
      <c r="H1582">
        <f>YEAR(TablaVentas[[#This Row],[fecha]])</f>
        <v>2016</v>
      </c>
      <c r="I1582">
        <f>VLOOKUP(TablaVentas[[#This Row],[CodigoBarras]],TablaProductos[#All],3,FALSE)</f>
        <v>1003</v>
      </c>
    </row>
    <row r="1583" spans="1:9" x14ac:dyDescent="0.25">
      <c r="A1583" s="68">
        <v>42657</v>
      </c>
      <c r="B1583">
        <v>75100033947</v>
      </c>
      <c r="C1583">
        <v>46</v>
      </c>
      <c r="D1583" s="2">
        <v>33.370394916639121</v>
      </c>
      <c r="E1583" s="3">
        <f>TablaVentas[[#This Row],[Precio]]*TablaVentas[[#This Row],[Cantidad]]</f>
        <v>1535.0381661653996</v>
      </c>
      <c r="F1583">
        <f>IF(TablaVentas[[#This Row],[Cantidad]]&gt;=20,1,2)</f>
        <v>1</v>
      </c>
      <c r="G1583" s="67" t="str">
        <f>VLOOKUP(MONTH(TablaVentas[[#This Row],[fecha]]),TablaMeses[#All],2,FALSE)</f>
        <v>OCTUBRE</v>
      </c>
      <c r="H1583">
        <f>YEAR(TablaVentas[[#This Row],[fecha]])</f>
        <v>2016</v>
      </c>
      <c r="I1583">
        <f>VLOOKUP(TablaVentas[[#This Row],[CodigoBarras]],TablaProductos[#All],3,FALSE)</f>
        <v>1005</v>
      </c>
    </row>
    <row r="1584" spans="1:9" x14ac:dyDescent="0.25">
      <c r="A1584" s="68">
        <v>42657</v>
      </c>
      <c r="B1584">
        <v>75100033948</v>
      </c>
      <c r="C1584">
        <v>47</v>
      </c>
      <c r="D1584" s="2">
        <v>24.462827423892683</v>
      </c>
      <c r="E1584" s="3">
        <f>TablaVentas[[#This Row],[Precio]]*TablaVentas[[#This Row],[Cantidad]]</f>
        <v>1149.7528889229561</v>
      </c>
      <c r="F1584">
        <f>IF(TablaVentas[[#This Row],[Cantidad]]&gt;=20,1,2)</f>
        <v>1</v>
      </c>
      <c r="G1584" s="67" t="str">
        <f>VLOOKUP(MONTH(TablaVentas[[#This Row],[fecha]]),TablaMeses[#All],2,FALSE)</f>
        <v>OCTUBRE</v>
      </c>
      <c r="H1584">
        <f>YEAR(TablaVentas[[#This Row],[fecha]])</f>
        <v>2016</v>
      </c>
      <c r="I1584">
        <f>VLOOKUP(TablaVentas[[#This Row],[CodigoBarras]],TablaProductos[#All],3,FALSE)</f>
        <v>1006</v>
      </c>
    </row>
    <row r="1585" spans="1:9" x14ac:dyDescent="0.25">
      <c r="A1585" s="68">
        <v>42657</v>
      </c>
      <c r="B1585">
        <v>75100033949</v>
      </c>
      <c r="C1585">
        <v>43</v>
      </c>
      <c r="D1585" s="2">
        <v>32.894032474980676</v>
      </c>
      <c r="E1585" s="3">
        <f>TablaVentas[[#This Row],[Precio]]*TablaVentas[[#This Row],[Cantidad]]</f>
        <v>1414.4433964241691</v>
      </c>
      <c r="F1585">
        <f>IF(TablaVentas[[#This Row],[Cantidad]]&gt;=20,1,2)</f>
        <v>1</v>
      </c>
      <c r="G1585" s="67" t="str">
        <f>VLOOKUP(MONTH(TablaVentas[[#This Row],[fecha]]),TablaMeses[#All],2,FALSE)</f>
        <v>OCTUBRE</v>
      </c>
      <c r="H1585">
        <f>YEAR(TablaVentas[[#This Row],[fecha]])</f>
        <v>2016</v>
      </c>
      <c r="I1585">
        <f>VLOOKUP(TablaVentas[[#This Row],[CodigoBarras]],TablaProductos[#All],3,FALSE)</f>
        <v>1004</v>
      </c>
    </row>
    <row r="1586" spans="1:9" x14ac:dyDescent="0.25">
      <c r="A1586" s="68">
        <v>42658</v>
      </c>
      <c r="B1586">
        <v>75100033941</v>
      </c>
      <c r="C1586">
        <v>12</v>
      </c>
      <c r="D1586" s="2">
        <v>34.329026514440201</v>
      </c>
      <c r="E1586" s="3">
        <f>TablaVentas[[#This Row],[Precio]]*TablaVentas[[#This Row],[Cantidad]]</f>
        <v>411.94831817328242</v>
      </c>
      <c r="F1586">
        <f>IF(TablaVentas[[#This Row],[Cantidad]]&gt;=20,1,2)</f>
        <v>2</v>
      </c>
      <c r="G1586" s="67" t="str">
        <f>VLOOKUP(MONTH(TablaVentas[[#This Row],[fecha]]),TablaMeses[#All],2,FALSE)</f>
        <v>OCTUBRE</v>
      </c>
      <c r="H1586">
        <f>YEAR(TablaVentas[[#This Row],[fecha]])</f>
        <v>2016</v>
      </c>
      <c r="I1586">
        <f>VLOOKUP(TablaVentas[[#This Row],[CodigoBarras]],TablaProductos[#All],3,FALSE)</f>
        <v>1002</v>
      </c>
    </row>
    <row r="1587" spans="1:9" x14ac:dyDescent="0.25">
      <c r="A1587" s="68">
        <v>42658</v>
      </c>
      <c r="B1587">
        <v>75100033946</v>
      </c>
      <c r="C1587">
        <v>14</v>
      </c>
      <c r="D1587" s="2">
        <v>39.508311000525424</v>
      </c>
      <c r="E1587" s="3">
        <f>TablaVentas[[#This Row],[Precio]]*TablaVentas[[#This Row],[Cantidad]]</f>
        <v>553.11635400735599</v>
      </c>
      <c r="F1587">
        <f>IF(TablaVentas[[#This Row],[Cantidad]]&gt;=20,1,2)</f>
        <v>2</v>
      </c>
      <c r="G1587" s="67" t="str">
        <f>VLOOKUP(MONTH(TablaVentas[[#This Row],[fecha]]),TablaMeses[#All],2,FALSE)</f>
        <v>OCTUBRE</v>
      </c>
      <c r="H1587">
        <f>YEAR(TablaVentas[[#This Row],[fecha]])</f>
        <v>2016</v>
      </c>
      <c r="I1587">
        <f>VLOOKUP(TablaVentas[[#This Row],[CodigoBarras]],TablaProductos[#All],3,FALSE)</f>
        <v>1004</v>
      </c>
    </row>
    <row r="1588" spans="1:9" x14ac:dyDescent="0.25">
      <c r="A1588" s="68">
        <v>42658</v>
      </c>
      <c r="B1588">
        <v>75100033948</v>
      </c>
      <c r="C1588">
        <v>31</v>
      </c>
      <c r="D1588" s="2">
        <v>24.462827423892683</v>
      </c>
      <c r="E1588" s="3">
        <f>TablaVentas[[#This Row],[Precio]]*TablaVentas[[#This Row],[Cantidad]]</f>
        <v>758.34765014067318</v>
      </c>
      <c r="F1588">
        <f>IF(TablaVentas[[#This Row],[Cantidad]]&gt;=20,1,2)</f>
        <v>1</v>
      </c>
      <c r="G1588" s="67" t="str">
        <f>VLOOKUP(MONTH(TablaVentas[[#This Row],[fecha]]),TablaMeses[#All],2,FALSE)</f>
        <v>OCTUBRE</v>
      </c>
      <c r="H1588">
        <f>YEAR(TablaVentas[[#This Row],[fecha]])</f>
        <v>2016</v>
      </c>
      <c r="I1588">
        <f>VLOOKUP(TablaVentas[[#This Row],[CodigoBarras]],TablaProductos[#All],3,FALSE)</f>
        <v>1006</v>
      </c>
    </row>
    <row r="1589" spans="1:9" x14ac:dyDescent="0.25">
      <c r="A1589" s="68">
        <v>42658</v>
      </c>
      <c r="B1589">
        <v>75100033950</v>
      </c>
      <c r="C1589">
        <v>25</v>
      </c>
      <c r="D1589" s="2">
        <v>25.215585619363644</v>
      </c>
      <c r="E1589" s="3">
        <f>TablaVentas[[#This Row],[Precio]]*TablaVentas[[#This Row],[Cantidad]]</f>
        <v>630.38964048409105</v>
      </c>
      <c r="F1589">
        <f>IF(TablaVentas[[#This Row],[Cantidad]]&gt;=20,1,2)</f>
        <v>1</v>
      </c>
      <c r="G1589" s="67" t="str">
        <f>VLOOKUP(MONTH(TablaVentas[[#This Row],[fecha]]),TablaMeses[#All],2,FALSE)</f>
        <v>OCTUBRE</v>
      </c>
      <c r="H1589">
        <f>YEAR(TablaVentas[[#This Row],[fecha]])</f>
        <v>2016</v>
      </c>
      <c r="I1589">
        <f>VLOOKUP(TablaVentas[[#This Row],[CodigoBarras]],TablaProductos[#All],3,FALSE)</f>
        <v>1005</v>
      </c>
    </row>
    <row r="1590" spans="1:9" x14ac:dyDescent="0.25">
      <c r="A1590" s="68">
        <v>42659</v>
      </c>
      <c r="B1590">
        <v>75100033945</v>
      </c>
      <c r="C1590">
        <v>49</v>
      </c>
      <c r="D1590" s="2">
        <v>32.473968381130078</v>
      </c>
      <c r="E1590" s="3">
        <f>TablaVentas[[#This Row],[Precio]]*TablaVentas[[#This Row],[Cantidad]]</f>
        <v>1591.2244506753739</v>
      </c>
      <c r="F1590">
        <f>IF(TablaVentas[[#This Row],[Cantidad]]&gt;=20,1,2)</f>
        <v>1</v>
      </c>
      <c r="G1590" s="67" t="str">
        <f>VLOOKUP(MONTH(TablaVentas[[#This Row],[fecha]]),TablaMeses[#All],2,FALSE)</f>
        <v>OCTUBRE</v>
      </c>
      <c r="H1590">
        <f>YEAR(TablaVentas[[#This Row],[fecha]])</f>
        <v>2016</v>
      </c>
      <c r="I1590">
        <f>VLOOKUP(TablaVentas[[#This Row],[CodigoBarras]],TablaProductos[#All],3,FALSE)</f>
        <v>1003</v>
      </c>
    </row>
    <row r="1591" spans="1:9" x14ac:dyDescent="0.25">
      <c r="A1591" s="68">
        <v>42659</v>
      </c>
      <c r="B1591">
        <v>75100033946</v>
      </c>
      <c r="C1591">
        <v>44</v>
      </c>
      <c r="D1591" s="2">
        <v>39.508311000525424</v>
      </c>
      <c r="E1591" s="3">
        <f>TablaVentas[[#This Row],[Precio]]*TablaVentas[[#This Row],[Cantidad]]</f>
        <v>1738.3656840231188</v>
      </c>
      <c r="F1591">
        <f>IF(TablaVentas[[#This Row],[Cantidad]]&gt;=20,1,2)</f>
        <v>1</v>
      </c>
      <c r="G1591" s="67" t="str">
        <f>VLOOKUP(MONTH(TablaVentas[[#This Row],[fecha]]),TablaMeses[#All],2,FALSE)</f>
        <v>OCTUBRE</v>
      </c>
      <c r="H1591">
        <f>YEAR(TablaVentas[[#This Row],[fecha]])</f>
        <v>2016</v>
      </c>
      <c r="I1591">
        <f>VLOOKUP(TablaVentas[[#This Row],[CodigoBarras]],TablaProductos[#All],3,FALSE)</f>
        <v>1004</v>
      </c>
    </row>
    <row r="1592" spans="1:9" x14ac:dyDescent="0.25">
      <c r="A1592" s="68">
        <v>42659</v>
      </c>
      <c r="B1592">
        <v>75100033946</v>
      </c>
      <c r="C1592">
        <v>37</v>
      </c>
      <c r="D1592" s="2">
        <v>39.508311000525424</v>
      </c>
      <c r="E1592" s="3">
        <f>TablaVentas[[#This Row],[Precio]]*TablaVentas[[#This Row],[Cantidad]]</f>
        <v>1461.8075070194407</v>
      </c>
      <c r="F1592">
        <f>IF(TablaVentas[[#This Row],[Cantidad]]&gt;=20,1,2)</f>
        <v>1</v>
      </c>
      <c r="G1592" s="67" t="str">
        <f>VLOOKUP(MONTH(TablaVentas[[#This Row],[fecha]]),TablaMeses[#All],2,FALSE)</f>
        <v>OCTUBRE</v>
      </c>
      <c r="H1592">
        <f>YEAR(TablaVentas[[#This Row],[fecha]])</f>
        <v>2016</v>
      </c>
      <c r="I1592">
        <f>VLOOKUP(TablaVentas[[#This Row],[CodigoBarras]],TablaProductos[#All],3,FALSE)</f>
        <v>1004</v>
      </c>
    </row>
    <row r="1593" spans="1:9" x14ac:dyDescent="0.25">
      <c r="A1593" s="68">
        <v>42659</v>
      </c>
      <c r="B1593">
        <v>75100033948</v>
      </c>
      <c r="C1593">
        <v>46</v>
      </c>
      <c r="D1593" s="2">
        <v>24.462827423892683</v>
      </c>
      <c r="E1593" s="3">
        <f>TablaVentas[[#This Row],[Precio]]*TablaVentas[[#This Row],[Cantidad]]</f>
        <v>1125.2900614990635</v>
      </c>
      <c r="F1593">
        <f>IF(TablaVentas[[#This Row],[Cantidad]]&gt;=20,1,2)</f>
        <v>1</v>
      </c>
      <c r="G1593" s="67" t="str">
        <f>VLOOKUP(MONTH(TablaVentas[[#This Row],[fecha]]),TablaMeses[#All],2,FALSE)</f>
        <v>OCTUBRE</v>
      </c>
      <c r="H1593">
        <f>YEAR(TablaVentas[[#This Row],[fecha]])</f>
        <v>2016</v>
      </c>
      <c r="I1593">
        <f>VLOOKUP(TablaVentas[[#This Row],[CodigoBarras]],TablaProductos[#All],3,FALSE)</f>
        <v>1006</v>
      </c>
    </row>
    <row r="1594" spans="1:9" x14ac:dyDescent="0.25">
      <c r="A1594" s="68">
        <v>42660</v>
      </c>
      <c r="B1594">
        <v>75100033941</v>
      </c>
      <c r="C1594">
        <v>31</v>
      </c>
      <c r="D1594" s="2">
        <v>34.329026514440201</v>
      </c>
      <c r="E1594" s="3">
        <f>TablaVentas[[#This Row],[Precio]]*TablaVentas[[#This Row],[Cantidad]]</f>
        <v>1064.1998219476463</v>
      </c>
      <c r="F1594">
        <f>IF(TablaVentas[[#This Row],[Cantidad]]&gt;=20,1,2)</f>
        <v>1</v>
      </c>
      <c r="G1594" s="67" t="str">
        <f>VLOOKUP(MONTH(TablaVentas[[#This Row],[fecha]]),TablaMeses[#All],2,FALSE)</f>
        <v>OCTUBRE</v>
      </c>
      <c r="H1594">
        <f>YEAR(TablaVentas[[#This Row],[fecha]])</f>
        <v>2016</v>
      </c>
      <c r="I1594">
        <f>VLOOKUP(TablaVentas[[#This Row],[CodigoBarras]],TablaProductos[#All],3,FALSE)</f>
        <v>1002</v>
      </c>
    </row>
    <row r="1595" spans="1:9" x14ac:dyDescent="0.25">
      <c r="A1595" s="68">
        <v>42660</v>
      </c>
      <c r="B1595">
        <v>75100033941</v>
      </c>
      <c r="C1595">
        <v>23</v>
      </c>
      <c r="D1595" s="2">
        <v>34.329026514440201</v>
      </c>
      <c r="E1595" s="3">
        <f>TablaVentas[[#This Row],[Precio]]*TablaVentas[[#This Row],[Cantidad]]</f>
        <v>789.56760983212462</v>
      </c>
      <c r="F1595">
        <f>IF(TablaVentas[[#This Row],[Cantidad]]&gt;=20,1,2)</f>
        <v>1</v>
      </c>
      <c r="G1595" s="67" t="str">
        <f>VLOOKUP(MONTH(TablaVentas[[#This Row],[fecha]]),TablaMeses[#All],2,FALSE)</f>
        <v>OCTUBRE</v>
      </c>
      <c r="H1595">
        <f>YEAR(TablaVentas[[#This Row],[fecha]])</f>
        <v>2016</v>
      </c>
      <c r="I1595">
        <f>VLOOKUP(TablaVentas[[#This Row],[CodigoBarras]],TablaProductos[#All],3,FALSE)</f>
        <v>1002</v>
      </c>
    </row>
    <row r="1596" spans="1:9" x14ac:dyDescent="0.25">
      <c r="A1596" s="68">
        <v>42660</v>
      </c>
      <c r="B1596">
        <v>75100033943</v>
      </c>
      <c r="C1596">
        <v>47</v>
      </c>
      <c r="D1596" s="2">
        <v>38.791923856233225</v>
      </c>
      <c r="E1596" s="3">
        <f>TablaVentas[[#This Row],[Precio]]*TablaVentas[[#This Row],[Cantidad]]</f>
        <v>1823.2204212429615</v>
      </c>
      <c r="F1596">
        <f>IF(TablaVentas[[#This Row],[Cantidad]]&gt;=20,1,2)</f>
        <v>1</v>
      </c>
      <c r="G1596" s="67" t="str">
        <f>VLOOKUP(MONTH(TablaVentas[[#This Row],[fecha]]),TablaMeses[#All],2,FALSE)</f>
        <v>OCTUBRE</v>
      </c>
      <c r="H1596">
        <f>YEAR(TablaVentas[[#This Row],[fecha]])</f>
        <v>2016</v>
      </c>
      <c r="I1596">
        <f>VLOOKUP(TablaVentas[[#This Row],[CodigoBarras]],TablaProductos[#All],3,FALSE)</f>
        <v>1001</v>
      </c>
    </row>
    <row r="1597" spans="1:9" x14ac:dyDescent="0.25">
      <c r="A1597" s="68">
        <v>42660</v>
      </c>
      <c r="B1597">
        <v>75100033944</v>
      </c>
      <c r="C1597">
        <v>45</v>
      </c>
      <c r="D1597" s="2">
        <v>26.678238770962935</v>
      </c>
      <c r="E1597" s="3">
        <f>TablaVentas[[#This Row],[Precio]]*TablaVentas[[#This Row],[Cantidad]]</f>
        <v>1200.5207446933321</v>
      </c>
      <c r="F1597">
        <f>IF(TablaVentas[[#This Row],[Cantidad]]&gt;=20,1,2)</f>
        <v>1</v>
      </c>
      <c r="G1597" s="67" t="str">
        <f>VLOOKUP(MONTH(TablaVentas[[#This Row],[fecha]]),TablaMeses[#All],2,FALSE)</f>
        <v>OCTUBRE</v>
      </c>
      <c r="H1597">
        <f>YEAR(TablaVentas[[#This Row],[fecha]])</f>
        <v>2016</v>
      </c>
      <c r="I1597">
        <f>VLOOKUP(TablaVentas[[#This Row],[CodigoBarras]],TablaProductos[#All],3,FALSE)</f>
        <v>1002</v>
      </c>
    </row>
    <row r="1598" spans="1:9" x14ac:dyDescent="0.25">
      <c r="A1598" s="68">
        <v>42660</v>
      </c>
      <c r="B1598">
        <v>75100033944</v>
      </c>
      <c r="C1598">
        <v>33</v>
      </c>
      <c r="D1598" s="2">
        <v>26.678238770962935</v>
      </c>
      <c r="E1598" s="3">
        <f>TablaVentas[[#This Row],[Precio]]*TablaVentas[[#This Row],[Cantidad]]</f>
        <v>880.38187944177685</v>
      </c>
      <c r="F1598">
        <f>IF(TablaVentas[[#This Row],[Cantidad]]&gt;=20,1,2)</f>
        <v>1</v>
      </c>
      <c r="G1598" s="67" t="str">
        <f>VLOOKUP(MONTH(TablaVentas[[#This Row],[fecha]]),TablaMeses[#All],2,FALSE)</f>
        <v>OCTUBRE</v>
      </c>
      <c r="H1598">
        <f>YEAR(TablaVentas[[#This Row],[fecha]])</f>
        <v>2016</v>
      </c>
      <c r="I1598">
        <f>VLOOKUP(TablaVentas[[#This Row],[CodigoBarras]],TablaProductos[#All],3,FALSE)</f>
        <v>1002</v>
      </c>
    </row>
    <row r="1599" spans="1:9" x14ac:dyDescent="0.25">
      <c r="A1599" s="68">
        <v>42660</v>
      </c>
      <c r="B1599">
        <v>75100033944</v>
      </c>
      <c r="C1599">
        <v>44</v>
      </c>
      <c r="D1599" s="2">
        <v>26.678238770962935</v>
      </c>
      <c r="E1599" s="3">
        <f>TablaVentas[[#This Row],[Precio]]*TablaVentas[[#This Row],[Cantidad]]</f>
        <v>1173.8425059223691</v>
      </c>
      <c r="F1599">
        <f>IF(TablaVentas[[#This Row],[Cantidad]]&gt;=20,1,2)</f>
        <v>1</v>
      </c>
      <c r="G1599" s="67" t="str">
        <f>VLOOKUP(MONTH(TablaVentas[[#This Row],[fecha]]),TablaMeses[#All],2,FALSE)</f>
        <v>OCTUBRE</v>
      </c>
      <c r="H1599">
        <f>YEAR(TablaVentas[[#This Row],[fecha]])</f>
        <v>2016</v>
      </c>
      <c r="I1599">
        <f>VLOOKUP(TablaVentas[[#This Row],[CodigoBarras]],TablaProductos[#All],3,FALSE)</f>
        <v>1002</v>
      </c>
    </row>
    <row r="1600" spans="1:9" x14ac:dyDescent="0.25">
      <c r="A1600" s="68">
        <v>42660</v>
      </c>
      <c r="B1600">
        <v>75100033944</v>
      </c>
      <c r="C1600">
        <v>19</v>
      </c>
      <c r="D1600" s="2">
        <v>26.678238770962935</v>
      </c>
      <c r="E1600" s="3">
        <f>TablaVentas[[#This Row],[Precio]]*TablaVentas[[#This Row],[Cantidad]]</f>
        <v>506.88653664829576</v>
      </c>
      <c r="F1600">
        <f>IF(TablaVentas[[#This Row],[Cantidad]]&gt;=20,1,2)</f>
        <v>2</v>
      </c>
      <c r="G1600" s="67" t="str">
        <f>VLOOKUP(MONTH(TablaVentas[[#This Row],[fecha]]),TablaMeses[#All],2,FALSE)</f>
        <v>OCTUBRE</v>
      </c>
      <c r="H1600">
        <f>YEAR(TablaVentas[[#This Row],[fecha]])</f>
        <v>2016</v>
      </c>
      <c r="I1600">
        <f>VLOOKUP(TablaVentas[[#This Row],[CodigoBarras]],TablaProductos[#All],3,FALSE)</f>
        <v>1002</v>
      </c>
    </row>
    <row r="1601" spans="1:9" x14ac:dyDescent="0.25">
      <c r="A1601" s="68">
        <v>42660</v>
      </c>
      <c r="B1601">
        <v>75100033947</v>
      </c>
      <c r="C1601">
        <v>33</v>
      </c>
      <c r="D1601" s="2">
        <v>33.370394916639121</v>
      </c>
      <c r="E1601" s="3">
        <f>TablaVentas[[#This Row],[Precio]]*TablaVentas[[#This Row],[Cantidad]]</f>
        <v>1101.2230322490909</v>
      </c>
      <c r="F1601">
        <f>IF(TablaVentas[[#This Row],[Cantidad]]&gt;=20,1,2)</f>
        <v>1</v>
      </c>
      <c r="G1601" s="67" t="str">
        <f>VLOOKUP(MONTH(TablaVentas[[#This Row],[fecha]]),TablaMeses[#All],2,FALSE)</f>
        <v>OCTUBRE</v>
      </c>
      <c r="H1601">
        <f>YEAR(TablaVentas[[#This Row],[fecha]])</f>
        <v>2016</v>
      </c>
      <c r="I1601">
        <f>VLOOKUP(TablaVentas[[#This Row],[CodigoBarras]],TablaProductos[#All],3,FALSE)</f>
        <v>1005</v>
      </c>
    </row>
    <row r="1602" spans="1:9" x14ac:dyDescent="0.25">
      <c r="A1602" s="68">
        <v>42661</v>
      </c>
      <c r="B1602">
        <v>75100033941</v>
      </c>
      <c r="C1602">
        <v>43</v>
      </c>
      <c r="D1602" s="2">
        <v>34.329026514440201</v>
      </c>
      <c r="E1602" s="3">
        <f>TablaVentas[[#This Row],[Precio]]*TablaVentas[[#This Row],[Cantidad]]</f>
        <v>1476.1481401209287</v>
      </c>
      <c r="F1602">
        <f>IF(TablaVentas[[#This Row],[Cantidad]]&gt;=20,1,2)</f>
        <v>1</v>
      </c>
      <c r="G1602" s="67" t="str">
        <f>VLOOKUP(MONTH(TablaVentas[[#This Row],[fecha]]),TablaMeses[#All],2,FALSE)</f>
        <v>OCTUBRE</v>
      </c>
      <c r="H1602">
        <f>YEAR(TablaVentas[[#This Row],[fecha]])</f>
        <v>2016</v>
      </c>
      <c r="I1602">
        <f>VLOOKUP(TablaVentas[[#This Row],[CodigoBarras]],TablaProductos[#All],3,FALSE)</f>
        <v>1002</v>
      </c>
    </row>
    <row r="1603" spans="1:9" x14ac:dyDescent="0.25">
      <c r="A1603" s="68">
        <v>42661</v>
      </c>
      <c r="B1603">
        <v>75100033945</v>
      </c>
      <c r="C1603">
        <v>19</v>
      </c>
      <c r="D1603" s="2">
        <v>32.473968381130078</v>
      </c>
      <c r="E1603" s="3">
        <f>TablaVentas[[#This Row],[Precio]]*TablaVentas[[#This Row],[Cantidad]]</f>
        <v>617.00539924147142</v>
      </c>
      <c r="F1603">
        <f>IF(TablaVentas[[#This Row],[Cantidad]]&gt;=20,1,2)</f>
        <v>2</v>
      </c>
      <c r="G1603" s="67" t="str">
        <f>VLOOKUP(MONTH(TablaVentas[[#This Row],[fecha]]),TablaMeses[#All],2,FALSE)</f>
        <v>OCTUBRE</v>
      </c>
      <c r="H1603">
        <f>YEAR(TablaVentas[[#This Row],[fecha]])</f>
        <v>2016</v>
      </c>
      <c r="I1603">
        <f>VLOOKUP(TablaVentas[[#This Row],[CodigoBarras]],TablaProductos[#All],3,FALSE)</f>
        <v>1003</v>
      </c>
    </row>
    <row r="1604" spans="1:9" x14ac:dyDescent="0.25">
      <c r="A1604" s="68">
        <v>42661</v>
      </c>
      <c r="B1604">
        <v>75100033948</v>
      </c>
      <c r="C1604">
        <v>34</v>
      </c>
      <c r="D1604" s="2">
        <v>24.462827423892683</v>
      </c>
      <c r="E1604" s="3">
        <f>TablaVentas[[#This Row],[Precio]]*TablaVentas[[#This Row],[Cantidad]]</f>
        <v>831.73613241235125</v>
      </c>
      <c r="F1604">
        <f>IF(TablaVentas[[#This Row],[Cantidad]]&gt;=20,1,2)</f>
        <v>1</v>
      </c>
      <c r="G1604" s="67" t="str">
        <f>VLOOKUP(MONTH(TablaVentas[[#This Row],[fecha]]),TablaMeses[#All],2,FALSE)</f>
        <v>OCTUBRE</v>
      </c>
      <c r="H1604">
        <f>YEAR(TablaVentas[[#This Row],[fecha]])</f>
        <v>2016</v>
      </c>
      <c r="I1604">
        <f>VLOOKUP(TablaVentas[[#This Row],[CodigoBarras]],TablaProductos[#All],3,FALSE)</f>
        <v>1006</v>
      </c>
    </row>
    <row r="1605" spans="1:9" x14ac:dyDescent="0.25">
      <c r="A1605" s="68">
        <v>42661</v>
      </c>
      <c r="B1605">
        <v>75100033950</v>
      </c>
      <c r="C1605">
        <v>33</v>
      </c>
      <c r="D1605" s="2">
        <v>25.215585619363644</v>
      </c>
      <c r="E1605" s="3">
        <f>TablaVentas[[#This Row],[Precio]]*TablaVentas[[#This Row],[Cantidad]]</f>
        <v>832.11432543900025</v>
      </c>
      <c r="F1605">
        <f>IF(TablaVentas[[#This Row],[Cantidad]]&gt;=20,1,2)</f>
        <v>1</v>
      </c>
      <c r="G1605" s="67" t="str">
        <f>VLOOKUP(MONTH(TablaVentas[[#This Row],[fecha]]),TablaMeses[#All],2,FALSE)</f>
        <v>OCTUBRE</v>
      </c>
      <c r="H1605">
        <f>YEAR(TablaVentas[[#This Row],[fecha]])</f>
        <v>2016</v>
      </c>
      <c r="I1605">
        <f>VLOOKUP(TablaVentas[[#This Row],[CodigoBarras]],TablaProductos[#All],3,FALSE)</f>
        <v>1005</v>
      </c>
    </row>
    <row r="1606" spans="1:9" x14ac:dyDescent="0.25">
      <c r="A1606" s="68">
        <v>42662</v>
      </c>
      <c r="B1606">
        <v>75100033940</v>
      </c>
      <c r="C1606">
        <v>15</v>
      </c>
      <c r="D1606" s="2">
        <v>36.618449397693041</v>
      </c>
      <c r="E1606" s="3">
        <f>TablaVentas[[#This Row],[Precio]]*TablaVentas[[#This Row],[Cantidad]]</f>
        <v>549.27674096539567</v>
      </c>
      <c r="F1606">
        <f>IF(TablaVentas[[#This Row],[Cantidad]]&gt;=20,1,2)</f>
        <v>2</v>
      </c>
      <c r="G1606" s="67" t="str">
        <f>VLOOKUP(MONTH(TablaVentas[[#This Row],[fecha]]),TablaMeses[#All],2,FALSE)</f>
        <v>OCTUBRE</v>
      </c>
      <c r="H1606">
        <f>YEAR(TablaVentas[[#This Row],[fecha]])</f>
        <v>2016</v>
      </c>
      <c r="I1606">
        <f>VLOOKUP(TablaVentas[[#This Row],[CodigoBarras]],TablaProductos[#All],3,FALSE)</f>
        <v>1001</v>
      </c>
    </row>
    <row r="1607" spans="1:9" x14ac:dyDescent="0.25">
      <c r="A1607" s="68">
        <v>42662</v>
      </c>
      <c r="B1607">
        <v>75100033940</v>
      </c>
      <c r="C1607">
        <v>12</v>
      </c>
      <c r="D1607" s="2">
        <v>36.618449397693041</v>
      </c>
      <c r="E1607" s="3">
        <f>TablaVentas[[#This Row],[Precio]]*TablaVentas[[#This Row],[Cantidad]]</f>
        <v>439.42139277231649</v>
      </c>
      <c r="F1607">
        <f>IF(TablaVentas[[#This Row],[Cantidad]]&gt;=20,1,2)</f>
        <v>2</v>
      </c>
      <c r="G1607" s="67" t="str">
        <f>VLOOKUP(MONTH(TablaVentas[[#This Row],[fecha]]),TablaMeses[#All],2,FALSE)</f>
        <v>OCTUBRE</v>
      </c>
      <c r="H1607">
        <f>YEAR(TablaVentas[[#This Row],[fecha]])</f>
        <v>2016</v>
      </c>
      <c r="I1607">
        <f>VLOOKUP(TablaVentas[[#This Row],[CodigoBarras]],TablaProductos[#All],3,FALSE)</f>
        <v>1001</v>
      </c>
    </row>
    <row r="1608" spans="1:9" x14ac:dyDescent="0.25">
      <c r="A1608" s="68">
        <v>42662</v>
      </c>
      <c r="B1608">
        <v>75100033941</v>
      </c>
      <c r="C1608">
        <v>39</v>
      </c>
      <c r="D1608" s="2">
        <v>34.329026514440201</v>
      </c>
      <c r="E1608" s="3">
        <f>TablaVentas[[#This Row],[Precio]]*TablaVentas[[#This Row],[Cantidad]]</f>
        <v>1338.8320340631678</v>
      </c>
      <c r="F1608">
        <f>IF(TablaVentas[[#This Row],[Cantidad]]&gt;=20,1,2)</f>
        <v>1</v>
      </c>
      <c r="G1608" s="67" t="str">
        <f>VLOOKUP(MONTH(TablaVentas[[#This Row],[fecha]]),TablaMeses[#All],2,FALSE)</f>
        <v>OCTUBRE</v>
      </c>
      <c r="H1608">
        <f>YEAR(TablaVentas[[#This Row],[fecha]])</f>
        <v>2016</v>
      </c>
      <c r="I1608">
        <f>VLOOKUP(TablaVentas[[#This Row],[CodigoBarras]],TablaProductos[#All],3,FALSE)</f>
        <v>1002</v>
      </c>
    </row>
    <row r="1609" spans="1:9" x14ac:dyDescent="0.25">
      <c r="A1609" s="68">
        <v>42662</v>
      </c>
      <c r="B1609">
        <v>75100033943</v>
      </c>
      <c r="C1609">
        <v>30</v>
      </c>
      <c r="D1609" s="2">
        <v>38.791923856233225</v>
      </c>
      <c r="E1609" s="3">
        <f>TablaVentas[[#This Row],[Precio]]*TablaVentas[[#This Row],[Cantidad]]</f>
        <v>1163.7577156869968</v>
      </c>
      <c r="F1609">
        <f>IF(TablaVentas[[#This Row],[Cantidad]]&gt;=20,1,2)</f>
        <v>1</v>
      </c>
      <c r="G1609" s="67" t="str">
        <f>VLOOKUP(MONTH(TablaVentas[[#This Row],[fecha]]),TablaMeses[#All],2,FALSE)</f>
        <v>OCTUBRE</v>
      </c>
      <c r="H1609">
        <f>YEAR(TablaVentas[[#This Row],[fecha]])</f>
        <v>2016</v>
      </c>
      <c r="I1609">
        <f>VLOOKUP(TablaVentas[[#This Row],[CodigoBarras]],TablaProductos[#All],3,FALSE)</f>
        <v>1001</v>
      </c>
    </row>
    <row r="1610" spans="1:9" x14ac:dyDescent="0.25">
      <c r="A1610" s="68">
        <v>42662</v>
      </c>
      <c r="B1610">
        <v>75100033948</v>
      </c>
      <c r="C1610">
        <v>50</v>
      </c>
      <c r="D1610" s="2">
        <v>24.462827423892683</v>
      </c>
      <c r="E1610" s="3">
        <f>TablaVentas[[#This Row],[Precio]]*TablaVentas[[#This Row],[Cantidad]]</f>
        <v>1223.1413711946341</v>
      </c>
      <c r="F1610">
        <f>IF(TablaVentas[[#This Row],[Cantidad]]&gt;=20,1,2)</f>
        <v>1</v>
      </c>
      <c r="G1610" s="67" t="str">
        <f>VLOOKUP(MONTH(TablaVentas[[#This Row],[fecha]]),TablaMeses[#All],2,FALSE)</f>
        <v>OCTUBRE</v>
      </c>
      <c r="H1610">
        <f>YEAR(TablaVentas[[#This Row],[fecha]])</f>
        <v>2016</v>
      </c>
      <c r="I1610">
        <f>VLOOKUP(TablaVentas[[#This Row],[CodigoBarras]],TablaProductos[#All],3,FALSE)</f>
        <v>1006</v>
      </c>
    </row>
    <row r="1611" spans="1:9" x14ac:dyDescent="0.25">
      <c r="A1611" s="68">
        <v>42663</v>
      </c>
      <c r="B1611">
        <v>75100033940</v>
      </c>
      <c r="C1611">
        <v>26</v>
      </c>
      <c r="D1611" s="2">
        <v>36.618449397693041</v>
      </c>
      <c r="E1611" s="3">
        <f>TablaVentas[[#This Row],[Precio]]*TablaVentas[[#This Row],[Cantidad]]</f>
        <v>952.07968434001907</v>
      </c>
      <c r="F1611">
        <f>IF(TablaVentas[[#This Row],[Cantidad]]&gt;=20,1,2)</f>
        <v>1</v>
      </c>
      <c r="G1611" s="67" t="str">
        <f>VLOOKUP(MONTH(TablaVentas[[#This Row],[fecha]]),TablaMeses[#All],2,FALSE)</f>
        <v>OCTUBRE</v>
      </c>
      <c r="H1611">
        <f>YEAR(TablaVentas[[#This Row],[fecha]])</f>
        <v>2016</v>
      </c>
      <c r="I1611">
        <f>VLOOKUP(TablaVentas[[#This Row],[CodigoBarras]],TablaProductos[#All],3,FALSE)</f>
        <v>1001</v>
      </c>
    </row>
    <row r="1612" spans="1:9" x14ac:dyDescent="0.25">
      <c r="A1612" s="68">
        <v>42663</v>
      </c>
      <c r="B1612">
        <v>75100033941</v>
      </c>
      <c r="C1612">
        <v>26</v>
      </c>
      <c r="D1612" s="2">
        <v>34.329026514440201</v>
      </c>
      <c r="E1612" s="3">
        <f>TablaVentas[[#This Row],[Precio]]*TablaVentas[[#This Row],[Cantidad]]</f>
        <v>892.55468937544526</v>
      </c>
      <c r="F1612">
        <f>IF(TablaVentas[[#This Row],[Cantidad]]&gt;=20,1,2)</f>
        <v>1</v>
      </c>
      <c r="G1612" s="67" t="str">
        <f>VLOOKUP(MONTH(TablaVentas[[#This Row],[fecha]]),TablaMeses[#All],2,FALSE)</f>
        <v>OCTUBRE</v>
      </c>
      <c r="H1612">
        <f>YEAR(TablaVentas[[#This Row],[fecha]])</f>
        <v>2016</v>
      </c>
      <c r="I1612">
        <f>VLOOKUP(TablaVentas[[#This Row],[CodigoBarras]],TablaProductos[#All],3,FALSE)</f>
        <v>1002</v>
      </c>
    </row>
    <row r="1613" spans="1:9" x14ac:dyDescent="0.25">
      <c r="A1613" s="68">
        <v>42663</v>
      </c>
      <c r="B1613">
        <v>75100033943</v>
      </c>
      <c r="C1613">
        <v>18</v>
      </c>
      <c r="D1613" s="2">
        <v>38.791923856233225</v>
      </c>
      <c r="E1613" s="3">
        <f>TablaVentas[[#This Row],[Precio]]*TablaVentas[[#This Row],[Cantidad]]</f>
        <v>698.25462941219803</v>
      </c>
      <c r="F1613">
        <f>IF(TablaVentas[[#This Row],[Cantidad]]&gt;=20,1,2)</f>
        <v>2</v>
      </c>
      <c r="G1613" s="67" t="str">
        <f>VLOOKUP(MONTH(TablaVentas[[#This Row],[fecha]]),TablaMeses[#All],2,FALSE)</f>
        <v>OCTUBRE</v>
      </c>
      <c r="H1613">
        <f>YEAR(TablaVentas[[#This Row],[fecha]])</f>
        <v>2016</v>
      </c>
      <c r="I1613">
        <f>VLOOKUP(TablaVentas[[#This Row],[CodigoBarras]],TablaProductos[#All],3,FALSE)</f>
        <v>1001</v>
      </c>
    </row>
    <row r="1614" spans="1:9" x14ac:dyDescent="0.25">
      <c r="A1614" s="68">
        <v>42663</v>
      </c>
      <c r="B1614">
        <v>75100033944</v>
      </c>
      <c r="C1614">
        <v>44</v>
      </c>
      <c r="D1614" s="2">
        <v>26.678238770962935</v>
      </c>
      <c r="E1614" s="3">
        <f>TablaVentas[[#This Row],[Precio]]*TablaVentas[[#This Row],[Cantidad]]</f>
        <v>1173.8425059223691</v>
      </c>
      <c r="F1614">
        <f>IF(TablaVentas[[#This Row],[Cantidad]]&gt;=20,1,2)</f>
        <v>1</v>
      </c>
      <c r="G1614" s="67" t="str">
        <f>VLOOKUP(MONTH(TablaVentas[[#This Row],[fecha]]),TablaMeses[#All],2,FALSE)</f>
        <v>OCTUBRE</v>
      </c>
      <c r="H1614">
        <f>YEAR(TablaVentas[[#This Row],[fecha]])</f>
        <v>2016</v>
      </c>
      <c r="I1614">
        <f>VLOOKUP(TablaVentas[[#This Row],[CodigoBarras]],TablaProductos[#All],3,FALSE)</f>
        <v>1002</v>
      </c>
    </row>
    <row r="1615" spans="1:9" x14ac:dyDescent="0.25">
      <c r="A1615" s="68">
        <v>42663</v>
      </c>
      <c r="B1615">
        <v>75100033947</v>
      </c>
      <c r="C1615">
        <v>1</v>
      </c>
      <c r="D1615" s="2">
        <v>33.370394916639121</v>
      </c>
      <c r="E1615" s="3">
        <f>TablaVentas[[#This Row],[Precio]]*TablaVentas[[#This Row],[Cantidad]]</f>
        <v>33.370394916639121</v>
      </c>
      <c r="F1615">
        <f>IF(TablaVentas[[#This Row],[Cantidad]]&gt;=20,1,2)</f>
        <v>2</v>
      </c>
      <c r="G1615" s="67" t="str">
        <f>VLOOKUP(MONTH(TablaVentas[[#This Row],[fecha]]),TablaMeses[#All],2,FALSE)</f>
        <v>OCTUBRE</v>
      </c>
      <c r="H1615">
        <f>YEAR(TablaVentas[[#This Row],[fecha]])</f>
        <v>2016</v>
      </c>
      <c r="I1615">
        <f>VLOOKUP(TablaVentas[[#This Row],[CodigoBarras]],TablaProductos[#All],3,FALSE)</f>
        <v>1005</v>
      </c>
    </row>
    <row r="1616" spans="1:9" x14ac:dyDescent="0.25">
      <c r="A1616" s="68">
        <v>42663</v>
      </c>
      <c r="B1616">
        <v>75100033948</v>
      </c>
      <c r="C1616">
        <v>41</v>
      </c>
      <c r="D1616" s="2">
        <v>24.462827423892683</v>
      </c>
      <c r="E1616" s="3">
        <f>TablaVentas[[#This Row],[Precio]]*TablaVentas[[#This Row],[Cantidad]]</f>
        <v>1002.9759243796</v>
      </c>
      <c r="F1616">
        <f>IF(TablaVentas[[#This Row],[Cantidad]]&gt;=20,1,2)</f>
        <v>1</v>
      </c>
      <c r="G1616" s="67" t="str">
        <f>VLOOKUP(MONTH(TablaVentas[[#This Row],[fecha]]),TablaMeses[#All],2,FALSE)</f>
        <v>OCTUBRE</v>
      </c>
      <c r="H1616">
        <f>YEAR(TablaVentas[[#This Row],[fecha]])</f>
        <v>2016</v>
      </c>
      <c r="I1616">
        <f>VLOOKUP(TablaVentas[[#This Row],[CodigoBarras]],TablaProductos[#All],3,FALSE)</f>
        <v>1006</v>
      </c>
    </row>
    <row r="1617" spans="1:9" x14ac:dyDescent="0.25">
      <c r="A1617" s="68">
        <v>42663</v>
      </c>
      <c r="B1617">
        <v>75100033948</v>
      </c>
      <c r="C1617">
        <v>29</v>
      </c>
      <c r="D1617" s="2">
        <v>24.462827423892683</v>
      </c>
      <c r="E1617" s="3">
        <f>TablaVentas[[#This Row],[Precio]]*TablaVentas[[#This Row],[Cantidad]]</f>
        <v>709.4219952928878</v>
      </c>
      <c r="F1617">
        <f>IF(TablaVentas[[#This Row],[Cantidad]]&gt;=20,1,2)</f>
        <v>1</v>
      </c>
      <c r="G1617" s="67" t="str">
        <f>VLOOKUP(MONTH(TablaVentas[[#This Row],[fecha]]),TablaMeses[#All],2,FALSE)</f>
        <v>OCTUBRE</v>
      </c>
      <c r="H1617">
        <f>YEAR(TablaVentas[[#This Row],[fecha]])</f>
        <v>2016</v>
      </c>
      <c r="I1617">
        <f>VLOOKUP(TablaVentas[[#This Row],[CodigoBarras]],TablaProductos[#All],3,FALSE)</f>
        <v>1006</v>
      </c>
    </row>
    <row r="1618" spans="1:9" x14ac:dyDescent="0.25">
      <c r="A1618" s="68">
        <v>42663</v>
      </c>
      <c r="B1618">
        <v>75100033950</v>
      </c>
      <c r="C1618">
        <v>29</v>
      </c>
      <c r="D1618" s="2">
        <v>25.215585619363644</v>
      </c>
      <c r="E1618" s="3">
        <f>TablaVentas[[#This Row],[Precio]]*TablaVentas[[#This Row],[Cantidad]]</f>
        <v>731.25198296154565</v>
      </c>
      <c r="F1618">
        <f>IF(TablaVentas[[#This Row],[Cantidad]]&gt;=20,1,2)</f>
        <v>1</v>
      </c>
      <c r="G1618" s="67" t="str">
        <f>VLOOKUP(MONTH(TablaVentas[[#This Row],[fecha]]),TablaMeses[#All],2,FALSE)</f>
        <v>OCTUBRE</v>
      </c>
      <c r="H1618">
        <f>YEAR(TablaVentas[[#This Row],[fecha]])</f>
        <v>2016</v>
      </c>
      <c r="I1618">
        <f>VLOOKUP(TablaVentas[[#This Row],[CodigoBarras]],TablaProductos[#All],3,FALSE)</f>
        <v>1005</v>
      </c>
    </row>
    <row r="1619" spans="1:9" x14ac:dyDescent="0.25">
      <c r="A1619" s="68">
        <v>42664</v>
      </c>
      <c r="B1619">
        <v>75100033940</v>
      </c>
      <c r="C1619">
        <v>40</v>
      </c>
      <c r="D1619" s="2">
        <v>36.618449397693041</v>
      </c>
      <c r="E1619" s="3">
        <f>TablaVentas[[#This Row],[Precio]]*TablaVentas[[#This Row],[Cantidad]]</f>
        <v>1464.7379759077216</v>
      </c>
      <c r="F1619">
        <f>IF(TablaVentas[[#This Row],[Cantidad]]&gt;=20,1,2)</f>
        <v>1</v>
      </c>
      <c r="G1619" s="67" t="str">
        <f>VLOOKUP(MONTH(TablaVentas[[#This Row],[fecha]]),TablaMeses[#All],2,FALSE)</f>
        <v>OCTUBRE</v>
      </c>
      <c r="H1619">
        <f>YEAR(TablaVentas[[#This Row],[fecha]])</f>
        <v>2016</v>
      </c>
      <c r="I1619">
        <f>VLOOKUP(TablaVentas[[#This Row],[CodigoBarras]],TablaProductos[#All],3,FALSE)</f>
        <v>1001</v>
      </c>
    </row>
    <row r="1620" spans="1:9" x14ac:dyDescent="0.25">
      <c r="A1620" s="68">
        <v>42664</v>
      </c>
      <c r="B1620">
        <v>75100033941</v>
      </c>
      <c r="C1620">
        <v>21</v>
      </c>
      <c r="D1620" s="2">
        <v>34.329026514440201</v>
      </c>
      <c r="E1620" s="3">
        <f>TablaVentas[[#This Row],[Precio]]*TablaVentas[[#This Row],[Cantidad]]</f>
        <v>720.90955680324419</v>
      </c>
      <c r="F1620">
        <f>IF(TablaVentas[[#This Row],[Cantidad]]&gt;=20,1,2)</f>
        <v>1</v>
      </c>
      <c r="G1620" s="67" t="str">
        <f>VLOOKUP(MONTH(TablaVentas[[#This Row],[fecha]]),TablaMeses[#All],2,FALSE)</f>
        <v>OCTUBRE</v>
      </c>
      <c r="H1620">
        <f>YEAR(TablaVentas[[#This Row],[fecha]])</f>
        <v>2016</v>
      </c>
      <c r="I1620">
        <f>VLOOKUP(TablaVentas[[#This Row],[CodigoBarras]],TablaProductos[#All],3,FALSE)</f>
        <v>1002</v>
      </c>
    </row>
    <row r="1621" spans="1:9" x14ac:dyDescent="0.25">
      <c r="A1621" s="68">
        <v>42664</v>
      </c>
      <c r="B1621">
        <v>75100033941</v>
      </c>
      <c r="C1621">
        <v>8</v>
      </c>
      <c r="D1621" s="2">
        <v>34.329026514440201</v>
      </c>
      <c r="E1621" s="3">
        <f>TablaVentas[[#This Row],[Precio]]*TablaVentas[[#This Row],[Cantidad]]</f>
        <v>274.63221211552161</v>
      </c>
      <c r="F1621">
        <f>IF(TablaVentas[[#This Row],[Cantidad]]&gt;=20,1,2)</f>
        <v>2</v>
      </c>
      <c r="G1621" s="67" t="str">
        <f>VLOOKUP(MONTH(TablaVentas[[#This Row],[fecha]]),TablaMeses[#All],2,FALSE)</f>
        <v>OCTUBRE</v>
      </c>
      <c r="H1621">
        <f>YEAR(TablaVentas[[#This Row],[fecha]])</f>
        <v>2016</v>
      </c>
      <c r="I1621">
        <f>VLOOKUP(TablaVentas[[#This Row],[CodigoBarras]],TablaProductos[#All],3,FALSE)</f>
        <v>1002</v>
      </c>
    </row>
    <row r="1622" spans="1:9" x14ac:dyDescent="0.25">
      <c r="A1622" s="68">
        <v>42664</v>
      </c>
      <c r="B1622">
        <v>75100033944</v>
      </c>
      <c r="C1622">
        <v>36</v>
      </c>
      <c r="D1622" s="2">
        <v>26.678238770962935</v>
      </c>
      <c r="E1622" s="3">
        <f>TablaVentas[[#This Row],[Precio]]*TablaVentas[[#This Row],[Cantidad]]</f>
        <v>960.41659575466565</v>
      </c>
      <c r="F1622">
        <f>IF(TablaVentas[[#This Row],[Cantidad]]&gt;=20,1,2)</f>
        <v>1</v>
      </c>
      <c r="G1622" s="67" t="str">
        <f>VLOOKUP(MONTH(TablaVentas[[#This Row],[fecha]]),TablaMeses[#All],2,FALSE)</f>
        <v>OCTUBRE</v>
      </c>
      <c r="H1622">
        <f>YEAR(TablaVentas[[#This Row],[fecha]])</f>
        <v>2016</v>
      </c>
      <c r="I1622">
        <f>VLOOKUP(TablaVentas[[#This Row],[CodigoBarras]],TablaProductos[#All],3,FALSE)</f>
        <v>1002</v>
      </c>
    </row>
    <row r="1623" spans="1:9" x14ac:dyDescent="0.25">
      <c r="A1623" s="68">
        <v>42664</v>
      </c>
      <c r="B1623">
        <v>75100033945</v>
      </c>
      <c r="C1623">
        <v>10</v>
      </c>
      <c r="D1623" s="2">
        <v>32.473968381130078</v>
      </c>
      <c r="E1623" s="3">
        <f>TablaVentas[[#This Row],[Precio]]*TablaVentas[[#This Row],[Cantidad]]</f>
        <v>324.73968381130078</v>
      </c>
      <c r="F1623">
        <f>IF(TablaVentas[[#This Row],[Cantidad]]&gt;=20,1,2)</f>
        <v>2</v>
      </c>
      <c r="G1623" s="67" t="str">
        <f>VLOOKUP(MONTH(TablaVentas[[#This Row],[fecha]]),TablaMeses[#All],2,FALSE)</f>
        <v>OCTUBRE</v>
      </c>
      <c r="H1623">
        <f>YEAR(TablaVentas[[#This Row],[fecha]])</f>
        <v>2016</v>
      </c>
      <c r="I1623">
        <f>VLOOKUP(TablaVentas[[#This Row],[CodigoBarras]],TablaProductos[#All],3,FALSE)</f>
        <v>1003</v>
      </c>
    </row>
    <row r="1624" spans="1:9" x14ac:dyDescent="0.25">
      <c r="A1624" s="68">
        <v>42664</v>
      </c>
      <c r="B1624">
        <v>75100033948</v>
      </c>
      <c r="C1624">
        <v>50</v>
      </c>
      <c r="D1624" s="2">
        <v>24.462827423892683</v>
      </c>
      <c r="E1624" s="3">
        <f>TablaVentas[[#This Row],[Precio]]*TablaVentas[[#This Row],[Cantidad]]</f>
        <v>1223.1413711946341</v>
      </c>
      <c r="F1624">
        <f>IF(TablaVentas[[#This Row],[Cantidad]]&gt;=20,1,2)</f>
        <v>1</v>
      </c>
      <c r="G1624" s="67" t="str">
        <f>VLOOKUP(MONTH(TablaVentas[[#This Row],[fecha]]),TablaMeses[#All],2,FALSE)</f>
        <v>OCTUBRE</v>
      </c>
      <c r="H1624">
        <f>YEAR(TablaVentas[[#This Row],[fecha]])</f>
        <v>2016</v>
      </c>
      <c r="I1624">
        <f>VLOOKUP(TablaVentas[[#This Row],[CodigoBarras]],TablaProductos[#All],3,FALSE)</f>
        <v>1006</v>
      </c>
    </row>
    <row r="1625" spans="1:9" x14ac:dyDescent="0.25">
      <c r="A1625" s="68">
        <v>42664</v>
      </c>
      <c r="B1625">
        <v>75100033948</v>
      </c>
      <c r="C1625">
        <v>34</v>
      </c>
      <c r="D1625" s="2">
        <v>24.462827423892683</v>
      </c>
      <c r="E1625" s="3">
        <f>TablaVentas[[#This Row],[Precio]]*TablaVentas[[#This Row],[Cantidad]]</f>
        <v>831.73613241235125</v>
      </c>
      <c r="F1625">
        <f>IF(TablaVentas[[#This Row],[Cantidad]]&gt;=20,1,2)</f>
        <v>1</v>
      </c>
      <c r="G1625" s="67" t="str">
        <f>VLOOKUP(MONTH(TablaVentas[[#This Row],[fecha]]),TablaMeses[#All],2,FALSE)</f>
        <v>OCTUBRE</v>
      </c>
      <c r="H1625">
        <f>YEAR(TablaVentas[[#This Row],[fecha]])</f>
        <v>2016</v>
      </c>
      <c r="I1625">
        <f>VLOOKUP(TablaVentas[[#This Row],[CodigoBarras]],TablaProductos[#All],3,FALSE)</f>
        <v>1006</v>
      </c>
    </row>
    <row r="1626" spans="1:9" x14ac:dyDescent="0.25">
      <c r="A1626" s="68">
        <v>42664</v>
      </c>
      <c r="B1626">
        <v>75100033950</v>
      </c>
      <c r="C1626">
        <v>7</v>
      </c>
      <c r="D1626" s="2">
        <v>25.215585619363644</v>
      </c>
      <c r="E1626" s="3">
        <f>TablaVentas[[#This Row],[Precio]]*TablaVentas[[#This Row],[Cantidad]]</f>
        <v>176.5090993355455</v>
      </c>
      <c r="F1626">
        <f>IF(TablaVentas[[#This Row],[Cantidad]]&gt;=20,1,2)</f>
        <v>2</v>
      </c>
      <c r="G1626" s="67" t="str">
        <f>VLOOKUP(MONTH(TablaVentas[[#This Row],[fecha]]),TablaMeses[#All],2,FALSE)</f>
        <v>OCTUBRE</v>
      </c>
      <c r="H1626">
        <f>YEAR(TablaVentas[[#This Row],[fecha]])</f>
        <v>2016</v>
      </c>
      <c r="I1626">
        <f>VLOOKUP(TablaVentas[[#This Row],[CodigoBarras]],TablaProductos[#All],3,FALSE)</f>
        <v>1005</v>
      </c>
    </row>
    <row r="1627" spans="1:9" x14ac:dyDescent="0.25">
      <c r="A1627" s="68">
        <v>42665</v>
      </c>
      <c r="B1627">
        <v>75100033941</v>
      </c>
      <c r="C1627">
        <v>48</v>
      </c>
      <c r="D1627" s="2">
        <v>34.329026514440201</v>
      </c>
      <c r="E1627" s="3">
        <f>TablaVentas[[#This Row],[Precio]]*TablaVentas[[#This Row],[Cantidad]]</f>
        <v>1647.7932726931297</v>
      </c>
      <c r="F1627">
        <f>IF(TablaVentas[[#This Row],[Cantidad]]&gt;=20,1,2)</f>
        <v>1</v>
      </c>
      <c r="G1627" s="67" t="str">
        <f>VLOOKUP(MONTH(TablaVentas[[#This Row],[fecha]]),TablaMeses[#All],2,FALSE)</f>
        <v>OCTUBRE</v>
      </c>
      <c r="H1627">
        <f>YEAR(TablaVentas[[#This Row],[fecha]])</f>
        <v>2016</v>
      </c>
      <c r="I1627">
        <f>VLOOKUP(TablaVentas[[#This Row],[CodigoBarras]],TablaProductos[#All],3,FALSE)</f>
        <v>1002</v>
      </c>
    </row>
    <row r="1628" spans="1:9" x14ac:dyDescent="0.25">
      <c r="A1628" s="68">
        <v>42666</v>
      </c>
      <c r="B1628">
        <v>75100033941</v>
      </c>
      <c r="C1628">
        <v>10</v>
      </c>
      <c r="D1628" s="2">
        <v>34.329026514440201</v>
      </c>
      <c r="E1628" s="3">
        <f>TablaVentas[[#This Row],[Precio]]*TablaVentas[[#This Row],[Cantidad]]</f>
        <v>343.29026514440204</v>
      </c>
      <c r="F1628">
        <f>IF(TablaVentas[[#This Row],[Cantidad]]&gt;=20,1,2)</f>
        <v>2</v>
      </c>
      <c r="G1628" s="67" t="str">
        <f>VLOOKUP(MONTH(TablaVentas[[#This Row],[fecha]]),TablaMeses[#All],2,FALSE)</f>
        <v>OCTUBRE</v>
      </c>
      <c r="H1628">
        <f>YEAR(TablaVentas[[#This Row],[fecha]])</f>
        <v>2016</v>
      </c>
      <c r="I1628">
        <f>VLOOKUP(TablaVentas[[#This Row],[CodigoBarras]],TablaProductos[#All],3,FALSE)</f>
        <v>1002</v>
      </c>
    </row>
    <row r="1629" spans="1:9" x14ac:dyDescent="0.25">
      <c r="A1629" s="68">
        <v>42666</v>
      </c>
      <c r="B1629">
        <v>75100033942</v>
      </c>
      <c r="C1629">
        <v>16</v>
      </c>
      <c r="D1629" s="2">
        <v>39.570543626877033</v>
      </c>
      <c r="E1629" s="3">
        <f>TablaVentas[[#This Row],[Precio]]*TablaVentas[[#This Row],[Cantidad]]</f>
        <v>633.12869803003252</v>
      </c>
      <c r="F1629">
        <f>IF(TablaVentas[[#This Row],[Cantidad]]&gt;=20,1,2)</f>
        <v>2</v>
      </c>
      <c r="G1629" s="67" t="str">
        <f>VLOOKUP(MONTH(TablaVentas[[#This Row],[fecha]]),TablaMeses[#All],2,FALSE)</f>
        <v>OCTUBRE</v>
      </c>
      <c r="H1629">
        <f>YEAR(TablaVentas[[#This Row],[fecha]])</f>
        <v>2016</v>
      </c>
      <c r="I1629">
        <f>VLOOKUP(TablaVentas[[#This Row],[CodigoBarras]],TablaProductos[#All],3,FALSE)</f>
        <v>1003</v>
      </c>
    </row>
    <row r="1630" spans="1:9" x14ac:dyDescent="0.25">
      <c r="A1630" s="68">
        <v>42666</v>
      </c>
      <c r="B1630">
        <v>75100033950</v>
      </c>
      <c r="C1630">
        <v>10</v>
      </c>
      <c r="D1630" s="2">
        <v>25.215585619363644</v>
      </c>
      <c r="E1630" s="3">
        <f>TablaVentas[[#This Row],[Precio]]*TablaVentas[[#This Row],[Cantidad]]</f>
        <v>252.15585619363645</v>
      </c>
      <c r="F1630">
        <f>IF(TablaVentas[[#This Row],[Cantidad]]&gt;=20,1,2)</f>
        <v>2</v>
      </c>
      <c r="G1630" s="67" t="str">
        <f>VLOOKUP(MONTH(TablaVentas[[#This Row],[fecha]]),TablaMeses[#All],2,FALSE)</f>
        <v>OCTUBRE</v>
      </c>
      <c r="H1630">
        <f>YEAR(TablaVentas[[#This Row],[fecha]])</f>
        <v>2016</v>
      </c>
      <c r="I1630">
        <f>VLOOKUP(TablaVentas[[#This Row],[CodigoBarras]],TablaProductos[#All],3,FALSE)</f>
        <v>1005</v>
      </c>
    </row>
    <row r="1631" spans="1:9" x14ac:dyDescent="0.25">
      <c r="A1631" s="68">
        <v>42666</v>
      </c>
      <c r="B1631">
        <v>75100033950</v>
      </c>
      <c r="C1631">
        <v>2</v>
      </c>
      <c r="D1631" s="2">
        <v>25.215585619363644</v>
      </c>
      <c r="E1631" s="3">
        <f>TablaVentas[[#This Row],[Precio]]*TablaVentas[[#This Row],[Cantidad]]</f>
        <v>50.431171238727288</v>
      </c>
      <c r="F1631">
        <f>IF(TablaVentas[[#This Row],[Cantidad]]&gt;=20,1,2)</f>
        <v>2</v>
      </c>
      <c r="G1631" s="67" t="str">
        <f>VLOOKUP(MONTH(TablaVentas[[#This Row],[fecha]]),TablaMeses[#All],2,FALSE)</f>
        <v>OCTUBRE</v>
      </c>
      <c r="H1631">
        <f>YEAR(TablaVentas[[#This Row],[fecha]])</f>
        <v>2016</v>
      </c>
      <c r="I1631">
        <f>VLOOKUP(TablaVentas[[#This Row],[CodigoBarras]],TablaProductos[#All],3,FALSE)</f>
        <v>1005</v>
      </c>
    </row>
    <row r="1632" spans="1:9" x14ac:dyDescent="0.25">
      <c r="A1632" s="68">
        <v>42667</v>
      </c>
      <c r="B1632">
        <v>75100033941</v>
      </c>
      <c r="C1632">
        <v>22</v>
      </c>
      <c r="D1632" s="2">
        <v>34.329026514440201</v>
      </c>
      <c r="E1632" s="3">
        <f>TablaVentas[[#This Row],[Precio]]*TablaVentas[[#This Row],[Cantidad]]</f>
        <v>755.2385833176844</v>
      </c>
      <c r="F1632">
        <f>IF(TablaVentas[[#This Row],[Cantidad]]&gt;=20,1,2)</f>
        <v>1</v>
      </c>
      <c r="G1632" s="67" t="str">
        <f>VLOOKUP(MONTH(TablaVentas[[#This Row],[fecha]]),TablaMeses[#All],2,FALSE)</f>
        <v>OCTUBRE</v>
      </c>
      <c r="H1632">
        <f>YEAR(TablaVentas[[#This Row],[fecha]])</f>
        <v>2016</v>
      </c>
      <c r="I1632">
        <f>VLOOKUP(TablaVentas[[#This Row],[CodigoBarras]],TablaProductos[#All],3,FALSE)</f>
        <v>1002</v>
      </c>
    </row>
    <row r="1633" spans="1:9" x14ac:dyDescent="0.25">
      <c r="A1633" s="68">
        <v>42667</v>
      </c>
      <c r="B1633">
        <v>75100033941</v>
      </c>
      <c r="C1633">
        <v>49</v>
      </c>
      <c r="D1633" s="2">
        <v>34.329026514440201</v>
      </c>
      <c r="E1633" s="3">
        <f>TablaVentas[[#This Row],[Precio]]*TablaVentas[[#This Row],[Cantidad]]</f>
        <v>1682.1222992075698</v>
      </c>
      <c r="F1633">
        <f>IF(TablaVentas[[#This Row],[Cantidad]]&gt;=20,1,2)</f>
        <v>1</v>
      </c>
      <c r="G1633" s="67" t="str">
        <f>VLOOKUP(MONTH(TablaVentas[[#This Row],[fecha]]),TablaMeses[#All],2,FALSE)</f>
        <v>OCTUBRE</v>
      </c>
      <c r="H1633">
        <f>YEAR(TablaVentas[[#This Row],[fecha]])</f>
        <v>2016</v>
      </c>
      <c r="I1633">
        <f>VLOOKUP(TablaVentas[[#This Row],[CodigoBarras]],TablaProductos[#All],3,FALSE)</f>
        <v>1002</v>
      </c>
    </row>
    <row r="1634" spans="1:9" x14ac:dyDescent="0.25">
      <c r="A1634" s="68">
        <v>42667</v>
      </c>
      <c r="B1634">
        <v>75100033942</v>
      </c>
      <c r="C1634">
        <v>42</v>
      </c>
      <c r="D1634" s="2">
        <v>39.570543626877033</v>
      </c>
      <c r="E1634" s="3">
        <f>TablaVentas[[#This Row],[Precio]]*TablaVentas[[#This Row],[Cantidad]]</f>
        <v>1661.9628323288355</v>
      </c>
      <c r="F1634">
        <f>IF(TablaVentas[[#This Row],[Cantidad]]&gt;=20,1,2)</f>
        <v>1</v>
      </c>
      <c r="G1634" s="67" t="str">
        <f>VLOOKUP(MONTH(TablaVentas[[#This Row],[fecha]]),TablaMeses[#All],2,FALSE)</f>
        <v>OCTUBRE</v>
      </c>
      <c r="H1634">
        <f>YEAR(TablaVentas[[#This Row],[fecha]])</f>
        <v>2016</v>
      </c>
      <c r="I1634">
        <f>VLOOKUP(TablaVentas[[#This Row],[CodigoBarras]],TablaProductos[#All],3,FALSE)</f>
        <v>1003</v>
      </c>
    </row>
    <row r="1635" spans="1:9" x14ac:dyDescent="0.25">
      <c r="A1635" s="68">
        <v>42667</v>
      </c>
      <c r="B1635">
        <v>75100033945</v>
      </c>
      <c r="C1635">
        <v>31</v>
      </c>
      <c r="D1635" s="2">
        <v>32.473968381130078</v>
      </c>
      <c r="E1635" s="3">
        <f>TablaVentas[[#This Row],[Precio]]*TablaVentas[[#This Row],[Cantidad]]</f>
        <v>1006.6930198150324</v>
      </c>
      <c r="F1635">
        <f>IF(TablaVentas[[#This Row],[Cantidad]]&gt;=20,1,2)</f>
        <v>1</v>
      </c>
      <c r="G1635" s="67" t="str">
        <f>VLOOKUP(MONTH(TablaVentas[[#This Row],[fecha]]),TablaMeses[#All],2,FALSE)</f>
        <v>OCTUBRE</v>
      </c>
      <c r="H1635">
        <f>YEAR(TablaVentas[[#This Row],[fecha]])</f>
        <v>2016</v>
      </c>
      <c r="I1635">
        <f>VLOOKUP(TablaVentas[[#This Row],[CodigoBarras]],TablaProductos[#All],3,FALSE)</f>
        <v>1003</v>
      </c>
    </row>
    <row r="1636" spans="1:9" x14ac:dyDescent="0.25">
      <c r="A1636" s="68">
        <v>42667</v>
      </c>
      <c r="B1636">
        <v>75100033945</v>
      </c>
      <c r="C1636">
        <v>42</v>
      </c>
      <c r="D1636" s="2">
        <v>32.473968381130078</v>
      </c>
      <c r="E1636" s="3">
        <f>TablaVentas[[#This Row],[Precio]]*TablaVentas[[#This Row],[Cantidad]]</f>
        <v>1363.9066720074634</v>
      </c>
      <c r="F1636">
        <f>IF(TablaVentas[[#This Row],[Cantidad]]&gt;=20,1,2)</f>
        <v>1</v>
      </c>
      <c r="G1636" s="67" t="str">
        <f>VLOOKUP(MONTH(TablaVentas[[#This Row],[fecha]]),TablaMeses[#All],2,FALSE)</f>
        <v>OCTUBRE</v>
      </c>
      <c r="H1636">
        <f>YEAR(TablaVentas[[#This Row],[fecha]])</f>
        <v>2016</v>
      </c>
      <c r="I1636">
        <f>VLOOKUP(TablaVentas[[#This Row],[CodigoBarras]],TablaProductos[#All],3,FALSE)</f>
        <v>1003</v>
      </c>
    </row>
    <row r="1637" spans="1:9" x14ac:dyDescent="0.25">
      <c r="A1637" s="68">
        <v>42667</v>
      </c>
      <c r="B1637">
        <v>75100033946</v>
      </c>
      <c r="C1637">
        <v>27</v>
      </c>
      <c r="D1637" s="2">
        <v>39.508311000525424</v>
      </c>
      <c r="E1637" s="3">
        <f>TablaVentas[[#This Row],[Precio]]*TablaVentas[[#This Row],[Cantidad]]</f>
        <v>1066.7243970141865</v>
      </c>
      <c r="F1637">
        <f>IF(TablaVentas[[#This Row],[Cantidad]]&gt;=20,1,2)</f>
        <v>1</v>
      </c>
      <c r="G1637" s="67" t="str">
        <f>VLOOKUP(MONTH(TablaVentas[[#This Row],[fecha]]),TablaMeses[#All],2,FALSE)</f>
        <v>OCTUBRE</v>
      </c>
      <c r="H1637">
        <f>YEAR(TablaVentas[[#This Row],[fecha]])</f>
        <v>2016</v>
      </c>
      <c r="I1637">
        <f>VLOOKUP(TablaVentas[[#This Row],[CodigoBarras]],TablaProductos[#All],3,FALSE)</f>
        <v>1004</v>
      </c>
    </row>
    <row r="1638" spans="1:9" x14ac:dyDescent="0.25">
      <c r="A1638" s="68">
        <v>42667</v>
      </c>
      <c r="B1638">
        <v>75100033946</v>
      </c>
      <c r="C1638">
        <v>19</v>
      </c>
      <c r="D1638" s="2">
        <v>39.508311000525424</v>
      </c>
      <c r="E1638" s="3">
        <f>TablaVentas[[#This Row],[Precio]]*TablaVentas[[#This Row],[Cantidad]]</f>
        <v>750.65790900998309</v>
      </c>
      <c r="F1638">
        <f>IF(TablaVentas[[#This Row],[Cantidad]]&gt;=20,1,2)</f>
        <v>2</v>
      </c>
      <c r="G1638" s="67" t="str">
        <f>VLOOKUP(MONTH(TablaVentas[[#This Row],[fecha]]),TablaMeses[#All],2,FALSE)</f>
        <v>OCTUBRE</v>
      </c>
      <c r="H1638">
        <f>YEAR(TablaVentas[[#This Row],[fecha]])</f>
        <v>2016</v>
      </c>
      <c r="I1638">
        <f>VLOOKUP(TablaVentas[[#This Row],[CodigoBarras]],TablaProductos[#All],3,FALSE)</f>
        <v>1004</v>
      </c>
    </row>
    <row r="1639" spans="1:9" x14ac:dyDescent="0.25">
      <c r="A1639" s="68">
        <v>42667</v>
      </c>
      <c r="B1639">
        <v>75100033947</v>
      </c>
      <c r="C1639">
        <v>5</v>
      </c>
      <c r="D1639" s="2">
        <v>33.370394916639121</v>
      </c>
      <c r="E1639" s="3">
        <f>TablaVentas[[#This Row],[Precio]]*TablaVentas[[#This Row],[Cantidad]]</f>
        <v>166.85197458319561</v>
      </c>
      <c r="F1639">
        <f>IF(TablaVentas[[#This Row],[Cantidad]]&gt;=20,1,2)</f>
        <v>2</v>
      </c>
      <c r="G1639" s="67" t="str">
        <f>VLOOKUP(MONTH(TablaVentas[[#This Row],[fecha]]),TablaMeses[#All],2,FALSE)</f>
        <v>OCTUBRE</v>
      </c>
      <c r="H1639">
        <f>YEAR(TablaVentas[[#This Row],[fecha]])</f>
        <v>2016</v>
      </c>
      <c r="I1639">
        <f>VLOOKUP(TablaVentas[[#This Row],[CodigoBarras]],TablaProductos[#All],3,FALSE)</f>
        <v>1005</v>
      </c>
    </row>
    <row r="1640" spans="1:9" x14ac:dyDescent="0.25">
      <c r="A1640" s="68">
        <v>42667</v>
      </c>
      <c r="B1640">
        <v>75100033948</v>
      </c>
      <c r="C1640">
        <v>40</v>
      </c>
      <c r="D1640" s="2">
        <v>24.462827423892683</v>
      </c>
      <c r="E1640" s="3">
        <f>TablaVentas[[#This Row],[Precio]]*TablaVentas[[#This Row],[Cantidad]]</f>
        <v>978.5130969557074</v>
      </c>
      <c r="F1640">
        <f>IF(TablaVentas[[#This Row],[Cantidad]]&gt;=20,1,2)</f>
        <v>1</v>
      </c>
      <c r="G1640" s="67" t="str">
        <f>VLOOKUP(MONTH(TablaVentas[[#This Row],[fecha]]),TablaMeses[#All],2,FALSE)</f>
        <v>OCTUBRE</v>
      </c>
      <c r="H1640">
        <f>YEAR(TablaVentas[[#This Row],[fecha]])</f>
        <v>2016</v>
      </c>
      <c r="I1640">
        <f>VLOOKUP(TablaVentas[[#This Row],[CodigoBarras]],TablaProductos[#All],3,FALSE)</f>
        <v>1006</v>
      </c>
    </row>
    <row r="1641" spans="1:9" x14ac:dyDescent="0.25">
      <c r="A1641" s="68">
        <v>42667</v>
      </c>
      <c r="B1641">
        <v>75100033948</v>
      </c>
      <c r="C1641">
        <v>42</v>
      </c>
      <c r="D1641" s="2">
        <v>24.462827423892683</v>
      </c>
      <c r="E1641" s="3">
        <f>TablaVentas[[#This Row],[Precio]]*TablaVentas[[#This Row],[Cantidad]]</f>
        <v>1027.4387518034928</v>
      </c>
      <c r="F1641">
        <f>IF(TablaVentas[[#This Row],[Cantidad]]&gt;=20,1,2)</f>
        <v>1</v>
      </c>
      <c r="G1641" s="67" t="str">
        <f>VLOOKUP(MONTH(TablaVentas[[#This Row],[fecha]]),TablaMeses[#All],2,FALSE)</f>
        <v>OCTUBRE</v>
      </c>
      <c r="H1641">
        <f>YEAR(TablaVentas[[#This Row],[fecha]])</f>
        <v>2016</v>
      </c>
      <c r="I1641">
        <f>VLOOKUP(TablaVentas[[#This Row],[CodigoBarras]],TablaProductos[#All],3,FALSE)</f>
        <v>1006</v>
      </c>
    </row>
    <row r="1642" spans="1:9" x14ac:dyDescent="0.25">
      <c r="A1642" s="68">
        <v>42667</v>
      </c>
      <c r="B1642">
        <v>75100033949</v>
      </c>
      <c r="C1642">
        <v>32</v>
      </c>
      <c r="D1642" s="2">
        <v>32.894032474980676</v>
      </c>
      <c r="E1642" s="3">
        <f>TablaVentas[[#This Row],[Precio]]*TablaVentas[[#This Row],[Cantidad]]</f>
        <v>1052.6090391993816</v>
      </c>
      <c r="F1642">
        <f>IF(TablaVentas[[#This Row],[Cantidad]]&gt;=20,1,2)</f>
        <v>1</v>
      </c>
      <c r="G1642" s="67" t="str">
        <f>VLOOKUP(MONTH(TablaVentas[[#This Row],[fecha]]),TablaMeses[#All],2,FALSE)</f>
        <v>OCTUBRE</v>
      </c>
      <c r="H1642">
        <f>YEAR(TablaVentas[[#This Row],[fecha]])</f>
        <v>2016</v>
      </c>
      <c r="I1642">
        <f>VLOOKUP(TablaVentas[[#This Row],[CodigoBarras]],TablaProductos[#All],3,FALSE)</f>
        <v>1004</v>
      </c>
    </row>
    <row r="1643" spans="1:9" x14ac:dyDescent="0.25">
      <c r="A1643" s="68">
        <v>42667</v>
      </c>
      <c r="B1643">
        <v>75100033950</v>
      </c>
      <c r="C1643">
        <v>8</v>
      </c>
      <c r="D1643" s="2">
        <v>25.215585619363644</v>
      </c>
      <c r="E1643" s="3">
        <f>TablaVentas[[#This Row],[Precio]]*TablaVentas[[#This Row],[Cantidad]]</f>
        <v>201.72468495490915</v>
      </c>
      <c r="F1643">
        <f>IF(TablaVentas[[#This Row],[Cantidad]]&gt;=20,1,2)</f>
        <v>2</v>
      </c>
      <c r="G1643" s="67" t="str">
        <f>VLOOKUP(MONTH(TablaVentas[[#This Row],[fecha]]),TablaMeses[#All],2,FALSE)</f>
        <v>OCTUBRE</v>
      </c>
      <c r="H1643">
        <f>YEAR(TablaVentas[[#This Row],[fecha]])</f>
        <v>2016</v>
      </c>
      <c r="I1643">
        <f>VLOOKUP(TablaVentas[[#This Row],[CodigoBarras]],TablaProductos[#All],3,FALSE)</f>
        <v>1005</v>
      </c>
    </row>
    <row r="1644" spans="1:9" x14ac:dyDescent="0.25">
      <c r="A1644" s="68">
        <v>42667</v>
      </c>
      <c r="B1644">
        <v>75100033950</v>
      </c>
      <c r="C1644">
        <v>7</v>
      </c>
      <c r="D1644" s="2">
        <v>25.215585619363644</v>
      </c>
      <c r="E1644" s="3">
        <f>TablaVentas[[#This Row],[Precio]]*TablaVentas[[#This Row],[Cantidad]]</f>
        <v>176.5090993355455</v>
      </c>
      <c r="F1644">
        <f>IF(TablaVentas[[#This Row],[Cantidad]]&gt;=20,1,2)</f>
        <v>2</v>
      </c>
      <c r="G1644" s="67" t="str">
        <f>VLOOKUP(MONTH(TablaVentas[[#This Row],[fecha]]),TablaMeses[#All],2,FALSE)</f>
        <v>OCTUBRE</v>
      </c>
      <c r="H1644">
        <f>YEAR(TablaVentas[[#This Row],[fecha]])</f>
        <v>2016</v>
      </c>
      <c r="I1644">
        <f>VLOOKUP(TablaVentas[[#This Row],[CodigoBarras]],TablaProductos[#All],3,FALSE)</f>
        <v>1005</v>
      </c>
    </row>
    <row r="1645" spans="1:9" x14ac:dyDescent="0.25">
      <c r="A1645" s="68">
        <v>42668</v>
      </c>
      <c r="B1645">
        <v>75100033944</v>
      </c>
      <c r="C1645">
        <v>42</v>
      </c>
      <c r="D1645" s="2">
        <v>26.678238770962935</v>
      </c>
      <c r="E1645" s="3">
        <f>TablaVentas[[#This Row],[Precio]]*TablaVentas[[#This Row],[Cantidad]]</f>
        <v>1120.4860283804433</v>
      </c>
      <c r="F1645">
        <f>IF(TablaVentas[[#This Row],[Cantidad]]&gt;=20,1,2)</f>
        <v>1</v>
      </c>
      <c r="G1645" s="67" t="str">
        <f>VLOOKUP(MONTH(TablaVentas[[#This Row],[fecha]]),TablaMeses[#All],2,FALSE)</f>
        <v>OCTUBRE</v>
      </c>
      <c r="H1645">
        <f>YEAR(TablaVentas[[#This Row],[fecha]])</f>
        <v>2016</v>
      </c>
      <c r="I1645">
        <f>VLOOKUP(TablaVentas[[#This Row],[CodigoBarras]],TablaProductos[#All],3,FALSE)</f>
        <v>1002</v>
      </c>
    </row>
    <row r="1646" spans="1:9" x14ac:dyDescent="0.25">
      <c r="A1646" s="68">
        <v>42668</v>
      </c>
      <c r="B1646">
        <v>75100033945</v>
      </c>
      <c r="C1646">
        <v>33</v>
      </c>
      <c r="D1646" s="2">
        <v>32.473968381130078</v>
      </c>
      <c r="E1646" s="3">
        <f>TablaVentas[[#This Row],[Precio]]*TablaVentas[[#This Row],[Cantidad]]</f>
        <v>1071.6409565772926</v>
      </c>
      <c r="F1646">
        <f>IF(TablaVentas[[#This Row],[Cantidad]]&gt;=20,1,2)</f>
        <v>1</v>
      </c>
      <c r="G1646" s="67" t="str">
        <f>VLOOKUP(MONTH(TablaVentas[[#This Row],[fecha]]),TablaMeses[#All],2,FALSE)</f>
        <v>OCTUBRE</v>
      </c>
      <c r="H1646">
        <f>YEAR(TablaVentas[[#This Row],[fecha]])</f>
        <v>2016</v>
      </c>
      <c r="I1646">
        <f>VLOOKUP(TablaVentas[[#This Row],[CodigoBarras]],TablaProductos[#All],3,FALSE)</f>
        <v>1003</v>
      </c>
    </row>
    <row r="1647" spans="1:9" x14ac:dyDescent="0.25">
      <c r="A1647" s="68">
        <v>42668</v>
      </c>
      <c r="B1647">
        <v>75100033947</v>
      </c>
      <c r="C1647">
        <v>15</v>
      </c>
      <c r="D1647" s="2">
        <v>33.370394916639121</v>
      </c>
      <c r="E1647" s="3">
        <f>TablaVentas[[#This Row],[Precio]]*TablaVentas[[#This Row],[Cantidad]]</f>
        <v>500.55592374958684</v>
      </c>
      <c r="F1647">
        <f>IF(TablaVentas[[#This Row],[Cantidad]]&gt;=20,1,2)</f>
        <v>2</v>
      </c>
      <c r="G1647" s="67" t="str">
        <f>VLOOKUP(MONTH(TablaVentas[[#This Row],[fecha]]),TablaMeses[#All],2,FALSE)</f>
        <v>OCTUBRE</v>
      </c>
      <c r="H1647">
        <f>YEAR(TablaVentas[[#This Row],[fecha]])</f>
        <v>2016</v>
      </c>
      <c r="I1647">
        <f>VLOOKUP(TablaVentas[[#This Row],[CodigoBarras]],TablaProductos[#All],3,FALSE)</f>
        <v>1005</v>
      </c>
    </row>
    <row r="1648" spans="1:9" x14ac:dyDescent="0.25">
      <c r="A1648" s="68">
        <v>42668</v>
      </c>
      <c r="B1648">
        <v>75100033949</v>
      </c>
      <c r="C1648">
        <v>12</v>
      </c>
      <c r="D1648" s="2">
        <v>32.894032474980676</v>
      </c>
      <c r="E1648" s="3">
        <f>TablaVentas[[#This Row],[Precio]]*TablaVentas[[#This Row],[Cantidad]]</f>
        <v>394.72838969976812</v>
      </c>
      <c r="F1648">
        <f>IF(TablaVentas[[#This Row],[Cantidad]]&gt;=20,1,2)</f>
        <v>2</v>
      </c>
      <c r="G1648" s="67" t="str">
        <f>VLOOKUP(MONTH(TablaVentas[[#This Row],[fecha]]),TablaMeses[#All],2,FALSE)</f>
        <v>OCTUBRE</v>
      </c>
      <c r="H1648">
        <f>YEAR(TablaVentas[[#This Row],[fecha]])</f>
        <v>2016</v>
      </c>
      <c r="I1648">
        <f>VLOOKUP(TablaVentas[[#This Row],[CodigoBarras]],TablaProductos[#All],3,FALSE)</f>
        <v>1004</v>
      </c>
    </row>
    <row r="1649" spans="1:9" x14ac:dyDescent="0.25">
      <c r="A1649" s="68">
        <v>42668</v>
      </c>
      <c r="B1649">
        <v>75100033950</v>
      </c>
      <c r="C1649">
        <v>36</v>
      </c>
      <c r="D1649" s="2">
        <v>25.215585619363644</v>
      </c>
      <c r="E1649" s="3">
        <f>TablaVentas[[#This Row],[Precio]]*TablaVentas[[#This Row],[Cantidad]]</f>
        <v>907.76108229709121</v>
      </c>
      <c r="F1649">
        <f>IF(TablaVentas[[#This Row],[Cantidad]]&gt;=20,1,2)</f>
        <v>1</v>
      </c>
      <c r="G1649" s="67" t="str">
        <f>VLOOKUP(MONTH(TablaVentas[[#This Row],[fecha]]),TablaMeses[#All],2,FALSE)</f>
        <v>OCTUBRE</v>
      </c>
      <c r="H1649">
        <f>YEAR(TablaVentas[[#This Row],[fecha]])</f>
        <v>2016</v>
      </c>
      <c r="I1649">
        <f>VLOOKUP(TablaVentas[[#This Row],[CodigoBarras]],TablaProductos[#All],3,FALSE)</f>
        <v>1005</v>
      </c>
    </row>
    <row r="1650" spans="1:9" x14ac:dyDescent="0.25">
      <c r="A1650" s="68">
        <v>42669</v>
      </c>
      <c r="B1650">
        <v>75100033943</v>
      </c>
      <c r="C1650">
        <v>49</v>
      </c>
      <c r="D1650" s="2">
        <v>38.791923856233225</v>
      </c>
      <c r="E1650" s="3">
        <f>TablaVentas[[#This Row],[Precio]]*TablaVentas[[#This Row],[Cantidad]]</f>
        <v>1900.8042689554281</v>
      </c>
      <c r="F1650">
        <f>IF(TablaVentas[[#This Row],[Cantidad]]&gt;=20,1,2)</f>
        <v>1</v>
      </c>
      <c r="G1650" s="67" t="str">
        <f>VLOOKUP(MONTH(TablaVentas[[#This Row],[fecha]]),TablaMeses[#All],2,FALSE)</f>
        <v>OCTUBRE</v>
      </c>
      <c r="H1650">
        <f>YEAR(TablaVentas[[#This Row],[fecha]])</f>
        <v>2016</v>
      </c>
      <c r="I1650">
        <f>VLOOKUP(TablaVentas[[#This Row],[CodigoBarras]],TablaProductos[#All],3,FALSE)</f>
        <v>1001</v>
      </c>
    </row>
    <row r="1651" spans="1:9" x14ac:dyDescent="0.25">
      <c r="A1651" s="68">
        <v>42669</v>
      </c>
      <c r="B1651">
        <v>75100033945</v>
      </c>
      <c r="C1651">
        <v>37</v>
      </c>
      <c r="D1651" s="2">
        <v>32.473968381130078</v>
      </c>
      <c r="E1651" s="3">
        <f>TablaVentas[[#This Row],[Precio]]*TablaVentas[[#This Row],[Cantidad]]</f>
        <v>1201.5368301018129</v>
      </c>
      <c r="F1651">
        <f>IF(TablaVentas[[#This Row],[Cantidad]]&gt;=20,1,2)</f>
        <v>1</v>
      </c>
      <c r="G1651" s="67" t="str">
        <f>VLOOKUP(MONTH(TablaVentas[[#This Row],[fecha]]),TablaMeses[#All],2,FALSE)</f>
        <v>OCTUBRE</v>
      </c>
      <c r="H1651">
        <f>YEAR(TablaVentas[[#This Row],[fecha]])</f>
        <v>2016</v>
      </c>
      <c r="I1651">
        <f>VLOOKUP(TablaVentas[[#This Row],[CodigoBarras]],TablaProductos[#All],3,FALSE)</f>
        <v>1003</v>
      </c>
    </row>
    <row r="1652" spans="1:9" x14ac:dyDescent="0.25">
      <c r="A1652" s="68">
        <v>42669</v>
      </c>
      <c r="B1652">
        <v>75100033950</v>
      </c>
      <c r="C1652">
        <v>8</v>
      </c>
      <c r="D1652" s="2">
        <v>25.215585619363644</v>
      </c>
      <c r="E1652" s="3">
        <f>TablaVentas[[#This Row],[Precio]]*TablaVentas[[#This Row],[Cantidad]]</f>
        <v>201.72468495490915</v>
      </c>
      <c r="F1652">
        <f>IF(TablaVentas[[#This Row],[Cantidad]]&gt;=20,1,2)</f>
        <v>2</v>
      </c>
      <c r="G1652" s="67" t="str">
        <f>VLOOKUP(MONTH(TablaVentas[[#This Row],[fecha]]),TablaMeses[#All],2,FALSE)</f>
        <v>OCTUBRE</v>
      </c>
      <c r="H1652">
        <f>YEAR(TablaVentas[[#This Row],[fecha]])</f>
        <v>2016</v>
      </c>
      <c r="I1652">
        <f>VLOOKUP(TablaVentas[[#This Row],[CodigoBarras]],TablaProductos[#All],3,FALSE)</f>
        <v>1005</v>
      </c>
    </row>
    <row r="1653" spans="1:9" x14ac:dyDescent="0.25">
      <c r="A1653" s="68">
        <v>42671</v>
      </c>
      <c r="B1653">
        <v>75100033941</v>
      </c>
      <c r="C1653">
        <v>47</v>
      </c>
      <c r="D1653" s="2">
        <v>34.329026514440201</v>
      </c>
      <c r="E1653" s="3">
        <f>TablaVentas[[#This Row],[Precio]]*TablaVentas[[#This Row],[Cantidad]]</f>
        <v>1613.4642461786896</v>
      </c>
      <c r="F1653">
        <f>IF(TablaVentas[[#This Row],[Cantidad]]&gt;=20,1,2)</f>
        <v>1</v>
      </c>
      <c r="G1653" s="67" t="str">
        <f>VLOOKUP(MONTH(TablaVentas[[#This Row],[fecha]]),TablaMeses[#All],2,FALSE)</f>
        <v>OCTUBRE</v>
      </c>
      <c r="H1653">
        <f>YEAR(TablaVentas[[#This Row],[fecha]])</f>
        <v>2016</v>
      </c>
      <c r="I1653">
        <f>VLOOKUP(TablaVentas[[#This Row],[CodigoBarras]],TablaProductos[#All],3,FALSE)</f>
        <v>1002</v>
      </c>
    </row>
    <row r="1654" spans="1:9" x14ac:dyDescent="0.25">
      <c r="A1654" s="68">
        <v>42671</v>
      </c>
      <c r="B1654">
        <v>75100033943</v>
      </c>
      <c r="C1654">
        <v>33</v>
      </c>
      <c r="D1654" s="2">
        <v>38.791923856233225</v>
      </c>
      <c r="E1654" s="3">
        <f>TablaVentas[[#This Row],[Precio]]*TablaVentas[[#This Row],[Cantidad]]</f>
        <v>1280.1334872556965</v>
      </c>
      <c r="F1654">
        <f>IF(TablaVentas[[#This Row],[Cantidad]]&gt;=20,1,2)</f>
        <v>1</v>
      </c>
      <c r="G1654" s="67" t="str">
        <f>VLOOKUP(MONTH(TablaVentas[[#This Row],[fecha]]),TablaMeses[#All],2,FALSE)</f>
        <v>OCTUBRE</v>
      </c>
      <c r="H1654">
        <f>YEAR(TablaVentas[[#This Row],[fecha]])</f>
        <v>2016</v>
      </c>
      <c r="I1654">
        <f>VLOOKUP(TablaVentas[[#This Row],[CodigoBarras]],TablaProductos[#All],3,FALSE)</f>
        <v>1001</v>
      </c>
    </row>
    <row r="1655" spans="1:9" x14ac:dyDescent="0.25">
      <c r="A1655" s="68">
        <v>42671</v>
      </c>
      <c r="B1655">
        <v>75100033944</v>
      </c>
      <c r="C1655">
        <v>47</v>
      </c>
      <c r="D1655" s="2">
        <v>26.678238770962935</v>
      </c>
      <c r="E1655" s="3">
        <f>TablaVentas[[#This Row],[Precio]]*TablaVentas[[#This Row],[Cantidad]]</f>
        <v>1253.8772222352579</v>
      </c>
      <c r="F1655">
        <f>IF(TablaVentas[[#This Row],[Cantidad]]&gt;=20,1,2)</f>
        <v>1</v>
      </c>
      <c r="G1655" s="67" t="str">
        <f>VLOOKUP(MONTH(TablaVentas[[#This Row],[fecha]]),TablaMeses[#All],2,FALSE)</f>
        <v>OCTUBRE</v>
      </c>
      <c r="H1655">
        <f>YEAR(TablaVentas[[#This Row],[fecha]])</f>
        <v>2016</v>
      </c>
      <c r="I1655">
        <f>VLOOKUP(TablaVentas[[#This Row],[CodigoBarras]],TablaProductos[#All],3,FALSE)</f>
        <v>1002</v>
      </c>
    </row>
    <row r="1656" spans="1:9" x14ac:dyDescent="0.25">
      <c r="A1656" s="68">
        <v>42671</v>
      </c>
      <c r="B1656">
        <v>75100033947</v>
      </c>
      <c r="C1656">
        <v>9</v>
      </c>
      <c r="D1656" s="2">
        <v>33.370394916639121</v>
      </c>
      <c r="E1656" s="3">
        <f>TablaVentas[[#This Row],[Precio]]*TablaVentas[[#This Row],[Cantidad]]</f>
        <v>300.33355424975207</v>
      </c>
      <c r="F1656">
        <f>IF(TablaVentas[[#This Row],[Cantidad]]&gt;=20,1,2)</f>
        <v>2</v>
      </c>
      <c r="G1656" s="67" t="str">
        <f>VLOOKUP(MONTH(TablaVentas[[#This Row],[fecha]]),TablaMeses[#All],2,FALSE)</f>
        <v>OCTUBRE</v>
      </c>
      <c r="H1656">
        <f>YEAR(TablaVentas[[#This Row],[fecha]])</f>
        <v>2016</v>
      </c>
      <c r="I1656">
        <f>VLOOKUP(TablaVentas[[#This Row],[CodigoBarras]],TablaProductos[#All],3,FALSE)</f>
        <v>1005</v>
      </c>
    </row>
    <row r="1657" spans="1:9" x14ac:dyDescent="0.25">
      <c r="A1657" s="68">
        <v>42671</v>
      </c>
      <c r="B1657">
        <v>75100033948</v>
      </c>
      <c r="C1657">
        <v>37</v>
      </c>
      <c r="D1657" s="2">
        <v>24.462827423892683</v>
      </c>
      <c r="E1657" s="3">
        <f>TablaVentas[[#This Row],[Precio]]*TablaVentas[[#This Row],[Cantidad]]</f>
        <v>905.12461468402932</v>
      </c>
      <c r="F1657">
        <f>IF(TablaVentas[[#This Row],[Cantidad]]&gt;=20,1,2)</f>
        <v>1</v>
      </c>
      <c r="G1657" s="67" t="str">
        <f>VLOOKUP(MONTH(TablaVentas[[#This Row],[fecha]]),TablaMeses[#All],2,FALSE)</f>
        <v>OCTUBRE</v>
      </c>
      <c r="H1657">
        <f>YEAR(TablaVentas[[#This Row],[fecha]])</f>
        <v>2016</v>
      </c>
      <c r="I1657">
        <f>VLOOKUP(TablaVentas[[#This Row],[CodigoBarras]],TablaProductos[#All],3,FALSE)</f>
        <v>1006</v>
      </c>
    </row>
    <row r="1658" spans="1:9" x14ac:dyDescent="0.25">
      <c r="A1658" s="68">
        <v>42672</v>
      </c>
      <c r="B1658">
        <v>75100033940</v>
      </c>
      <c r="C1658">
        <v>10</v>
      </c>
      <c r="D1658" s="2">
        <v>36.618449397693041</v>
      </c>
      <c r="E1658" s="3">
        <f>TablaVentas[[#This Row],[Precio]]*TablaVentas[[#This Row],[Cantidad]]</f>
        <v>366.18449397693041</v>
      </c>
      <c r="F1658">
        <f>IF(TablaVentas[[#This Row],[Cantidad]]&gt;=20,1,2)</f>
        <v>2</v>
      </c>
      <c r="G1658" s="67" t="str">
        <f>VLOOKUP(MONTH(TablaVentas[[#This Row],[fecha]]),TablaMeses[#All],2,FALSE)</f>
        <v>OCTUBRE</v>
      </c>
      <c r="H1658">
        <f>YEAR(TablaVentas[[#This Row],[fecha]])</f>
        <v>2016</v>
      </c>
      <c r="I1658">
        <f>VLOOKUP(TablaVentas[[#This Row],[CodigoBarras]],TablaProductos[#All],3,FALSE)</f>
        <v>1001</v>
      </c>
    </row>
    <row r="1659" spans="1:9" x14ac:dyDescent="0.25">
      <c r="A1659" s="68">
        <v>42672</v>
      </c>
      <c r="B1659">
        <v>75100033942</v>
      </c>
      <c r="C1659">
        <v>2</v>
      </c>
      <c r="D1659" s="2">
        <v>39.570543626877033</v>
      </c>
      <c r="E1659" s="3">
        <f>TablaVentas[[#This Row],[Precio]]*TablaVentas[[#This Row],[Cantidad]]</f>
        <v>79.141087253754066</v>
      </c>
      <c r="F1659">
        <f>IF(TablaVentas[[#This Row],[Cantidad]]&gt;=20,1,2)</f>
        <v>2</v>
      </c>
      <c r="G1659" s="67" t="str">
        <f>VLOOKUP(MONTH(TablaVentas[[#This Row],[fecha]]),TablaMeses[#All],2,FALSE)</f>
        <v>OCTUBRE</v>
      </c>
      <c r="H1659">
        <f>YEAR(TablaVentas[[#This Row],[fecha]])</f>
        <v>2016</v>
      </c>
      <c r="I1659">
        <f>VLOOKUP(TablaVentas[[#This Row],[CodigoBarras]],TablaProductos[#All],3,FALSE)</f>
        <v>1003</v>
      </c>
    </row>
    <row r="1660" spans="1:9" x14ac:dyDescent="0.25">
      <c r="A1660" s="68">
        <v>42672</v>
      </c>
      <c r="B1660">
        <v>75100033944</v>
      </c>
      <c r="C1660">
        <v>27</v>
      </c>
      <c r="D1660" s="2">
        <v>26.678238770962935</v>
      </c>
      <c r="E1660" s="3">
        <f>TablaVentas[[#This Row],[Precio]]*TablaVentas[[#This Row],[Cantidad]]</f>
        <v>720.31244681599924</v>
      </c>
      <c r="F1660">
        <f>IF(TablaVentas[[#This Row],[Cantidad]]&gt;=20,1,2)</f>
        <v>1</v>
      </c>
      <c r="G1660" s="67" t="str">
        <f>VLOOKUP(MONTH(TablaVentas[[#This Row],[fecha]]),TablaMeses[#All],2,FALSE)</f>
        <v>OCTUBRE</v>
      </c>
      <c r="H1660">
        <f>YEAR(TablaVentas[[#This Row],[fecha]])</f>
        <v>2016</v>
      </c>
      <c r="I1660">
        <f>VLOOKUP(TablaVentas[[#This Row],[CodigoBarras]],TablaProductos[#All],3,FALSE)</f>
        <v>1002</v>
      </c>
    </row>
    <row r="1661" spans="1:9" x14ac:dyDescent="0.25">
      <c r="A1661" s="68">
        <v>42672</v>
      </c>
      <c r="B1661">
        <v>75100033946</v>
      </c>
      <c r="C1661">
        <v>12</v>
      </c>
      <c r="D1661" s="2">
        <v>39.508311000525424</v>
      </c>
      <c r="E1661" s="3">
        <f>TablaVentas[[#This Row],[Precio]]*TablaVentas[[#This Row],[Cantidad]]</f>
        <v>474.09973200630509</v>
      </c>
      <c r="F1661">
        <f>IF(TablaVentas[[#This Row],[Cantidad]]&gt;=20,1,2)</f>
        <v>2</v>
      </c>
      <c r="G1661" s="67" t="str">
        <f>VLOOKUP(MONTH(TablaVentas[[#This Row],[fecha]]),TablaMeses[#All],2,FALSE)</f>
        <v>OCTUBRE</v>
      </c>
      <c r="H1661">
        <f>YEAR(TablaVentas[[#This Row],[fecha]])</f>
        <v>2016</v>
      </c>
      <c r="I1661">
        <f>VLOOKUP(TablaVentas[[#This Row],[CodigoBarras]],TablaProductos[#All],3,FALSE)</f>
        <v>1004</v>
      </c>
    </row>
    <row r="1662" spans="1:9" x14ac:dyDescent="0.25">
      <c r="A1662" s="68">
        <v>42672</v>
      </c>
      <c r="B1662">
        <v>75100033946</v>
      </c>
      <c r="C1662">
        <v>50</v>
      </c>
      <c r="D1662" s="2">
        <v>39.508311000525424</v>
      </c>
      <c r="E1662" s="3">
        <f>TablaVentas[[#This Row],[Precio]]*TablaVentas[[#This Row],[Cantidad]]</f>
        <v>1975.4155500262711</v>
      </c>
      <c r="F1662">
        <f>IF(TablaVentas[[#This Row],[Cantidad]]&gt;=20,1,2)</f>
        <v>1</v>
      </c>
      <c r="G1662" s="67" t="str">
        <f>VLOOKUP(MONTH(TablaVentas[[#This Row],[fecha]]),TablaMeses[#All],2,FALSE)</f>
        <v>OCTUBRE</v>
      </c>
      <c r="H1662">
        <f>YEAR(TablaVentas[[#This Row],[fecha]])</f>
        <v>2016</v>
      </c>
      <c r="I1662">
        <f>VLOOKUP(TablaVentas[[#This Row],[CodigoBarras]],TablaProductos[#All],3,FALSE)</f>
        <v>1004</v>
      </c>
    </row>
    <row r="1663" spans="1:9" x14ac:dyDescent="0.25">
      <c r="A1663" s="68">
        <v>42673</v>
      </c>
      <c r="B1663">
        <v>75100033941</v>
      </c>
      <c r="C1663">
        <v>30</v>
      </c>
      <c r="D1663" s="2">
        <v>34.329026514440201</v>
      </c>
      <c r="E1663" s="3">
        <f>TablaVentas[[#This Row],[Precio]]*TablaVentas[[#This Row],[Cantidad]]</f>
        <v>1029.870795433206</v>
      </c>
      <c r="F1663">
        <f>IF(TablaVentas[[#This Row],[Cantidad]]&gt;=20,1,2)</f>
        <v>1</v>
      </c>
      <c r="G1663" s="67" t="str">
        <f>VLOOKUP(MONTH(TablaVentas[[#This Row],[fecha]]),TablaMeses[#All],2,FALSE)</f>
        <v>OCTUBRE</v>
      </c>
      <c r="H1663">
        <f>YEAR(TablaVentas[[#This Row],[fecha]])</f>
        <v>2016</v>
      </c>
      <c r="I1663">
        <f>VLOOKUP(TablaVentas[[#This Row],[CodigoBarras]],TablaProductos[#All],3,FALSE)</f>
        <v>1002</v>
      </c>
    </row>
    <row r="1664" spans="1:9" x14ac:dyDescent="0.25">
      <c r="A1664" s="68">
        <v>42673</v>
      </c>
      <c r="B1664">
        <v>75100033946</v>
      </c>
      <c r="C1664">
        <v>49</v>
      </c>
      <c r="D1664" s="2">
        <v>39.508311000525424</v>
      </c>
      <c r="E1664" s="3">
        <f>TablaVentas[[#This Row],[Precio]]*TablaVentas[[#This Row],[Cantidad]]</f>
        <v>1935.9072390257459</v>
      </c>
      <c r="F1664">
        <f>IF(TablaVentas[[#This Row],[Cantidad]]&gt;=20,1,2)</f>
        <v>1</v>
      </c>
      <c r="G1664" s="67" t="str">
        <f>VLOOKUP(MONTH(TablaVentas[[#This Row],[fecha]]),TablaMeses[#All],2,FALSE)</f>
        <v>OCTUBRE</v>
      </c>
      <c r="H1664">
        <f>YEAR(TablaVentas[[#This Row],[fecha]])</f>
        <v>2016</v>
      </c>
      <c r="I1664">
        <f>VLOOKUP(TablaVentas[[#This Row],[CodigoBarras]],TablaProductos[#All],3,FALSE)</f>
        <v>1004</v>
      </c>
    </row>
    <row r="1665" spans="1:9" x14ac:dyDescent="0.25">
      <c r="A1665" s="68">
        <v>42673</v>
      </c>
      <c r="B1665">
        <v>75100033950</v>
      </c>
      <c r="C1665">
        <v>32</v>
      </c>
      <c r="D1665" s="2">
        <v>25.215585619363644</v>
      </c>
      <c r="E1665" s="3">
        <f>TablaVentas[[#This Row],[Precio]]*TablaVentas[[#This Row],[Cantidad]]</f>
        <v>806.8987398196366</v>
      </c>
      <c r="F1665">
        <f>IF(TablaVentas[[#This Row],[Cantidad]]&gt;=20,1,2)</f>
        <v>1</v>
      </c>
      <c r="G1665" s="67" t="str">
        <f>VLOOKUP(MONTH(TablaVentas[[#This Row],[fecha]]),TablaMeses[#All],2,FALSE)</f>
        <v>OCTUBRE</v>
      </c>
      <c r="H1665">
        <f>YEAR(TablaVentas[[#This Row],[fecha]])</f>
        <v>2016</v>
      </c>
      <c r="I1665">
        <f>VLOOKUP(TablaVentas[[#This Row],[CodigoBarras]],TablaProductos[#All],3,FALSE)</f>
        <v>1005</v>
      </c>
    </row>
    <row r="1666" spans="1:9" x14ac:dyDescent="0.25">
      <c r="A1666" s="68">
        <v>42675</v>
      </c>
      <c r="B1666">
        <v>75100033945</v>
      </c>
      <c r="C1666">
        <v>1</v>
      </c>
      <c r="D1666" s="2">
        <v>32.473968381130078</v>
      </c>
      <c r="E1666" s="3">
        <f>TablaVentas[[#This Row],[Precio]]*TablaVentas[[#This Row],[Cantidad]]</f>
        <v>32.473968381130078</v>
      </c>
      <c r="F1666">
        <f>IF(TablaVentas[[#This Row],[Cantidad]]&gt;=20,1,2)</f>
        <v>2</v>
      </c>
      <c r="G1666" s="67" t="str">
        <f>VLOOKUP(MONTH(TablaVentas[[#This Row],[fecha]]),TablaMeses[#All],2,FALSE)</f>
        <v>NOVIEMBRE</v>
      </c>
      <c r="H1666">
        <f>YEAR(TablaVentas[[#This Row],[fecha]])</f>
        <v>2016</v>
      </c>
      <c r="I1666">
        <f>VLOOKUP(TablaVentas[[#This Row],[CodigoBarras]],TablaProductos[#All],3,FALSE)</f>
        <v>1003</v>
      </c>
    </row>
    <row r="1667" spans="1:9" x14ac:dyDescent="0.25">
      <c r="A1667" s="68">
        <v>42675</v>
      </c>
      <c r="B1667">
        <v>75100033945</v>
      </c>
      <c r="C1667">
        <v>11</v>
      </c>
      <c r="D1667" s="2">
        <v>32.473968381130078</v>
      </c>
      <c r="E1667" s="3">
        <f>TablaVentas[[#This Row],[Precio]]*TablaVentas[[#This Row],[Cantidad]]</f>
        <v>357.21365219243086</v>
      </c>
      <c r="F1667">
        <f>IF(TablaVentas[[#This Row],[Cantidad]]&gt;=20,1,2)</f>
        <v>2</v>
      </c>
      <c r="G1667" s="67" t="str">
        <f>VLOOKUP(MONTH(TablaVentas[[#This Row],[fecha]]),TablaMeses[#All],2,FALSE)</f>
        <v>NOVIEMBRE</v>
      </c>
      <c r="H1667">
        <f>YEAR(TablaVentas[[#This Row],[fecha]])</f>
        <v>2016</v>
      </c>
      <c r="I1667">
        <f>VLOOKUP(TablaVentas[[#This Row],[CodigoBarras]],TablaProductos[#All],3,FALSE)</f>
        <v>1003</v>
      </c>
    </row>
    <row r="1668" spans="1:9" x14ac:dyDescent="0.25">
      <c r="A1668" s="68">
        <v>42675</v>
      </c>
      <c r="B1668">
        <v>75100033946</v>
      </c>
      <c r="C1668">
        <v>21</v>
      </c>
      <c r="D1668" s="2">
        <v>39.508311000525424</v>
      </c>
      <c r="E1668" s="3">
        <f>TablaVentas[[#This Row],[Precio]]*TablaVentas[[#This Row],[Cantidad]]</f>
        <v>829.67453101103388</v>
      </c>
      <c r="F1668">
        <f>IF(TablaVentas[[#This Row],[Cantidad]]&gt;=20,1,2)</f>
        <v>1</v>
      </c>
      <c r="G1668" s="67" t="str">
        <f>VLOOKUP(MONTH(TablaVentas[[#This Row],[fecha]]),TablaMeses[#All],2,FALSE)</f>
        <v>NOVIEMBRE</v>
      </c>
      <c r="H1668">
        <f>YEAR(TablaVentas[[#This Row],[fecha]])</f>
        <v>2016</v>
      </c>
      <c r="I1668">
        <f>VLOOKUP(TablaVentas[[#This Row],[CodigoBarras]],TablaProductos[#All],3,FALSE)</f>
        <v>1004</v>
      </c>
    </row>
    <row r="1669" spans="1:9" x14ac:dyDescent="0.25">
      <c r="A1669" s="68">
        <v>42675</v>
      </c>
      <c r="B1669">
        <v>75100033946</v>
      </c>
      <c r="C1669">
        <v>5</v>
      </c>
      <c r="D1669" s="2">
        <v>39.508311000525424</v>
      </c>
      <c r="E1669" s="3">
        <f>TablaVentas[[#This Row],[Precio]]*TablaVentas[[#This Row],[Cantidad]]</f>
        <v>197.54155500262712</v>
      </c>
      <c r="F1669">
        <f>IF(TablaVentas[[#This Row],[Cantidad]]&gt;=20,1,2)</f>
        <v>2</v>
      </c>
      <c r="G1669" s="67" t="str">
        <f>VLOOKUP(MONTH(TablaVentas[[#This Row],[fecha]]),TablaMeses[#All],2,FALSE)</f>
        <v>NOVIEMBRE</v>
      </c>
      <c r="H1669">
        <f>YEAR(TablaVentas[[#This Row],[fecha]])</f>
        <v>2016</v>
      </c>
      <c r="I1669">
        <f>VLOOKUP(TablaVentas[[#This Row],[CodigoBarras]],TablaProductos[#All],3,FALSE)</f>
        <v>1004</v>
      </c>
    </row>
    <row r="1670" spans="1:9" x14ac:dyDescent="0.25">
      <c r="A1670" s="68">
        <v>42676</v>
      </c>
      <c r="B1670">
        <v>75100033942</v>
      </c>
      <c r="C1670">
        <v>37</v>
      </c>
      <c r="D1670" s="2">
        <v>39.570543626877033</v>
      </c>
      <c r="E1670" s="3">
        <f>TablaVentas[[#This Row],[Precio]]*TablaVentas[[#This Row],[Cantidad]]</f>
        <v>1464.1101141944503</v>
      </c>
      <c r="F1670">
        <f>IF(TablaVentas[[#This Row],[Cantidad]]&gt;=20,1,2)</f>
        <v>1</v>
      </c>
      <c r="G1670" s="67" t="str">
        <f>VLOOKUP(MONTH(TablaVentas[[#This Row],[fecha]]),TablaMeses[#All],2,FALSE)</f>
        <v>NOVIEMBRE</v>
      </c>
      <c r="H1670">
        <f>YEAR(TablaVentas[[#This Row],[fecha]])</f>
        <v>2016</v>
      </c>
      <c r="I1670">
        <f>VLOOKUP(TablaVentas[[#This Row],[CodigoBarras]],TablaProductos[#All],3,FALSE)</f>
        <v>1003</v>
      </c>
    </row>
    <row r="1671" spans="1:9" x14ac:dyDescent="0.25">
      <c r="A1671" s="68">
        <v>42676</v>
      </c>
      <c r="B1671">
        <v>75100033942</v>
      </c>
      <c r="C1671">
        <v>13</v>
      </c>
      <c r="D1671" s="2">
        <v>39.570543626877033</v>
      </c>
      <c r="E1671" s="3">
        <f>TablaVentas[[#This Row],[Precio]]*TablaVentas[[#This Row],[Cantidad]]</f>
        <v>514.41706714940142</v>
      </c>
      <c r="F1671">
        <f>IF(TablaVentas[[#This Row],[Cantidad]]&gt;=20,1,2)</f>
        <v>2</v>
      </c>
      <c r="G1671" s="67" t="str">
        <f>VLOOKUP(MONTH(TablaVentas[[#This Row],[fecha]]),TablaMeses[#All],2,FALSE)</f>
        <v>NOVIEMBRE</v>
      </c>
      <c r="H1671">
        <f>YEAR(TablaVentas[[#This Row],[fecha]])</f>
        <v>2016</v>
      </c>
      <c r="I1671">
        <f>VLOOKUP(TablaVentas[[#This Row],[CodigoBarras]],TablaProductos[#All],3,FALSE)</f>
        <v>1003</v>
      </c>
    </row>
    <row r="1672" spans="1:9" x14ac:dyDescent="0.25">
      <c r="A1672" s="68">
        <v>42676</v>
      </c>
      <c r="B1672">
        <v>75100033944</v>
      </c>
      <c r="C1672">
        <v>18</v>
      </c>
      <c r="D1672" s="2">
        <v>26.678238770962935</v>
      </c>
      <c r="E1672" s="3">
        <f>TablaVentas[[#This Row],[Precio]]*TablaVentas[[#This Row],[Cantidad]]</f>
        <v>480.20829787733283</v>
      </c>
      <c r="F1672">
        <f>IF(TablaVentas[[#This Row],[Cantidad]]&gt;=20,1,2)</f>
        <v>2</v>
      </c>
      <c r="G1672" s="67" t="str">
        <f>VLOOKUP(MONTH(TablaVentas[[#This Row],[fecha]]),TablaMeses[#All],2,FALSE)</f>
        <v>NOVIEMBRE</v>
      </c>
      <c r="H1672">
        <f>YEAR(TablaVentas[[#This Row],[fecha]])</f>
        <v>2016</v>
      </c>
      <c r="I1672">
        <f>VLOOKUP(TablaVentas[[#This Row],[CodigoBarras]],TablaProductos[#All],3,FALSE)</f>
        <v>1002</v>
      </c>
    </row>
    <row r="1673" spans="1:9" x14ac:dyDescent="0.25">
      <c r="A1673" s="68">
        <v>42676</v>
      </c>
      <c r="B1673">
        <v>75100033944</v>
      </c>
      <c r="C1673">
        <v>6</v>
      </c>
      <c r="D1673" s="2">
        <v>26.678238770962935</v>
      </c>
      <c r="E1673" s="3">
        <f>TablaVentas[[#This Row],[Precio]]*TablaVentas[[#This Row],[Cantidad]]</f>
        <v>160.06943262577761</v>
      </c>
      <c r="F1673">
        <f>IF(TablaVentas[[#This Row],[Cantidad]]&gt;=20,1,2)</f>
        <v>2</v>
      </c>
      <c r="G1673" s="67" t="str">
        <f>VLOOKUP(MONTH(TablaVentas[[#This Row],[fecha]]),TablaMeses[#All],2,FALSE)</f>
        <v>NOVIEMBRE</v>
      </c>
      <c r="H1673">
        <f>YEAR(TablaVentas[[#This Row],[fecha]])</f>
        <v>2016</v>
      </c>
      <c r="I1673">
        <f>VLOOKUP(TablaVentas[[#This Row],[CodigoBarras]],TablaProductos[#All],3,FALSE)</f>
        <v>1002</v>
      </c>
    </row>
    <row r="1674" spans="1:9" x14ac:dyDescent="0.25">
      <c r="A1674" s="68">
        <v>42676</v>
      </c>
      <c r="B1674">
        <v>75100033945</v>
      </c>
      <c r="C1674">
        <v>18</v>
      </c>
      <c r="D1674" s="2">
        <v>32.473968381130078</v>
      </c>
      <c r="E1674" s="3">
        <f>TablaVentas[[#This Row],[Precio]]*TablaVentas[[#This Row],[Cantidad]]</f>
        <v>584.5314308603414</v>
      </c>
      <c r="F1674">
        <f>IF(TablaVentas[[#This Row],[Cantidad]]&gt;=20,1,2)</f>
        <v>2</v>
      </c>
      <c r="G1674" s="67" t="str">
        <f>VLOOKUP(MONTH(TablaVentas[[#This Row],[fecha]]),TablaMeses[#All],2,FALSE)</f>
        <v>NOVIEMBRE</v>
      </c>
      <c r="H1674">
        <f>YEAR(TablaVentas[[#This Row],[fecha]])</f>
        <v>2016</v>
      </c>
      <c r="I1674">
        <f>VLOOKUP(TablaVentas[[#This Row],[CodigoBarras]],TablaProductos[#All],3,FALSE)</f>
        <v>1003</v>
      </c>
    </row>
    <row r="1675" spans="1:9" x14ac:dyDescent="0.25">
      <c r="A1675" s="68">
        <v>42676</v>
      </c>
      <c r="B1675">
        <v>75100033947</v>
      </c>
      <c r="C1675">
        <v>41</v>
      </c>
      <c r="D1675" s="2">
        <v>33.370394916639121</v>
      </c>
      <c r="E1675" s="3">
        <f>TablaVentas[[#This Row],[Precio]]*TablaVentas[[#This Row],[Cantidad]]</f>
        <v>1368.1861915822039</v>
      </c>
      <c r="F1675">
        <f>IF(TablaVentas[[#This Row],[Cantidad]]&gt;=20,1,2)</f>
        <v>1</v>
      </c>
      <c r="G1675" s="67" t="str">
        <f>VLOOKUP(MONTH(TablaVentas[[#This Row],[fecha]]),TablaMeses[#All],2,FALSE)</f>
        <v>NOVIEMBRE</v>
      </c>
      <c r="H1675">
        <f>YEAR(TablaVentas[[#This Row],[fecha]])</f>
        <v>2016</v>
      </c>
      <c r="I1675">
        <f>VLOOKUP(TablaVentas[[#This Row],[CodigoBarras]],TablaProductos[#All],3,FALSE)</f>
        <v>1005</v>
      </c>
    </row>
    <row r="1676" spans="1:9" x14ac:dyDescent="0.25">
      <c r="A1676" s="68">
        <v>42676</v>
      </c>
      <c r="B1676">
        <v>75100033947</v>
      </c>
      <c r="C1676">
        <v>29</v>
      </c>
      <c r="D1676" s="2">
        <v>33.370394916639121</v>
      </c>
      <c r="E1676" s="3">
        <f>TablaVentas[[#This Row],[Precio]]*TablaVentas[[#This Row],[Cantidad]]</f>
        <v>967.74145258253452</v>
      </c>
      <c r="F1676">
        <f>IF(TablaVentas[[#This Row],[Cantidad]]&gt;=20,1,2)</f>
        <v>1</v>
      </c>
      <c r="G1676" s="67" t="str">
        <f>VLOOKUP(MONTH(TablaVentas[[#This Row],[fecha]]),TablaMeses[#All],2,FALSE)</f>
        <v>NOVIEMBRE</v>
      </c>
      <c r="H1676">
        <f>YEAR(TablaVentas[[#This Row],[fecha]])</f>
        <v>2016</v>
      </c>
      <c r="I1676">
        <f>VLOOKUP(TablaVentas[[#This Row],[CodigoBarras]],TablaProductos[#All],3,FALSE)</f>
        <v>1005</v>
      </c>
    </row>
    <row r="1677" spans="1:9" x14ac:dyDescent="0.25">
      <c r="A1677" s="68">
        <v>42676</v>
      </c>
      <c r="B1677">
        <v>75100033948</v>
      </c>
      <c r="C1677">
        <v>23</v>
      </c>
      <c r="D1677" s="2">
        <v>24.462827423892683</v>
      </c>
      <c r="E1677" s="3">
        <f>TablaVentas[[#This Row],[Precio]]*TablaVentas[[#This Row],[Cantidad]]</f>
        <v>562.64503074953177</v>
      </c>
      <c r="F1677">
        <f>IF(TablaVentas[[#This Row],[Cantidad]]&gt;=20,1,2)</f>
        <v>1</v>
      </c>
      <c r="G1677" s="67" t="str">
        <f>VLOOKUP(MONTH(TablaVentas[[#This Row],[fecha]]),TablaMeses[#All],2,FALSE)</f>
        <v>NOVIEMBRE</v>
      </c>
      <c r="H1677">
        <f>YEAR(TablaVentas[[#This Row],[fecha]])</f>
        <v>2016</v>
      </c>
      <c r="I1677">
        <f>VLOOKUP(TablaVentas[[#This Row],[CodigoBarras]],TablaProductos[#All],3,FALSE)</f>
        <v>1006</v>
      </c>
    </row>
    <row r="1678" spans="1:9" x14ac:dyDescent="0.25">
      <c r="A1678" s="68">
        <v>42676</v>
      </c>
      <c r="B1678">
        <v>75100033948</v>
      </c>
      <c r="C1678">
        <v>7</v>
      </c>
      <c r="D1678" s="2">
        <v>24.462827423892683</v>
      </c>
      <c r="E1678" s="3">
        <f>TablaVentas[[#This Row],[Precio]]*TablaVentas[[#This Row],[Cantidad]]</f>
        <v>171.23979196724878</v>
      </c>
      <c r="F1678">
        <f>IF(TablaVentas[[#This Row],[Cantidad]]&gt;=20,1,2)</f>
        <v>2</v>
      </c>
      <c r="G1678" s="67" t="str">
        <f>VLOOKUP(MONTH(TablaVentas[[#This Row],[fecha]]),TablaMeses[#All],2,FALSE)</f>
        <v>NOVIEMBRE</v>
      </c>
      <c r="H1678">
        <f>YEAR(TablaVentas[[#This Row],[fecha]])</f>
        <v>2016</v>
      </c>
      <c r="I1678">
        <f>VLOOKUP(TablaVentas[[#This Row],[CodigoBarras]],TablaProductos[#All],3,FALSE)</f>
        <v>1006</v>
      </c>
    </row>
    <row r="1679" spans="1:9" x14ac:dyDescent="0.25">
      <c r="A1679" s="68">
        <v>42676</v>
      </c>
      <c r="B1679">
        <v>75100033948</v>
      </c>
      <c r="C1679">
        <v>32</v>
      </c>
      <c r="D1679" s="2">
        <v>24.462827423892683</v>
      </c>
      <c r="E1679" s="3">
        <f>TablaVentas[[#This Row],[Precio]]*TablaVentas[[#This Row],[Cantidad]]</f>
        <v>782.81047756456587</v>
      </c>
      <c r="F1679">
        <f>IF(TablaVentas[[#This Row],[Cantidad]]&gt;=20,1,2)</f>
        <v>1</v>
      </c>
      <c r="G1679" s="67" t="str">
        <f>VLOOKUP(MONTH(TablaVentas[[#This Row],[fecha]]),TablaMeses[#All],2,FALSE)</f>
        <v>NOVIEMBRE</v>
      </c>
      <c r="H1679">
        <f>YEAR(TablaVentas[[#This Row],[fecha]])</f>
        <v>2016</v>
      </c>
      <c r="I1679">
        <f>VLOOKUP(TablaVentas[[#This Row],[CodigoBarras]],TablaProductos[#All],3,FALSE)</f>
        <v>1006</v>
      </c>
    </row>
    <row r="1680" spans="1:9" x14ac:dyDescent="0.25">
      <c r="A1680" s="68">
        <v>42676</v>
      </c>
      <c r="B1680">
        <v>75100033949</v>
      </c>
      <c r="C1680">
        <v>3</v>
      </c>
      <c r="D1680" s="2">
        <v>32.894032474980676</v>
      </c>
      <c r="E1680" s="3">
        <f>TablaVentas[[#This Row],[Precio]]*TablaVentas[[#This Row],[Cantidad]]</f>
        <v>98.682097424942029</v>
      </c>
      <c r="F1680">
        <f>IF(TablaVentas[[#This Row],[Cantidad]]&gt;=20,1,2)</f>
        <v>2</v>
      </c>
      <c r="G1680" s="67" t="str">
        <f>VLOOKUP(MONTH(TablaVentas[[#This Row],[fecha]]),TablaMeses[#All],2,FALSE)</f>
        <v>NOVIEMBRE</v>
      </c>
      <c r="H1680">
        <f>YEAR(TablaVentas[[#This Row],[fecha]])</f>
        <v>2016</v>
      </c>
      <c r="I1680">
        <f>VLOOKUP(TablaVentas[[#This Row],[CodigoBarras]],TablaProductos[#All],3,FALSE)</f>
        <v>1004</v>
      </c>
    </row>
    <row r="1681" spans="1:9" x14ac:dyDescent="0.25">
      <c r="A1681" s="68">
        <v>42676</v>
      </c>
      <c r="B1681">
        <v>75100033949</v>
      </c>
      <c r="C1681">
        <v>33</v>
      </c>
      <c r="D1681" s="2">
        <v>32.894032474980676</v>
      </c>
      <c r="E1681" s="3">
        <f>TablaVentas[[#This Row],[Precio]]*TablaVentas[[#This Row],[Cantidad]]</f>
        <v>1085.5030716743622</v>
      </c>
      <c r="F1681">
        <f>IF(TablaVentas[[#This Row],[Cantidad]]&gt;=20,1,2)</f>
        <v>1</v>
      </c>
      <c r="G1681" s="67" t="str">
        <f>VLOOKUP(MONTH(TablaVentas[[#This Row],[fecha]]),TablaMeses[#All],2,FALSE)</f>
        <v>NOVIEMBRE</v>
      </c>
      <c r="H1681">
        <f>YEAR(TablaVentas[[#This Row],[fecha]])</f>
        <v>2016</v>
      </c>
      <c r="I1681">
        <f>VLOOKUP(TablaVentas[[#This Row],[CodigoBarras]],TablaProductos[#All],3,FALSE)</f>
        <v>1004</v>
      </c>
    </row>
    <row r="1682" spans="1:9" x14ac:dyDescent="0.25">
      <c r="A1682" s="68">
        <v>42676</v>
      </c>
      <c r="B1682">
        <v>75100033949</v>
      </c>
      <c r="C1682">
        <v>30</v>
      </c>
      <c r="D1682" s="2">
        <v>32.894032474980676</v>
      </c>
      <c r="E1682" s="3">
        <f>TablaVentas[[#This Row],[Precio]]*TablaVentas[[#This Row],[Cantidad]]</f>
        <v>986.82097424942026</v>
      </c>
      <c r="F1682">
        <f>IF(TablaVentas[[#This Row],[Cantidad]]&gt;=20,1,2)</f>
        <v>1</v>
      </c>
      <c r="G1682" s="67" t="str">
        <f>VLOOKUP(MONTH(TablaVentas[[#This Row],[fecha]]),TablaMeses[#All],2,FALSE)</f>
        <v>NOVIEMBRE</v>
      </c>
      <c r="H1682">
        <f>YEAR(TablaVentas[[#This Row],[fecha]])</f>
        <v>2016</v>
      </c>
      <c r="I1682">
        <f>VLOOKUP(TablaVentas[[#This Row],[CodigoBarras]],TablaProductos[#All],3,FALSE)</f>
        <v>1004</v>
      </c>
    </row>
    <row r="1683" spans="1:9" x14ac:dyDescent="0.25">
      <c r="A1683" s="68">
        <v>42677</v>
      </c>
      <c r="B1683">
        <v>75100033943</v>
      </c>
      <c r="C1683">
        <v>1</v>
      </c>
      <c r="D1683" s="2">
        <v>38.791923856233225</v>
      </c>
      <c r="E1683" s="3">
        <f>TablaVentas[[#This Row],[Precio]]*TablaVentas[[#This Row],[Cantidad]]</f>
        <v>38.791923856233225</v>
      </c>
      <c r="F1683">
        <f>IF(TablaVentas[[#This Row],[Cantidad]]&gt;=20,1,2)</f>
        <v>2</v>
      </c>
      <c r="G1683" s="67" t="str">
        <f>VLOOKUP(MONTH(TablaVentas[[#This Row],[fecha]]),TablaMeses[#All],2,FALSE)</f>
        <v>NOVIEMBRE</v>
      </c>
      <c r="H1683">
        <f>YEAR(TablaVentas[[#This Row],[fecha]])</f>
        <v>2016</v>
      </c>
      <c r="I1683">
        <f>VLOOKUP(TablaVentas[[#This Row],[CodigoBarras]],TablaProductos[#All],3,FALSE)</f>
        <v>1001</v>
      </c>
    </row>
    <row r="1684" spans="1:9" x14ac:dyDescent="0.25">
      <c r="A1684" s="68">
        <v>42677</v>
      </c>
      <c r="B1684">
        <v>75100033943</v>
      </c>
      <c r="C1684">
        <v>37</v>
      </c>
      <c r="D1684" s="2">
        <v>38.791923856233225</v>
      </c>
      <c r="E1684" s="3">
        <f>TablaVentas[[#This Row],[Precio]]*TablaVentas[[#This Row],[Cantidad]]</f>
        <v>1435.3011826806294</v>
      </c>
      <c r="F1684">
        <f>IF(TablaVentas[[#This Row],[Cantidad]]&gt;=20,1,2)</f>
        <v>1</v>
      </c>
      <c r="G1684" s="67" t="str">
        <f>VLOOKUP(MONTH(TablaVentas[[#This Row],[fecha]]),TablaMeses[#All],2,FALSE)</f>
        <v>NOVIEMBRE</v>
      </c>
      <c r="H1684">
        <f>YEAR(TablaVentas[[#This Row],[fecha]])</f>
        <v>2016</v>
      </c>
      <c r="I1684">
        <f>VLOOKUP(TablaVentas[[#This Row],[CodigoBarras]],TablaProductos[#All],3,FALSE)</f>
        <v>1001</v>
      </c>
    </row>
    <row r="1685" spans="1:9" x14ac:dyDescent="0.25">
      <c r="A1685" s="68">
        <v>42677</v>
      </c>
      <c r="B1685">
        <v>75100033946</v>
      </c>
      <c r="C1685">
        <v>21</v>
      </c>
      <c r="D1685" s="2">
        <v>39.508311000525424</v>
      </c>
      <c r="E1685" s="3">
        <f>TablaVentas[[#This Row],[Precio]]*TablaVentas[[#This Row],[Cantidad]]</f>
        <v>829.67453101103388</v>
      </c>
      <c r="F1685">
        <f>IF(TablaVentas[[#This Row],[Cantidad]]&gt;=20,1,2)</f>
        <v>1</v>
      </c>
      <c r="G1685" s="67" t="str">
        <f>VLOOKUP(MONTH(TablaVentas[[#This Row],[fecha]]),TablaMeses[#All],2,FALSE)</f>
        <v>NOVIEMBRE</v>
      </c>
      <c r="H1685">
        <f>YEAR(TablaVentas[[#This Row],[fecha]])</f>
        <v>2016</v>
      </c>
      <c r="I1685">
        <f>VLOOKUP(TablaVentas[[#This Row],[CodigoBarras]],TablaProductos[#All],3,FALSE)</f>
        <v>1004</v>
      </c>
    </row>
    <row r="1686" spans="1:9" x14ac:dyDescent="0.25">
      <c r="A1686" s="68">
        <v>42677</v>
      </c>
      <c r="B1686">
        <v>75100033949</v>
      </c>
      <c r="C1686">
        <v>17</v>
      </c>
      <c r="D1686" s="2">
        <v>32.894032474980676</v>
      </c>
      <c r="E1686" s="3">
        <f>TablaVentas[[#This Row],[Precio]]*TablaVentas[[#This Row],[Cantidad]]</f>
        <v>559.19855207467151</v>
      </c>
      <c r="F1686">
        <f>IF(TablaVentas[[#This Row],[Cantidad]]&gt;=20,1,2)</f>
        <v>2</v>
      </c>
      <c r="G1686" s="67" t="str">
        <f>VLOOKUP(MONTH(TablaVentas[[#This Row],[fecha]]),TablaMeses[#All],2,FALSE)</f>
        <v>NOVIEMBRE</v>
      </c>
      <c r="H1686">
        <f>YEAR(TablaVentas[[#This Row],[fecha]])</f>
        <v>2016</v>
      </c>
      <c r="I1686">
        <f>VLOOKUP(TablaVentas[[#This Row],[CodigoBarras]],TablaProductos[#All],3,FALSE)</f>
        <v>1004</v>
      </c>
    </row>
    <row r="1687" spans="1:9" x14ac:dyDescent="0.25">
      <c r="A1687" s="68">
        <v>42677</v>
      </c>
      <c r="B1687">
        <v>75100033949</v>
      </c>
      <c r="C1687">
        <v>47</v>
      </c>
      <c r="D1687" s="2">
        <v>32.894032474980676</v>
      </c>
      <c r="E1687" s="3">
        <f>TablaVentas[[#This Row],[Precio]]*TablaVentas[[#This Row],[Cantidad]]</f>
        <v>1546.0195263240919</v>
      </c>
      <c r="F1687">
        <f>IF(TablaVentas[[#This Row],[Cantidad]]&gt;=20,1,2)</f>
        <v>1</v>
      </c>
      <c r="G1687" s="67" t="str">
        <f>VLOOKUP(MONTH(TablaVentas[[#This Row],[fecha]]),TablaMeses[#All],2,FALSE)</f>
        <v>NOVIEMBRE</v>
      </c>
      <c r="H1687">
        <f>YEAR(TablaVentas[[#This Row],[fecha]])</f>
        <v>2016</v>
      </c>
      <c r="I1687">
        <f>VLOOKUP(TablaVentas[[#This Row],[CodigoBarras]],TablaProductos[#All],3,FALSE)</f>
        <v>1004</v>
      </c>
    </row>
    <row r="1688" spans="1:9" x14ac:dyDescent="0.25">
      <c r="A1688" s="68">
        <v>42677</v>
      </c>
      <c r="B1688">
        <v>75100033949</v>
      </c>
      <c r="C1688">
        <v>4</v>
      </c>
      <c r="D1688" s="2">
        <v>32.894032474980676</v>
      </c>
      <c r="E1688" s="3">
        <f>TablaVentas[[#This Row],[Precio]]*TablaVentas[[#This Row],[Cantidad]]</f>
        <v>131.57612989992271</v>
      </c>
      <c r="F1688">
        <f>IF(TablaVentas[[#This Row],[Cantidad]]&gt;=20,1,2)</f>
        <v>2</v>
      </c>
      <c r="G1688" s="67" t="str">
        <f>VLOOKUP(MONTH(TablaVentas[[#This Row],[fecha]]),TablaMeses[#All],2,FALSE)</f>
        <v>NOVIEMBRE</v>
      </c>
      <c r="H1688">
        <f>YEAR(TablaVentas[[#This Row],[fecha]])</f>
        <v>2016</v>
      </c>
      <c r="I1688">
        <f>VLOOKUP(TablaVentas[[#This Row],[CodigoBarras]],TablaProductos[#All],3,FALSE)</f>
        <v>1004</v>
      </c>
    </row>
    <row r="1689" spans="1:9" x14ac:dyDescent="0.25">
      <c r="A1689" s="68">
        <v>42677</v>
      </c>
      <c r="B1689">
        <v>75100033949</v>
      </c>
      <c r="C1689">
        <v>12</v>
      </c>
      <c r="D1689" s="2">
        <v>32.894032474980676</v>
      </c>
      <c r="E1689" s="3">
        <f>TablaVentas[[#This Row],[Precio]]*TablaVentas[[#This Row],[Cantidad]]</f>
        <v>394.72838969976812</v>
      </c>
      <c r="F1689">
        <f>IF(TablaVentas[[#This Row],[Cantidad]]&gt;=20,1,2)</f>
        <v>2</v>
      </c>
      <c r="G1689" s="67" t="str">
        <f>VLOOKUP(MONTH(TablaVentas[[#This Row],[fecha]]),TablaMeses[#All],2,FALSE)</f>
        <v>NOVIEMBRE</v>
      </c>
      <c r="H1689">
        <f>YEAR(TablaVentas[[#This Row],[fecha]])</f>
        <v>2016</v>
      </c>
      <c r="I1689">
        <f>VLOOKUP(TablaVentas[[#This Row],[CodigoBarras]],TablaProductos[#All],3,FALSE)</f>
        <v>1004</v>
      </c>
    </row>
    <row r="1690" spans="1:9" x14ac:dyDescent="0.25">
      <c r="A1690" s="68">
        <v>42677</v>
      </c>
      <c r="B1690">
        <v>75100033950</v>
      </c>
      <c r="C1690">
        <v>13</v>
      </c>
      <c r="D1690" s="2">
        <v>25.215585619363644</v>
      </c>
      <c r="E1690" s="3">
        <f>TablaVentas[[#This Row],[Precio]]*TablaVentas[[#This Row],[Cantidad]]</f>
        <v>327.80261305172735</v>
      </c>
      <c r="F1690">
        <f>IF(TablaVentas[[#This Row],[Cantidad]]&gt;=20,1,2)</f>
        <v>2</v>
      </c>
      <c r="G1690" s="67" t="str">
        <f>VLOOKUP(MONTH(TablaVentas[[#This Row],[fecha]]),TablaMeses[#All],2,FALSE)</f>
        <v>NOVIEMBRE</v>
      </c>
      <c r="H1690">
        <f>YEAR(TablaVentas[[#This Row],[fecha]])</f>
        <v>2016</v>
      </c>
      <c r="I1690">
        <f>VLOOKUP(TablaVentas[[#This Row],[CodigoBarras]],TablaProductos[#All],3,FALSE)</f>
        <v>1005</v>
      </c>
    </row>
    <row r="1691" spans="1:9" x14ac:dyDescent="0.25">
      <c r="A1691" s="68">
        <v>42677</v>
      </c>
      <c r="B1691">
        <v>75100033950</v>
      </c>
      <c r="C1691">
        <v>22</v>
      </c>
      <c r="D1691" s="2">
        <v>25.215585619363644</v>
      </c>
      <c r="E1691" s="3">
        <f>TablaVentas[[#This Row],[Precio]]*TablaVentas[[#This Row],[Cantidad]]</f>
        <v>554.74288362600021</v>
      </c>
      <c r="F1691">
        <f>IF(TablaVentas[[#This Row],[Cantidad]]&gt;=20,1,2)</f>
        <v>1</v>
      </c>
      <c r="G1691" s="67" t="str">
        <f>VLOOKUP(MONTH(TablaVentas[[#This Row],[fecha]]),TablaMeses[#All],2,FALSE)</f>
        <v>NOVIEMBRE</v>
      </c>
      <c r="H1691">
        <f>YEAR(TablaVentas[[#This Row],[fecha]])</f>
        <v>2016</v>
      </c>
      <c r="I1691">
        <f>VLOOKUP(TablaVentas[[#This Row],[CodigoBarras]],TablaProductos[#All],3,FALSE)</f>
        <v>1005</v>
      </c>
    </row>
    <row r="1692" spans="1:9" x14ac:dyDescent="0.25">
      <c r="A1692" s="68">
        <v>42678</v>
      </c>
      <c r="B1692">
        <v>75100033942</v>
      </c>
      <c r="C1692">
        <v>41</v>
      </c>
      <c r="D1692" s="2">
        <v>39.570543626877033</v>
      </c>
      <c r="E1692" s="3">
        <f>TablaVentas[[#This Row],[Precio]]*TablaVentas[[#This Row],[Cantidad]]</f>
        <v>1622.3922887019583</v>
      </c>
      <c r="F1692">
        <f>IF(TablaVentas[[#This Row],[Cantidad]]&gt;=20,1,2)</f>
        <v>1</v>
      </c>
      <c r="G1692" s="67" t="str">
        <f>VLOOKUP(MONTH(TablaVentas[[#This Row],[fecha]]),TablaMeses[#All],2,FALSE)</f>
        <v>NOVIEMBRE</v>
      </c>
      <c r="H1692">
        <f>YEAR(TablaVentas[[#This Row],[fecha]])</f>
        <v>2016</v>
      </c>
      <c r="I1692">
        <f>VLOOKUP(TablaVentas[[#This Row],[CodigoBarras]],TablaProductos[#All],3,FALSE)</f>
        <v>1003</v>
      </c>
    </row>
    <row r="1693" spans="1:9" x14ac:dyDescent="0.25">
      <c r="A1693" s="68">
        <v>42678</v>
      </c>
      <c r="B1693">
        <v>75100033942</v>
      </c>
      <c r="C1693">
        <v>49</v>
      </c>
      <c r="D1693" s="2">
        <v>39.570543626877033</v>
      </c>
      <c r="E1693" s="3">
        <f>TablaVentas[[#This Row],[Precio]]*TablaVentas[[#This Row],[Cantidad]]</f>
        <v>1938.9566377169747</v>
      </c>
      <c r="F1693">
        <f>IF(TablaVentas[[#This Row],[Cantidad]]&gt;=20,1,2)</f>
        <v>1</v>
      </c>
      <c r="G1693" s="67" t="str">
        <f>VLOOKUP(MONTH(TablaVentas[[#This Row],[fecha]]),TablaMeses[#All],2,FALSE)</f>
        <v>NOVIEMBRE</v>
      </c>
      <c r="H1693">
        <f>YEAR(TablaVentas[[#This Row],[fecha]])</f>
        <v>2016</v>
      </c>
      <c r="I1693">
        <f>VLOOKUP(TablaVentas[[#This Row],[CodigoBarras]],TablaProductos[#All],3,FALSE)</f>
        <v>1003</v>
      </c>
    </row>
    <row r="1694" spans="1:9" x14ac:dyDescent="0.25">
      <c r="A1694" s="68">
        <v>42678</v>
      </c>
      <c r="B1694">
        <v>75100033943</v>
      </c>
      <c r="C1694">
        <v>27</v>
      </c>
      <c r="D1694" s="2">
        <v>38.791923856233225</v>
      </c>
      <c r="E1694" s="3">
        <f>TablaVentas[[#This Row],[Precio]]*TablaVentas[[#This Row],[Cantidad]]</f>
        <v>1047.381944118297</v>
      </c>
      <c r="F1694">
        <f>IF(TablaVentas[[#This Row],[Cantidad]]&gt;=20,1,2)</f>
        <v>1</v>
      </c>
      <c r="G1694" s="67" t="str">
        <f>VLOOKUP(MONTH(TablaVentas[[#This Row],[fecha]]),TablaMeses[#All],2,FALSE)</f>
        <v>NOVIEMBRE</v>
      </c>
      <c r="H1694">
        <f>YEAR(TablaVentas[[#This Row],[fecha]])</f>
        <v>2016</v>
      </c>
      <c r="I1694">
        <f>VLOOKUP(TablaVentas[[#This Row],[CodigoBarras]],TablaProductos[#All],3,FALSE)</f>
        <v>1001</v>
      </c>
    </row>
    <row r="1695" spans="1:9" x14ac:dyDescent="0.25">
      <c r="A1695" s="68">
        <v>42678</v>
      </c>
      <c r="B1695">
        <v>75100033944</v>
      </c>
      <c r="C1695">
        <v>22</v>
      </c>
      <c r="D1695" s="2">
        <v>26.678238770962935</v>
      </c>
      <c r="E1695" s="3">
        <f>TablaVentas[[#This Row],[Precio]]*TablaVentas[[#This Row],[Cantidad]]</f>
        <v>586.92125296118456</v>
      </c>
      <c r="F1695">
        <f>IF(TablaVentas[[#This Row],[Cantidad]]&gt;=20,1,2)</f>
        <v>1</v>
      </c>
      <c r="G1695" s="67" t="str">
        <f>VLOOKUP(MONTH(TablaVentas[[#This Row],[fecha]]),TablaMeses[#All],2,FALSE)</f>
        <v>NOVIEMBRE</v>
      </c>
      <c r="H1695">
        <f>YEAR(TablaVentas[[#This Row],[fecha]])</f>
        <v>2016</v>
      </c>
      <c r="I1695">
        <f>VLOOKUP(TablaVentas[[#This Row],[CodigoBarras]],TablaProductos[#All],3,FALSE)</f>
        <v>1002</v>
      </c>
    </row>
    <row r="1696" spans="1:9" x14ac:dyDescent="0.25">
      <c r="A1696" s="68">
        <v>42678</v>
      </c>
      <c r="B1696">
        <v>75100033945</v>
      </c>
      <c r="C1696">
        <v>4</v>
      </c>
      <c r="D1696" s="2">
        <v>32.473968381130078</v>
      </c>
      <c r="E1696" s="3">
        <f>TablaVentas[[#This Row],[Precio]]*TablaVentas[[#This Row],[Cantidad]]</f>
        <v>129.89587352452031</v>
      </c>
      <c r="F1696">
        <f>IF(TablaVentas[[#This Row],[Cantidad]]&gt;=20,1,2)</f>
        <v>2</v>
      </c>
      <c r="G1696" s="67" t="str">
        <f>VLOOKUP(MONTH(TablaVentas[[#This Row],[fecha]]),TablaMeses[#All],2,FALSE)</f>
        <v>NOVIEMBRE</v>
      </c>
      <c r="H1696">
        <f>YEAR(TablaVentas[[#This Row],[fecha]])</f>
        <v>2016</v>
      </c>
      <c r="I1696">
        <f>VLOOKUP(TablaVentas[[#This Row],[CodigoBarras]],TablaProductos[#All],3,FALSE)</f>
        <v>1003</v>
      </c>
    </row>
    <row r="1697" spans="1:9" x14ac:dyDescent="0.25">
      <c r="A1697" s="68">
        <v>42678</v>
      </c>
      <c r="B1697">
        <v>75100033946</v>
      </c>
      <c r="C1697">
        <v>32</v>
      </c>
      <c r="D1697" s="2">
        <v>39.508311000525424</v>
      </c>
      <c r="E1697" s="3">
        <f>TablaVentas[[#This Row],[Precio]]*TablaVentas[[#This Row],[Cantidad]]</f>
        <v>1264.2659520168136</v>
      </c>
      <c r="F1697">
        <f>IF(TablaVentas[[#This Row],[Cantidad]]&gt;=20,1,2)</f>
        <v>1</v>
      </c>
      <c r="G1697" s="67" t="str">
        <f>VLOOKUP(MONTH(TablaVentas[[#This Row],[fecha]]),TablaMeses[#All],2,FALSE)</f>
        <v>NOVIEMBRE</v>
      </c>
      <c r="H1697">
        <f>YEAR(TablaVentas[[#This Row],[fecha]])</f>
        <v>2016</v>
      </c>
      <c r="I1697">
        <f>VLOOKUP(TablaVentas[[#This Row],[CodigoBarras]],TablaProductos[#All],3,FALSE)</f>
        <v>1004</v>
      </c>
    </row>
    <row r="1698" spans="1:9" x14ac:dyDescent="0.25">
      <c r="A1698" s="68">
        <v>42679</v>
      </c>
      <c r="B1698">
        <v>75100033942</v>
      </c>
      <c r="C1698">
        <v>25</v>
      </c>
      <c r="D1698" s="2">
        <v>39.570543626877033</v>
      </c>
      <c r="E1698" s="3">
        <f>TablaVentas[[#This Row],[Precio]]*TablaVentas[[#This Row],[Cantidad]]</f>
        <v>989.26359067192584</v>
      </c>
      <c r="F1698">
        <f>IF(TablaVentas[[#This Row],[Cantidad]]&gt;=20,1,2)</f>
        <v>1</v>
      </c>
      <c r="G1698" s="67" t="str">
        <f>VLOOKUP(MONTH(TablaVentas[[#This Row],[fecha]]),TablaMeses[#All],2,FALSE)</f>
        <v>NOVIEMBRE</v>
      </c>
      <c r="H1698">
        <f>YEAR(TablaVentas[[#This Row],[fecha]])</f>
        <v>2016</v>
      </c>
      <c r="I1698">
        <f>VLOOKUP(TablaVentas[[#This Row],[CodigoBarras]],TablaProductos[#All],3,FALSE)</f>
        <v>1003</v>
      </c>
    </row>
    <row r="1699" spans="1:9" x14ac:dyDescent="0.25">
      <c r="A1699" s="68">
        <v>42679</v>
      </c>
      <c r="B1699">
        <v>75100033943</v>
      </c>
      <c r="C1699">
        <v>23</v>
      </c>
      <c r="D1699" s="2">
        <v>38.791923856233225</v>
      </c>
      <c r="E1699" s="3">
        <f>TablaVentas[[#This Row],[Precio]]*TablaVentas[[#This Row],[Cantidad]]</f>
        <v>892.2142486933642</v>
      </c>
      <c r="F1699">
        <f>IF(TablaVentas[[#This Row],[Cantidad]]&gt;=20,1,2)</f>
        <v>1</v>
      </c>
      <c r="G1699" s="67" t="str">
        <f>VLOOKUP(MONTH(TablaVentas[[#This Row],[fecha]]),TablaMeses[#All],2,FALSE)</f>
        <v>NOVIEMBRE</v>
      </c>
      <c r="H1699">
        <f>YEAR(TablaVentas[[#This Row],[fecha]])</f>
        <v>2016</v>
      </c>
      <c r="I1699">
        <f>VLOOKUP(TablaVentas[[#This Row],[CodigoBarras]],TablaProductos[#All],3,FALSE)</f>
        <v>1001</v>
      </c>
    </row>
    <row r="1700" spans="1:9" x14ac:dyDescent="0.25">
      <c r="A1700" s="68">
        <v>42679</v>
      </c>
      <c r="B1700">
        <v>75100033944</v>
      </c>
      <c r="C1700">
        <v>41</v>
      </c>
      <c r="D1700" s="2">
        <v>26.678238770962935</v>
      </c>
      <c r="E1700" s="3">
        <f>TablaVentas[[#This Row],[Precio]]*TablaVentas[[#This Row],[Cantidad]]</f>
        <v>1093.8077896094803</v>
      </c>
      <c r="F1700">
        <f>IF(TablaVentas[[#This Row],[Cantidad]]&gt;=20,1,2)</f>
        <v>1</v>
      </c>
      <c r="G1700" s="67" t="str">
        <f>VLOOKUP(MONTH(TablaVentas[[#This Row],[fecha]]),TablaMeses[#All],2,FALSE)</f>
        <v>NOVIEMBRE</v>
      </c>
      <c r="H1700">
        <f>YEAR(TablaVentas[[#This Row],[fecha]])</f>
        <v>2016</v>
      </c>
      <c r="I1700">
        <f>VLOOKUP(TablaVentas[[#This Row],[CodigoBarras]],TablaProductos[#All],3,FALSE)</f>
        <v>1002</v>
      </c>
    </row>
    <row r="1701" spans="1:9" x14ac:dyDescent="0.25">
      <c r="A1701" s="68">
        <v>42679</v>
      </c>
      <c r="B1701">
        <v>75100033947</v>
      </c>
      <c r="C1701">
        <v>50</v>
      </c>
      <c r="D1701" s="2">
        <v>33.370394916639121</v>
      </c>
      <c r="E1701" s="3">
        <f>TablaVentas[[#This Row],[Precio]]*TablaVentas[[#This Row],[Cantidad]]</f>
        <v>1668.519745831956</v>
      </c>
      <c r="F1701">
        <f>IF(TablaVentas[[#This Row],[Cantidad]]&gt;=20,1,2)</f>
        <v>1</v>
      </c>
      <c r="G1701" s="67" t="str">
        <f>VLOOKUP(MONTH(TablaVentas[[#This Row],[fecha]]),TablaMeses[#All],2,FALSE)</f>
        <v>NOVIEMBRE</v>
      </c>
      <c r="H1701">
        <f>YEAR(TablaVentas[[#This Row],[fecha]])</f>
        <v>2016</v>
      </c>
      <c r="I1701">
        <f>VLOOKUP(TablaVentas[[#This Row],[CodigoBarras]],TablaProductos[#All],3,FALSE)</f>
        <v>1005</v>
      </c>
    </row>
    <row r="1702" spans="1:9" x14ac:dyDescent="0.25">
      <c r="A1702" s="68">
        <v>42679</v>
      </c>
      <c r="B1702">
        <v>75100033950</v>
      </c>
      <c r="C1702">
        <v>19</v>
      </c>
      <c r="D1702" s="2">
        <v>25.215585619363644</v>
      </c>
      <c r="E1702" s="3">
        <f>TablaVentas[[#This Row],[Precio]]*TablaVentas[[#This Row],[Cantidad]]</f>
        <v>479.09612676790925</v>
      </c>
      <c r="F1702">
        <f>IF(TablaVentas[[#This Row],[Cantidad]]&gt;=20,1,2)</f>
        <v>2</v>
      </c>
      <c r="G1702" s="67" t="str">
        <f>VLOOKUP(MONTH(TablaVentas[[#This Row],[fecha]]),TablaMeses[#All],2,FALSE)</f>
        <v>NOVIEMBRE</v>
      </c>
      <c r="H1702">
        <f>YEAR(TablaVentas[[#This Row],[fecha]])</f>
        <v>2016</v>
      </c>
      <c r="I1702">
        <f>VLOOKUP(TablaVentas[[#This Row],[CodigoBarras]],TablaProductos[#All],3,FALSE)</f>
        <v>1005</v>
      </c>
    </row>
    <row r="1703" spans="1:9" x14ac:dyDescent="0.25">
      <c r="A1703" s="68">
        <v>42679</v>
      </c>
      <c r="B1703">
        <v>75100033950</v>
      </c>
      <c r="C1703">
        <v>39</v>
      </c>
      <c r="D1703" s="2">
        <v>25.215585619363644</v>
      </c>
      <c r="E1703" s="3">
        <f>TablaVentas[[#This Row],[Precio]]*TablaVentas[[#This Row],[Cantidad]]</f>
        <v>983.40783915518216</v>
      </c>
      <c r="F1703">
        <f>IF(TablaVentas[[#This Row],[Cantidad]]&gt;=20,1,2)</f>
        <v>1</v>
      </c>
      <c r="G1703" s="67" t="str">
        <f>VLOOKUP(MONTH(TablaVentas[[#This Row],[fecha]]),TablaMeses[#All],2,FALSE)</f>
        <v>NOVIEMBRE</v>
      </c>
      <c r="H1703">
        <f>YEAR(TablaVentas[[#This Row],[fecha]])</f>
        <v>2016</v>
      </c>
      <c r="I1703">
        <f>VLOOKUP(TablaVentas[[#This Row],[CodigoBarras]],TablaProductos[#All],3,FALSE)</f>
        <v>1005</v>
      </c>
    </row>
    <row r="1704" spans="1:9" x14ac:dyDescent="0.25">
      <c r="A1704" s="68">
        <v>42679</v>
      </c>
      <c r="B1704">
        <v>75100033950</v>
      </c>
      <c r="C1704">
        <v>27</v>
      </c>
      <c r="D1704" s="2">
        <v>25.215585619363644</v>
      </c>
      <c r="E1704" s="3">
        <f>TablaVentas[[#This Row],[Precio]]*TablaVentas[[#This Row],[Cantidad]]</f>
        <v>680.82081172281835</v>
      </c>
      <c r="F1704">
        <f>IF(TablaVentas[[#This Row],[Cantidad]]&gt;=20,1,2)</f>
        <v>1</v>
      </c>
      <c r="G1704" s="67" t="str">
        <f>VLOOKUP(MONTH(TablaVentas[[#This Row],[fecha]]),TablaMeses[#All],2,FALSE)</f>
        <v>NOVIEMBRE</v>
      </c>
      <c r="H1704">
        <f>YEAR(TablaVentas[[#This Row],[fecha]])</f>
        <v>2016</v>
      </c>
      <c r="I1704">
        <f>VLOOKUP(TablaVentas[[#This Row],[CodigoBarras]],TablaProductos[#All],3,FALSE)</f>
        <v>1005</v>
      </c>
    </row>
    <row r="1705" spans="1:9" x14ac:dyDescent="0.25">
      <c r="A1705" s="68">
        <v>42680</v>
      </c>
      <c r="B1705">
        <v>75100033940</v>
      </c>
      <c r="C1705">
        <v>42</v>
      </c>
      <c r="D1705" s="2">
        <v>36.618449397693041</v>
      </c>
      <c r="E1705" s="3">
        <f>TablaVentas[[#This Row],[Precio]]*TablaVentas[[#This Row],[Cantidad]]</f>
        <v>1537.9748747031076</v>
      </c>
      <c r="F1705">
        <f>IF(TablaVentas[[#This Row],[Cantidad]]&gt;=20,1,2)</f>
        <v>1</v>
      </c>
      <c r="G1705" s="67" t="str">
        <f>VLOOKUP(MONTH(TablaVentas[[#This Row],[fecha]]),TablaMeses[#All],2,FALSE)</f>
        <v>NOVIEMBRE</v>
      </c>
      <c r="H1705">
        <f>YEAR(TablaVentas[[#This Row],[fecha]])</f>
        <v>2016</v>
      </c>
      <c r="I1705">
        <f>VLOOKUP(TablaVentas[[#This Row],[CodigoBarras]],TablaProductos[#All],3,FALSE)</f>
        <v>1001</v>
      </c>
    </row>
    <row r="1706" spans="1:9" x14ac:dyDescent="0.25">
      <c r="A1706" s="68">
        <v>42680</v>
      </c>
      <c r="B1706">
        <v>75100033941</v>
      </c>
      <c r="C1706">
        <v>48</v>
      </c>
      <c r="D1706" s="2">
        <v>34.329026514440201</v>
      </c>
      <c r="E1706" s="3">
        <f>TablaVentas[[#This Row],[Precio]]*TablaVentas[[#This Row],[Cantidad]]</f>
        <v>1647.7932726931297</v>
      </c>
      <c r="F1706">
        <f>IF(TablaVentas[[#This Row],[Cantidad]]&gt;=20,1,2)</f>
        <v>1</v>
      </c>
      <c r="G1706" s="67" t="str">
        <f>VLOOKUP(MONTH(TablaVentas[[#This Row],[fecha]]),TablaMeses[#All],2,FALSE)</f>
        <v>NOVIEMBRE</v>
      </c>
      <c r="H1706">
        <f>YEAR(TablaVentas[[#This Row],[fecha]])</f>
        <v>2016</v>
      </c>
      <c r="I1706">
        <f>VLOOKUP(TablaVentas[[#This Row],[CodigoBarras]],TablaProductos[#All],3,FALSE)</f>
        <v>1002</v>
      </c>
    </row>
    <row r="1707" spans="1:9" x14ac:dyDescent="0.25">
      <c r="A1707" s="68">
        <v>42680</v>
      </c>
      <c r="B1707">
        <v>75100033942</v>
      </c>
      <c r="C1707">
        <v>28</v>
      </c>
      <c r="D1707" s="2">
        <v>39.570543626877033</v>
      </c>
      <c r="E1707" s="3">
        <f>TablaVentas[[#This Row],[Precio]]*TablaVentas[[#This Row],[Cantidad]]</f>
        <v>1107.9752215525568</v>
      </c>
      <c r="F1707">
        <f>IF(TablaVentas[[#This Row],[Cantidad]]&gt;=20,1,2)</f>
        <v>1</v>
      </c>
      <c r="G1707" s="67" t="str">
        <f>VLOOKUP(MONTH(TablaVentas[[#This Row],[fecha]]),TablaMeses[#All],2,FALSE)</f>
        <v>NOVIEMBRE</v>
      </c>
      <c r="H1707">
        <f>YEAR(TablaVentas[[#This Row],[fecha]])</f>
        <v>2016</v>
      </c>
      <c r="I1707">
        <f>VLOOKUP(TablaVentas[[#This Row],[CodigoBarras]],TablaProductos[#All],3,FALSE)</f>
        <v>1003</v>
      </c>
    </row>
    <row r="1708" spans="1:9" x14ac:dyDescent="0.25">
      <c r="A1708" s="68">
        <v>42680</v>
      </c>
      <c r="B1708">
        <v>75100033946</v>
      </c>
      <c r="C1708">
        <v>12</v>
      </c>
      <c r="D1708" s="2">
        <v>39.508311000525424</v>
      </c>
      <c r="E1708" s="3">
        <f>TablaVentas[[#This Row],[Precio]]*TablaVentas[[#This Row],[Cantidad]]</f>
        <v>474.09973200630509</v>
      </c>
      <c r="F1708">
        <f>IF(TablaVentas[[#This Row],[Cantidad]]&gt;=20,1,2)</f>
        <v>2</v>
      </c>
      <c r="G1708" s="67" t="str">
        <f>VLOOKUP(MONTH(TablaVentas[[#This Row],[fecha]]),TablaMeses[#All],2,FALSE)</f>
        <v>NOVIEMBRE</v>
      </c>
      <c r="H1708">
        <f>YEAR(TablaVentas[[#This Row],[fecha]])</f>
        <v>2016</v>
      </c>
      <c r="I1708">
        <f>VLOOKUP(TablaVentas[[#This Row],[CodigoBarras]],TablaProductos[#All],3,FALSE)</f>
        <v>1004</v>
      </c>
    </row>
    <row r="1709" spans="1:9" x14ac:dyDescent="0.25">
      <c r="A1709" s="68">
        <v>42680</v>
      </c>
      <c r="B1709">
        <v>75100033949</v>
      </c>
      <c r="C1709">
        <v>1</v>
      </c>
      <c r="D1709" s="2">
        <v>32.894032474980676</v>
      </c>
      <c r="E1709" s="3">
        <f>TablaVentas[[#This Row],[Precio]]*TablaVentas[[#This Row],[Cantidad]]</f>
        <v>32.894032474980676</v>
      </c>
      <c r="F1709">
        <f>IF(TablaVentas[[#This Row],[Cantidad]]&gt;=20,1,2)</f>
        <v>2</v>
      </c>
      <c r="G1709" s="67" t="str">
        <f>VLOOKUP(MONTH(TablaVentas[[#This Row],[fecha]]),TablaMeses[#All],2,FALSE)</f>
        <v>NOVIEMBRE</v>
      </c>
      <c r="H1709">
        <f>YEAR(TablaVentas[[#This Row],[fecha]])</f>
        <v>2016</v>
      </c>
      <c r="I1709">
        <f>VLOOKUP(TablaVentas[[#This Row],[CodigoBarras]],TablaProductos[#All],3,FALSE)</f>
        <v>1004</v>
      </c>
    </row>
    <row r="1710" spans="1:9" x14ac:dyDescent="0.25">
      <c r="A1710" s="68">
        <v>42681</v>
      </c>
      <c r="B1710">
        <v>75100033940</v>
      </c>
      <c r="C1710">
        <v>35</v>
      </c>
      <c r="D1710" s="2">
        <v>36.618449397693041</v>
      </c>
      <c r="E1710" s="3">
        <f>TablaVentas[[#This Row],[Precio]]*TablaVentas[[#This Row],[Cantidad]]</f>
        <v>1281.6457289192565</v>
      </c>
      <c r="F1710">
        <f>IF(TablaVentas[[#This Row],[Cantidad]]&gt;=20,1,2)</f>
        <v>1</v>
      </c>
      <c r="G1710" s="67" t="str">
        <f>VLOOKUP(MONTH(TablaVentas[[#This Row],[fecha]]),TablaMeses[#All],2,FALSE)</f>
        <v>NOVIEMBRE</v>
      </c>
      <c r="H1710">
        <f>YEAR(TablaVentas[[#This Row],[fecha]])</f>
        <v>2016</v>
      </c>
      <c r="I1710">
        <f>VLOOKUP(TablaVentas[[#This Row],[CodigoBarras]],TablaProductos[#All],3,FALSE)</f>
        <v>1001</v>
      </c>
    </row>
    <row r="1711" spans="1:9" x14ac:dyDescent="0.25">
      <c r="A1711" s="68">
        <v>42681</v>
      </c>
      <c r="B1711">
        <v>75100033942</v>
      </c>
      <c r="C1711">
        <v>14</v>
      </c>
      <c r="D1711" s="2">
        <v>39.570543626877033</v>
      </c>
      <c r="E1711" s="3">
        <f>TablaVentas[[#This Row],[Precio]]*TablaVentas[[#This Row],[Cantidad]]</f>
        <v>553.98761077627842</v>
      </c>
      <c r="F1711">
        <f>IF(TablaVentas[[#This Row],[Cantidad]]&gt;=20,1,2)</f>
        <v>2</v>
      </c>
      <c r="G1711" s="67" t="str">
        <f>VLOOKUP(MONTH(TablaVentas[[#This Row],[fecha]]),TablaMeses[#All],2,FALSE)</f>
        <v>NOVIEMBRE</v>
      </c>
      <c r="H1711">
        <f>YEAR(TablaVentas[[#This Row],[fecha]])</f>
        <v>2016</v>
      </c>
      <c r="I1711">
        <f>VLOOKUP(TablaVentas[[#This Row],[CodigoBarras]],TablaProductos[#All],3,FALSE)</f>
        <v>1003</v>
      </c>
    </row>
    <row r="1712" spans="1:9" x14ac:dyDescent="0.25">
      <c r="A1712" s="68">
        <v>42681</v>
      </c>
      <c r="B1712">
        <v>75100033943</v>
      </c>
      <c r="C1712">
        <v>20</v>
      </c>
      <c r="D1712" s="2">
        <v>38.791923856233225</v>
      </c>
      <c r="E1712" s="3">
        <f>TablaVentas[[#This Row],[Precio]]*TablaVentas[[#This Row],[Cantidad]]</f>
        <v>775.83847712466445</v>
      </c>
      <c r="F1712">
        <f>IF(TablaVentas[[#This Row],[Cantidad]]&gt;=20,1,2)</f>
        <v>1</v>
      </c>
      <c r="G1712" s="67" t="str">
        <f>VLOOKUP(MONTH(TablaVentas[[#This Row],[fecha]]),TablaMeses[#All],2,FALSE)</f>
        <v>NOVIEMBRE</v>
      </c>
      <c r="H1712">
        <f>YEAR(TablaVentas[[#This Row],[fecha]])</f>
        <v>2016</v>
      </c>
      <c r="I1712">
        <f>VLOOKUP(TablaVentas[[#This Row],[CodigoBarras]],TablaProductos[#All],3,FALSE)</f>
        <v>1001</v>
      </c>
    </row>
    <row r="1713" spans="1:9" x14ac:dyDescent="0.25">
      <c r="A1713" s="68">
        <v>42681</v>
      </c>
      <c r="B1713">
        <v>75100033945</v>
      </c>
      <c r="C1713">
        <v>35</v>
      </c>
      <c r="D1713" s="2">
        <v>32.473968381130078</v>
      </c>
      <c r="E1713" s="3">
        <f>TablaVentas[[#This Row],[Precio]]*TablaVentas[[#This Row],[Cantidad]]</f>
        <v>1136.5888933395527</v>
      </c>
      <c r="F1713">
        <f>IF(TablaVentas[[#This Row],[Cantidad]]&gt;=20,1,2)</f>
        <v>1</v>
      </c>
      <c r="G1713" s="67" t="str">
        <f>VLOOKUP(MONTH(TablaVentas[[#This Row],[fecha]]),TablaMeses[#All],2,FALSE)</f>
        <v>NOVIEMBRE</v>
      </c>
      <c r="H1713">
        <f>YEAR(TablaVentas[[#This Row],[fecha]])</f>
        <v>2016</v>
      </c>
      <c r="I1713">
        <f>VLOOKUP(TablaVentas[[#This Row],[CodigoBarras]],TablaProductos[#All],3,FALSE)</f>
        <v>1003</v>
      </c>
    </row>
    <row r="1714" spans="1:9" x14ac:dyDescent="0.25">
      <c r="A1714" s="68">
        <v>42681</v>
      </c>
      <c r="B1714">
        <v>75100033945</v>
      </c>
      <c r="C1714">
        <v>2</v>
      </c>
      <c r="D1714" s="2">
        <v>32.473968381130078</v>
      </c>
      <c r="E1714" s="3">
        <f>TablaVentas[[#This Row],[Precio]]*TablaVentas[[#This Row],[Cantidad]]</f>
        <v>64.947936762260156</v>
      </c>
      <c r="F1714">
        <f>IF(TablaVentas[[#This Row],[Cantidad]]&gt;=20,1,2)</f>
        <v>2</v>
      </c>
      <c r="G1714" s="67" t="str">
        <f>VLOOKUP(MONTH(TablaVentas[[#This Row],[fecha]]),TablaMeses[#All],2,FALSE)</f>
        <v>NOVIEMBRE</v>
      </c>
      <c r="H1714">
        <f>YEAR(TablaVentas[[#This Row],[fecha]])</f>
        <v>2016</v>
      </c>
      <c r="I1714">
        <f>VLOOKUP(TablaVentas[[#This Row],[CodigoBarras]],TablaProductos[#All],3,FALSE)</f>
        <v>1003</v>
      </c>
    </row>
    <row r="1715" spans="1:9" x14ac:dyDescent="0.25">
      <c r="A1715" s="68">
        <v>42681</v>
      </c>
      <c r="B1715">
        <v>75100033949</v>
      </c>
      <c r="C1715">
        <v>7</v>
      </c>
      <c r="D1715" s="2">
        <v>32.894032474980676</v>
      </c>
      <c r="E1715" s="3">
        <f>TablaVentas[[#This Row],[Precio]]*TablaVentas[[#This Row],[Cantidad]]</f>
        <v>230.25822732486472</v>
      </c>
      <c r="F1715">
        <f>IF(TablaVentas[[#This Row],[Cantidad]]&gt;=20,1,2)</f>
        <v>2</v>
      </c>
      <c r="G1715" s="67" t="str">
        <f>VLOOKUP(MONTH(TablaVentas[[#This Row],[fecha]]),TablaMeses[#All],2,FALSE)</f>
        <v>NOVIEMBRE</v>
      </c>
      <c r="H1715">
        <f>YEAR(TablaVentas[[#This Row],[fecha]])</f>
        <v>2016</v>
      </c>
      <c r="I1715">
        <f>VLOOKUP(TablaVentas[[#This Row],[CodigoBarras]],TablaProductos[#All],3,FALSE)</f>
        <v>1004</v>
      </c>
    </row>
    <row r="1716" spans="1:9" x14ac:dyDescent="0.25">
      <c r="A1716" s="68">
        <v>42681</v>
      </c>
      <c r="B1716">
        <v>75100033949</v>
      </c>
      <c r="C1716">
        <v>44</v>
      </c>
      <c r="D1716" s="2">
        <v>32.894032474980676</v>
      </c>
      <c r="E1716" s="3">
        <f>TablaVentas[[#This Row],[Precio]]*TablaVentas[[#This Row],[Cantidad]]</f>
        <v>1447.3374288991497</v>
      </c>
      <c r="F1716">
        <f>IF(TablaVentas[[#This Row],[Cantidad]]&gt;=20,1,2)</f>
        <v>1</v>
      </c>
      <c r="G1716" s="67" t="str">
        <f>VLOOKUP(MONTH(TablaVentas[[#This Row],[fecha]]),TablaMeses[#All],2,FALSE)</f>
        <v>NOVIEMBRE</v>
      </c>
      <c r="H1716">
        <f>YEAR(TablaVentas[[#This Row],[fecha]])</f>
        <v>2016</v>
      </c>
      <c r="I1716">
        <f>VLOOKUP(TablaVentas[[#This Row],[CodigoBarras]],TablaProductos[#All],3,FALSE)</f>
        <v>1004</v>
      </c>
    </row>
    <row r="1717" spans="1:9" x14ac:dyDescent="0.25">
      <c r="A1717" s="68">
        <v>42681</v>
      </c>
      <c r="B1717">
        <v>75100033949</v>
      </c>
      <c r="C1717">
        <v>33</v>
      </c>
      <c r="D1717" s="2">
        <v>32.894032474980676</v>
      </c>
      <c r="E1717" s="3">
        <f>TablaVentas[[#This Row],[Precio]]*TablaVentas[[#This Row],[Cantidad]]</f>
        <v>1085.5030716743622</v>
      </c>
      <c r="F1717">
        <f>IF(TablaVentas[[#This Row],[Cantidad]]&gt;=20,1,2)</f>
        <v>1</v>
      </c>
      <c r="G1717" s="67" t="str">
        <f>VLOOKUP(MONTH(TablaVentas[[#This Row],[fecha]]),TablaMeses[#All],2,FALSE)</f>
        <v>NOVIEMBRE</v>
      </c>
      <c r="H1717">
        <f>YEAR(TablaVentas[[#This Row],[fecha]])</f>
        <v>2016</v>
      </c>
      <c r="I1717">
        <f>VLOOKUP(TablaVentas[[#This Row],[CodigoBarras]],TablaProductos[#All],3,FALSE)</f>
        <v>1004</v>
      </c>
    </row>
    <row r="1718" spans="1:9" x14ac:dyDescent="0.25">
      <c r="A1718" s="68">
        <v>42681</v>
      </c>
      <c r="B1718">
        <v>75100033950</v>
      </c>
      <c r="C1718">
        <v>13</v>
      </c>
      <c r="D1718" s="2">
        <v>25.215585619363644</v>
      </c>
      <c r="E1718" s="3">
        <f>TablaVentas[[#This Row],[Precio]]*TablaVentas[[#This Row],[Cantidad]]</f>
        <v>327.80261305172735</v>
      </c>
      <c r="F1718">
        <f>IF(TablaVentas[[#This Row],[Cantidad]]&gt;=20,1,2)</f>
        <v>2</v>
      </c>
      <c r="G1718" s="67" t="str">
        <f>VLOOKUP(MONTH(TablaVentas[[#This Row],[fecha]]),TablaMeses[#All],2,FALSE)</f>
        <v>NOVIEMBRE</v>
      </c>
      <c r="H1718">
        <f>YEAR(TablaVentas[[#This Row],[fecha]])</f>
        <v>2016</v>
      </c>
      <c r="I1718">
        <f>VLOOKUP(TablaVentas[[#This Row],[CodigoBarras]],TablaProductos[#All],3,FALSE)</f>
        <v>1005</v>
      </c>
    </row>
    <row r="1719" spans="1:9" x14ac:dyDescent="0.25">
      <c r="A1719" s="68">
        <v>42682</v>
      </c>
      <c r="B1719">
        <v>75100033940</v>
      </c>
      <c r="C1719">
        <v>31</v>
      </c>
      <c r="D1719" s="2">
        <v>36.618449397693041</v>
      </c>
      <c r="E1719" s="3">
        <f>TablaVentas[[#This Row],[Precio]]*TablaVentas[[#This Row],[Cantidad]]</f>
        <v>1135.1719313284843</v>
      </c>
      <c r="F1719">
        <f>IF(TablaVentas[[#This Row],[Cantidad]]&gt;=20,1,2)</f>
        <v>1</v>
      </c>
      <c r="G1719" s="67" t="str">
        <f>VLOOKUP(MONTH(TablaVentas[[#This Row],[fecha]]),TablaMeses[#All],2,FALSE)</f>
        <v>NOVIEMBRE</v>
      </c>
      <c r="H1719">
        <f>YEAR(TablaVentas[[#This Row],[fecha]])</f>
        <v>2016</v>
      </c>
      <c r="I1719">
        <f>VLOOKUP(TablaVentas[[#This Row],[CodigoBarras]],TablaProductos[#All],3,FALSE)</f>
        <v>1001</v>
      </c>
    </row>
    <row r="1720" spans="1:9" x14ac:dyDescent="0.25">
      <c r="A1720" s="68">
        <v>42682</v>
      </c>
      <c r="B1720">
        <v>75100033942</v>
      </c>
      <c r="C1720">
        <v>28</v>
      </c>
      <c r="D1720" s="2">
        <v>39.570543626877033</v>
      </c>
      <c r="E1720" s="3">
        <f>TablaVentas[[#This Row],[Precio]]*TablaVentas[[#This Row],[Cantidad]]</f>
        <v>1107.9752215525568</v>
      </c>
      <c r="F1720">
        <f>IF(TablaVentas[[#This Row],[Cantidad]]&gt;=20,1,2)</f>
        <v>1</v>
      </c>
      <c r="G1720" s="67" t="str">
        <f>VLOOKUP(MONTH(TablaVentas[[#This Row],[fecha]]),TablaMeses[#All],2,FALSE)</f>
        <v>NOVIEMBRE</v>
      </c>
      <c r="H1720">
        <f>YEAR(TablaVentas[[#This Row],[fecha]])</f>
        <v>2016</v>
      </c>
      <c r="I1720">
        <f>VLOOKUP(TablaVentas[[#This Row],[CodigoBarras]],TablaProductos[#All],3,FALSE)</f>
        <v>1003</v>
      </c>
    </row>
    <row r="1721" spans="1:9" x14ac:dyDescent="0.25">
      <c r="A1721" s="68">
        <v>42682</v>
      </c>
      <c r="B1721">
        <v>75100033944</v>
      </c>
      <c r="C1721">
        <v>14</v>
      </c>
      <c r="D1721" s="2">
        <v>26.678238770962935</v>
      </c>
      <c r="E1721" s="3">
        <f>TablaVentas[[#This Row],[Precio]]*TablaVentas[[#This Row],[Cantidad]]</f>
        <v>373.49534279348109</v>
      </c>
      <c r="F1721">
        <f>IF(TablaVentas[[#This Row],[Cantidad]]&gt;=20,1,2)</f>
        <v>2</v>
      </c>
      <c r="G1721" s="67" t="str">
        <f>VLOOKUP(MONTH(TablaVentas[[#This Row],[fecha]]),TablaMeses[#All],2,FALSE)</f>
        <v>NOVIEMBRE</v>
      </c>
      <c r="H1721">
        <f>YEAR(TablaVentas[[#This Row],[fecha]])</f>
        <v>2016</v>
      </c>
      <c r="I1721">
        <f>VLOOKUP(TablaVentas[[#This Row],[CodigoBarras]],TablaProductos[#All],3,FALSE)</f>
        <v>1002</v>
      </c>
    </row>
    <row r="1722" spans="1:9" x14ac:dyDescent="0.25">
      <c r="A1722" s="68">
        <v>42682</v>
      </c>
      <c r="B1722">
        <v>75100033945</v>
      </c>
      <c r="C1722">
        <v>36</v>
      </c>
      <c r="D1722" s="2">
        <v>32.473968381130078</v>
      </c>
      <c r="E1722" s="3">
        <f>TablaVentas[[#This Row],[Precio]]*TablaVentas[[#This Row],[Cantidad]]</f>
        <v>1169.0628617206828</v>
      </c>
      <c r="F1722">
        <f>IF(TablaVentas[[#This Row],[Cantidad]]&gt;=20,1,2)</f>
        <v>1</v>
      </c>
      <c r="G1722" s="67" t="str">
        <f>VLOOKUP(MONTH(TablaVentas[[#This Row],[fecha]]),TablaMeses[#All],2,FALSE)</f>
        <v>NOVIEMBRE</v>
      </c>
      <c r="H1722">
        <f>YEAR(TablaVentas[[#This Row],[fecha]])</f>
        <v>2016</v>
      </c>
      <c r="I1722">
        <f>VLOOKUP(TablaVentas[[#This Row],[CodigoBarras]],TablaProductos[#All],3,FALSE)</f>
        <v>1003</v>
      </c>
    </row>
    <row r="1723" spans="1:9" x14ac:dyDescent="0.25">
      <c r="A1723" s="68">
        <v>42682</v>
      </c>
      <c r="B1723">
        <v>75100033945</v>
      </c>
      <c r="C1723">
        <v>18</v>
      </c>
      <c r="D1723" s="2">
        <v>32.473968381130078</v>
      </c>
      <c r="E1723" s="3">
        <f>TablaVentas[[#This Row],[Precio]]*TablaVentas[[#This Row],[Cantidad]]</f>
        <v>584.5314308603414</v>
      </c>
      <c r="F1723">
        <f>IF(TablaVentas[[#This Row],[Cantidad]]&gt;=20,1,2)</f>
        <v>2</v>
      </c>
      <c r="G1723" s="67" t="str">
        <f>VLOOKUP(MONTH(TablaVentas[[#This Row],[fecha]]),TablaMeses[#All],2,FALSE)</f>
        <v>NOVIEMBRE</v>
      </c>
      <c r="H1723">
        <f>YEAR(TablaVentas[[#This Row],[fecha]])</f>
        <v>2016</v>
      </c>
      <c r="I1723">
        <f>VLOOKUP(TablaVentas[[#This Row],[CodigoBarras]],TablaProductos[#All],3,FALSE)</f>
        <v>1003</v>
      </c>
    </row>
    <row r="1724" spans="1:9" x14ac:dyDescent="0.25">
      <c r="A1724" s="68">
        <v>42682</v>
      </c>
      <c r="B1724">
        <v>75100033948</v>
      </c>
      <c r="C1724">
        <v>44</v>
      </c>
      <c r="D1724" s="2">
        <v>24.462827423892683</v>
      </c>
      <c r="E1724" s="3">
        <f>TablaVentas[[#This Row],[Precio]]*TablaVentas[[#This Row],[Cantidad]]</f>
        <v>1076.3644066512782</v>
      </c>
      <c r="F1724">
        <f>IF(TablaVentas[[#This Row],[Cantidad]]&gt;=20,1,2)</f>
        <v>1</v>
      </c>
      <c r="G1724" s="67" t="str">
        <f>VLOOKUP(MONTH(TablaVentas[[#This Row],[fecha]]),TablaMeses[#All],2,FALSE)</f>
        <v>NOVIEMBRE</v>
      </c>
      <c r="H1724">
        <f>YEAR(TablaVentas[[#This Row],[fecha]])</f>
        <v>2016</v>
      </c>
      <c r="I1724">
        <f>VLOOKUP(TablaVentas[[#This Row],[CodigoBarras]],TablaProductos[#All],3,FALSE)</f>
        <v>1006</v>
      </c>
    </row>
    <row r="1725" spans="1:9" x14ac:dyDescent="0.25">
      <c r="A1725" s="68">
        <v>42682</v>
      </c>
      <c r="B1725">
        <v>75100033948</v>
      </c>
      <c r="C1725">
        <v>38</v>
      </c>
      <c r="D1725" s="2">
        <v>24.462827423892683</v>
      </c>
      <c r="E1725" s="3">
        <f>TablaVentas[[#This Row],[Precio]]*TablaVentas[[#This Row],[Cantidad]]</f>
        <v>929.58744210792202</v>
      </c>
      <c r="F1725">
        <f>IF(TablaVentas[[#This Row],[Cantidad]]&gt;=20,1,2)</f>
        <v>1</v>
      </c>
      <c r="G1725" s="67" t="str">
        <f>VLOOKUP(MONTH(TablaVentas[[#This Row],[fecha]]),TablaMeses[#All],2,FALSE)</f>
        <v>NOVIEMBRE</v>
      </c>
      <c r="H1725">
        <f>YEAR(TablaVentas[[#This Row],[fecha]])</f>
        <v>2016</v>
      </c>
      <c r="I1725">
        <f>VLOOKUP(TablaVentas[[#This Row],[CodigoBarras]],TablaProductos[#All],3,FALSE)</f>
        <v>1006</v>
      </c>
    </row>
    <row r="1726" spans="1:9" x14ac:dyDescent="0.25">
      <c r="A1726" s="68">
        <v>42682</v>
      </c>
      <c r="B1726">
        <v>75100033949</v>
      </c>
      <c r="C1726">
        <v>44</v>
      </c>
      <c r="D1726" s="2">
        <v>32.894032474980676</v>
      </c>
      <c r="E1726" s="3">
        <f>TablaVentas[[#This Row],[Precio]]*TablaVentas[[#This Row],[Cantidad]]</f>
        <v>1447.3374288991497</v>
      </c>
      <c r="F1726">
        <f>IF(TablaVentas[[#This Row],[Cantidad]]&gt;=20,1,2)</f>
        <v>1</v>
      </c>
      <c r="G1726" s="67" t="str">
        <f>VLOOKUP(MONTH(TablaVentas[[#This Row],[fecha]]),TablaMeses[#All],2,FALSE)</f>
        <v>NOVIEMBRE</v>
      </c>
      <c r="H1726">
        <f>YEAR(TablaVentas[[#This Row],[fecha]])</f>
        <v>2016</v>
      </c>
      <c r="I1726">
        <f>VLOOKUP(TablaVentas[[#This Row],[CodigoBarras]],TablaProductos[#All],3,FALSE)</f>
        <v>1004</v>
      </c>
    </row>
    <row r="1727" spans="1:9" x14ac:dyDescent="0.25">
      <c r="A1727" s="68">
        <v>42682</v>
      </c>
      <c r="B1727">
        <v>75100033949</v>
      </c>
      <c r="C1727">
        <v>21</v>
      </c>
      <c r="D1727" s="2">
        <v>32.894032474980676</v>
      </c>
      <c r="E1727" s="3">
        <f>TablaVentas[[#This Row],[Precio]]*TablaVentas[[#This Row],[Cantidad]]</f>
        <v>690.77468197459416</v>
      </c>
      <c r="F1727">
        <f>IF(TablaVentas[[#This Row],[Cantidad]]&gt;=20,1,2)</f>
        <v>1</v>
      </c>
      <c r="G1727" s="67" t="str">
        <f>VLOOKUP(MONTH(TablaVentas[[#This Row],[fecha]]),TablaMeses[#All],2,FALSE)</f>
        <v>NOVIEMBRE</v>
      </c>
      <c r="H1727">
        <f>YEAR(TablaVentas[[#This Row],[fecha]])</f>
        <v>2016</v>
      </c>
      <c r="I1727">
        <f>VLOOKUP(TablaVentas[[#This Row],[CodigoBarras]],TablaProductos[#All],3,FALSE)</f>
        <v>1004</v>
      </c>
    </row>
    <row r="1728" spans="1:9" x14ac:dyDescent="0.25">
      <c r="A1728" s="68">
        <v>42682</v>
      </c>
      <c r="B1728">
        <v>75100033949</v>
      </c>
      <c r="C1728">
        <v>48</v>
      </c>
      <c r="D1728" s="2">
        <v>32.894032474980676</v>
      </c>
      <c r="E1728" s="3">
        <f>TablaVentas[[#This Row],[Precio]]*TablaVentas[[#This Row],[Cantidad]]</f>
        <v>1578.9135587990725</v>
      </c>
      <c r="F1728">
        <f>IF(TablaVentas[[#This Row],[Cantidad]]&gt;=20,1,2)</f>
        <v>1</v>
      </c>
      <c r="G1728" s="67" t="str">
        <f>VLOOKUP(MONTH(TablaVentas[[#This Row],[fecha]]),TablaMeses[#All],2,FALSE)</f>
        <v>NOVIEMBRE</v>
      </c>
      <c r="H1728">
        <f>YEAR(TablaVentas[[#This Row],[fecha]])</f>
        <v>2016</v>
      </c>
      <c r="I1728">
        <f>VLOOKUP(TablaVentas[[#This Row],[CodigoBarras]],TablaProductos[#All],3,FALSE)</f>
        <v>1004</v>
      </c>
    </row>
    <row r="1729" spans="1:9" x14ac:dyDescent="0.25">
      <c r="A1729" s="68">
        <v>42682</v>
      </c>
      <c r="B1729">
        <v>75100033950</v>
      </c>
      <c r="C1729">
        <v>24</v>
      </c>
      <c r="D1729" s="2">
        <v>25.215585619363644</v>
      </c>
      <c r="E1729" s="3">
        <f>TablaVentas[[#This Row],[Precio]]*TablaVentas[[#This Row],[Cantidad]]</f>
        <v>605.1740548647274</v>
      </c>
      <c r="F1729">
        <f>IF(TablaVentas[[#This Row],[Cantidad]]&gt;=20,1,2)</f>
        <v>1</v>
      </c>
      <c r="G1729" s="67" t="str">
        <f>VLOOKUP(MONTH(TablaVentas[[#This Row],[fecha]]),TablaMeses[#All],2,FALSE)</f>
        <v>NOVIEMBRE</v>
      </c>
      <c r="H1729">
        <f>YEAR(TablaVentas[[#This Row],[fecha]])</f>
        <v>2016</v>
      </c>
      <c r="I1729">
        <f>VLOOKUP(TablaVentas[[#This Row],[CodigoBarras]],TablaProductos[#All],3,FALSE)</f>
        <v>1005</v>
      </c>
    </row>
    <row r="1730" spans="1:9" x14ac:dyDescent="0.25">
      <c r="A1730" s="68">
        <v>42683</v>
      </c>
      <c r="B1730">
        <v>75100033941</v>
      </c>
      <c r="C1730">
        <v>20</v>
      </c>
      <c r="D1730" s="2">
        <v>34.329026514440201</v>
      </c>
      <c r="E1730" s="3">
        <f>TablaVentas[[#This Row],[Precio]]*TablaVentas[[#This Row],[Cantidad]]</f>
        <v>686.58053028880408</v>
      </c>
      <c r="F1730">
        <f>IF(TablaVentas[[#This Row],[Cantidad]]&gt;=20,1,2)</f>
        <v>1</v>
      </c>
      <c r="G1730" s="67" t="str">
        <f>VLOOKUP(MONTH(TablaVentas[[#This Row],[fecha]]),TablaMeses[#All],2,FALSE)</f>
        <v>NOVIEMBRE</v>
      </c>
      <c r="H1730">
        <f>YEAR(TablaVentas[[#This Row],[fecha]])</f>
        <v>2016</v>
      </c>
      <c r="I1730">
        <f>VLOOKUP(TablaVentas[[#This Row],[CodigoBarras]],TablaProductos[#All],3,FALSE)</f>
        <v>1002</v>
      </c>
    </row>
    <row r="1731" spans="1:9" x14ac:dyDescent="0.25">
      <c r="A1731" s="68">
        <v>42683</v>
      </c>
      <c r="B1731">
        <v>75100033942</v>
      </c>
      <c r="C1731">
        <v>13</v>
      </c>
      <c r="D1731" s="2">
        <v>39.570543626877033</v>
      </c>
      <c r="E1731" s="3">
        <f>TablaVentas[[#This Row],[Precio]]*TablaVentas[[#This Row],[Cantidad]]</f>
        <v>514.41706714940142</v>
      </c>
      <c r="F1731">
        <f>IF(TablaVentas[[#This Row],[Cantidad]]&gt;=20,1,2)</f>
        <v>2</v>
      </c>
      <c r="G1731" s="67" t="str">
        <f>VLOOKUP(MONTH(TablaVentas[[#This Row],[fecha]]),TablaMeses[#All],2,FALSE)</f>
        <v>NOVIEMBRE</v>
      </c>
      <c r="H1731">
        <f>YEAR(TablaVentas[[#This Row],[fecha]])</f>
        <v>2016</v>
      </c>
      <c r="I1731">
        <f>VLOOKUP(TablaVentas[[#This Row],[CodigoBarras]],TablaProductos[#All],3,FALSE)</f>
        <v>1003</v>
      </c>
    </row>
    <row r="1732" spans="1:9" x14ac:dyDescent="0.25">
      <c r="A1732" s="68">
        <v>42683</v>
      </c>
      <c r="B1732">
        <v>75100033943</v>
      </c>
      <c r="C1732">
        <v>33</v>
      </c>
      <c r="D1732" s="2">
        <v>38.791923856233225</v>
      </c>
      <c r="E1732" s="3">
        <f>TablaVentas[[#This Row],[Precio]]*TablaVentas[[#This Row],[Cantidad]]</f>
        <v>1280.1334872556965</v>
      </c>
      <c r="F1732">
        <f>IF(TablaVentas[[#This Row],[Cantidad]]&gt;=20,1,2)</f>
        <v>1</v>
      </c>
      <c r="G1732" s="67" t="str">
        <f>VLOOKUP(MONTH(TablaVentas[[#This Row],[fecha]]),TablaMeses[#All],2,FALSE)</f>
        <v>NOVIEMBRE</v>
      </c>
      <c r="H1732">
        <f>YEAR(TablaVentas[[#This Row],[fecha]])</f>
        <v>2016</v>
      </c>
      <c r="I1732">
        <f>VLOOKUP(TablaVentas[[#This Row],[CodigoBarras]],TablaProductos[#All],3,FALSE)</f>
        <v>1001</v>
      </c>
    </row>
    <row r="1733" spans="1:9" x14ac:dyDescent="0.25">
      <c r="A1733" s="68">
        <v>42683</v>
      </c>
      <c r="B1733">
        <v>75100033944</v>
      </c>
      <c r="C1733">
        <v>21</v>
      </c>
      <c r="D1733" s="2">
        <v>26.678238770962935</v>
      </c>
      <c r="E1733" s="3">
        <f>TablaVentas[[#This Row],[Precio]]*TablaVentas[[#This Row],[Cantidad]]</f>
        <v>560.24301419022163</v>
      </c>
      <c r="F1733">
        <f>IF(TablaVentas[[#This Row],[Cantidad]]&gt;=20,1,2)</f>
        <v>1</v>
      </c>
      <c r="G1733" s="67" t="str">
        <f>VLOOKUP(MONTH(TablaVentas[[#This Row],[fecha]]),TablaMeses[#All],2,FALSE)</f>
        <v>NOVIEMBRE</v>
      </c>
      <c r="H1733">
        <f>YEAR(TablaVentas[[#This Row],[fecha]])</f>
        <v>2016</v>
      </c>
      <c r="I1733">
        <f>VLOOKUP(TablaVentas[[#This Row],[CodigoBarras]],TablaProductos[#All],3,FALSE)</f>
        <v>1002</v>
      </c>
    </row>
    <row r="1734" spans="1:9" x14ac:dyDescent="0.25">
      <c r="A1734" s="68">
        <v>42683</v>
      </c>
      <c r="B1734">
        <v>75100033946</v>
      </c>
      <c r="C1734">
        <v>44</v>
      </c>
      <c r="D1734" s="2">
        <v>39.508311000525424</v>
      </c>
      <c r="E1734" s="3">
        <f>TablaVentas[[#This Row],[Precio]]*TablaVentas[[#This Row],[Cantidad]]</f>
        <v>1738.3656840231188</v>
      </c>
      <c r="F1734">
        <f>IF(TablaVentas[[#This Row],[Cantidad]]&gt;=20,1,2)</f>
        <v>1</v>
      </c>
      <c r="G1734" s="67" t="str">
        <f>VLOOKUP(MONTH(TablaVentas[[#This Row],[fecha]]),TablaMeses[#All],2,FALSE)</f>
        <v>NOVIEMBRE</v>
      </c>
      <c r="H1734">
        <f>YEAR(TablaVentas[[#This Row],[fecha]])</f>
        <v>2016</v>
      </c>
      <c r="I1734">
        <f>VLOOKUP(TablaVentas[[#This Row],[CodigoBarras]],TablaProductos[#All],3,FALSE)</f>
        <v>1004</v>
      </c>
    </row>
    <row r="1735" spans="1:9" x14ac:dyDescent="0.25">
      <c r="A1735" s="68">
        <v>42683</v>
      </c>
      <c r="B1735">
        <v>75100033946</v>
      </c>
      <c r="C1735">
        <v>50</v>
      </c>
      <c r="D1735" s="2">
        <v>39.508311000525424</v>
      </c>
      <c r="E1735" s="3">
        <f>TablaVentas[[#This Row],[Precio]]*TablaVentas[[#This Row],[Cantidad]]</f>
        <v>1975.4155500262711</v>
      </c>
      <c r="F1735">
        <f>IF(TablaVentas[[#This Row],[Cantidad]]&gt;=20,1,2)</f>
        <v>1</v>
      </c>
      <c r="G1735" s="67" t="str">
        <f>VLOOKUP(MONTH(TablaVentas[[#This Row],[fecha]]),TablaMeses[#All],2,FALSE)</f>
        <v>NOVIEMBRE</v>
      </c>
      <c r="H1735">
        <f>YEAR(TablaVentas[[#This Row],[fecha]])</f>
        <v>2016</v>
      </c>
      <c r="I1735">
        <f>VLOOKUP(TablaVentas[[#This Row],[CodigoBarras]],TablaProductos[#All],3,FALSE)</f>
        <v>1004</v>
      </c>
    </row>
    <row r="1736" spans="1:9" x14ac:dyDescent="0.25">
      <c r="A1736" s="68">
        <v>42683</v>
      </c>
      <c r="B1736">
        <v>75100033949</v>
      </c>
      <c r="C1736">
        <v>1</v>
      </c>
      <c r="D1736" s="2">
        <v>32.894032474980676</v>
      </c>
      <c r="E1736" s="3">
        <f>TablaVentas[[#This Row],[Precio]]*TablaVentas[[#This Row],[Cantidad]]</f>
        <v>32.894032474980676</v>
      </c>
      <c r="F1736">
        <f>IF(TablaVentas[[#This Row],[Cantidad]]&gt;=20,1,2)</f>
        <v>2</v>
      </c>
      <c r="G1736" s="67" t="str">
        <f>VLOOKUP(MONTH(TablaVentas[[#This Row],[fecha]]),TablaMeses[#All],2,FALSE)</f>
        <v>NOVIEMBRE</v>
      </c>
      <c r="H1736">
        <f>YEAR(TablaVentas[[#This Row],[fecha]])</f>
        <v>2016</v>
      </c>
      <c r="I1736">
        <f>VLOOKUP(TablaVentas[[#This Row],[CodigoBarras]],TablaProductos[#All],3,FALSE)</f>
        <v>1004</v>
      </c>
    </row>
    <row r="1737" spans="1:9" x14ac:dyDescent="0.25">
      <c r="A1737" s="68">
        <v>42684</v>
      </c>
      <c r="B1737">
        <v>75100033945</v>
      </c>
      <c r="C1737">
        <v>21</v>
      </c>
      <c r="D1737" s="2">
        <v>32.473968381130078</v>
      </c>
      <c r="E1737" s="3">
        <f>TablaVentas[[#This Row],[Precio]]*TablaVentas[[#This Row],[Cantidad]]</f>
        <v>681.95333600373169</v>
      </c>
      <c r="F1737">
        <f>IF(TablaVentas[[#This Row],[Cantidad]]&gt;=20,1,2)</f>
        <v>1</v>
      </c>
      <c r="G1737" s="67" t="str">
        <f>VLOOKUP(MONTH(TablaVentas[[#This Row],[fecha]]),TablaMeses[#All],2,FALSE)</f>
        <v>NOVIEMBRE</v>
      </c>
      <c r="H1737">
        <f>YEAR(TablaVentas[[#This Row],[fecha]])</f>
        <v>2016</v>
      </c>
      <c r="I1737">
        <f>VLOOKUP(TablaVentas[[#This Row],[CodigoBarras]],TablaProductos[#All],3,FALSE)</f>
        <v>1003</v>
      </c>
    </row>
    <row r="1738" spans="1:9" x14ac:dyDescent="0.25">
      <c r="A1738" s="68">
        <v>42684</v>
      </c>
      <c r="B1738">
        <v>75100033947</v>
      </c>
      <c r="C1738">
        <v>26</v>
      </c>
      <c r="D1738" s="2">
        <v>33.370394916639121</v>
      </c>
      <c r="E1738" s="3">
        <f>TablaVentas[[#This Row],[Precio]]*TablaVentas[[#This Row],[Cantidad]]</f>
        <v>867.63026783261716</v>
      </c>
      <c r="F1738">
        <f>IF(TablaVentas[[#This Row],[Cantidad]]&gt;=20,1,2)</f>
        <v>1</v>
      </c>
      <c r="G1738" s="67" t="str">
        <f>VLOOKUP(MONTH(TablaVentas[[#This Row],[fecha]]),TablaMeses[#All],2,FALSE)</f>
        <v>NOVIEMBRE</v>
      </c>
      <c r="H1738">
        <f>YEAR(TablaVentas[[#This Row],[fecha]])</f>
        <v>2016</v>
      </c>
      <c r="I1738">
        <f>VLOOKUP(TablaVentas[[#This Row],[CodigoBarras]],TablaProductos[#All],3,FALSE)</f>
        <v>1005</v>
      </c>
    </row>
    <row r="1739" spans="1:9" x14ac:dyDescent="0.25">
      <c r="A1739" s="68">
        <v>42684</v>
      </c>
      <c r="B1739">
        <v>75100033947</v>
      </c>
      <c r="C1739">
        <v>10</v>
      </c>
      <c r="D1739" s="2">
        <v>33.370394916639121</v>
      </c>
      <c r="E1739" s="3">
        <f>TablaVentas[[#This Row],[Precio]]*TablaVentas[[#This Row],[Cantidad]]</f>
        <v>333.70394916639123</v>
      </c>
      <c r="F1739">
        <f>IF(TablaVentas[[#This Row],[Cantidad]]&gt;=20,1,2)</f>
        <v>2</v>
      </c>
      <c r="G1739" s="67" t="str">
        <f>VLOOKUP(MONTH(TablaVentas[[#This Row],[fecha]]),TablaMeses[#All],2,FALSE)</f>
        <v>NOVIEMBRE</v>
      </c>
      <c r="H1739">
        <f>YEAR(TablaVentas[[#This Row],[fecha]])</f>
        <v>2016</v>
      </c>
      <c r="I1739">
        <f>VLOOKUP(TablaVentas[[#This Row],[CodigoBarras]],TablaProductos[#All],3,FALSE)</f>
        <v>1005</v>
      </c>
    </row>
    <row r="1740" spans="1:9" x14ac:dyDescent="0.25">
      <c r="A1740" s="68">
        <v>42684</v>
      </c>
      <c r="B1740">
        <v>75100033947</v>
      </c>
      <c r="C1740">
        <v>1</v>
      </c>
      <c r="D1740" s="2">
        <v>33.370394916639121</v>
      </c>
      <c r="E1740" s="3">
        <f>TablaVentas[[#This Row],[Precio]]*TablaVentas[[#This Row],[Cantidad]]</f>
        <v>33.370394916639121</v>
      </c>
      <c r="F1740">
        <f>IF(TablaVentas[[#This Row],[Cantidad]]&gt;=20,1,2)</f>
        <v>2</v>
      </c>
      <c r="G1740" s="67" t="str">
        <f>VLOOKUP(MONTH(TablaVentas[[#This Row],[fecha]]),TablaMeses[#All],2,FALSE)</f>
        <v>NOVIEMBRE</v>
      </c>
      <c r="H1740">
        <f>YEAR(TablaVentas[[#This Row],[fecha]])</f>
        <v>2016</v>
      </c>
      <c r="I1740">
        <f>VLOOKUP(TablaVentas[[#This Row],[CodigoBarras]],TablaProductos[#All],3,FALSE)</f>
        <v>1005</v>
      </c>
    </row>
    <row r="1741" spans="1:9" x14ac:dyDescent="0.25">
      <c r="A1741" s="68">
        <v>42684</v>
      </c>
      <c r="B1741">
        <v>75100033950</v>
      </c>
      <c r="C1741">
        <v>50</v>
      </c>
      <c r="D1741" s="2">
        <v>25.215585619363644</v>
      </c>
      <c r="E1741" s="3">
        <f>TablaVentas[[#This Row],[Precio]]*TablaVentas[[#This Row],[Cantidad]]</f>
        <v>1260.7792809681821</v>
      </c>
      <c r="F1741">
        <f>IF(TablaVentas[[#This Row],[Cantidad]]&gt;=20,1,2)</f>
        <v>1</v>
      </c>
      <c r="G1741" s="67" t="str">
        <f>VLOOKUP(MONTH(TablaVentas[[#This Row],[fecha]]),TablaMeses[#All],2,FALSE)</f>
        <v>NOVIEMBRE</v>
      </c>
      <c r="H1741">
        <f>YEAR(TablaVentas[[#This Row],[fecha]])</f>
        <v>2016</v>
      </c>
      <c r="I1741">
        <f>VLOOKUP(TablaVentas[[#This Row],[CodigoBarras]],TablaProductos[#All],3,FALSE)</f>
        <v>1005</v>
      </c>
    </row>
    <row r="1742" spans="1:9" x14ac:dyDescent="0.25">
      <c r="A1742" s="68">
        <v>42685</v>
      </c>
      <c r="B1742">
        <v>75100033942</v>
      </c>
      <c r="C1742">
        <v>24</v>
      </c>
      <c r="D1742" s="2">
        <v>39.570543626877033</v>
      </c>
      <c r="E1742" s="3">
        <f>TablaVentas[[#This Row],[Precio]]*TablaVentas[[#This Row],[Cantidad]]</f>
        <v>949.69304704504884</v>
      </c>
      <c r="F1742">
        <f>IF(TablaVentas[[#This Row],[Cantidad]]&gt;=20,1,2)</f>
        <v>1</v>
      </c>
      <c r="G1742" s="67" t="str">
        <f>VLOOKUP(MONTH(TablaVentas[[#This Row],[fecha]]),TablaMeses[#All],2,FALSE)</f>
        <v>NOVIEMBRE</v>
      </c>
      <c r="H1742">
        <f>YEAR(TablaVentas[[#This Row],[fecha]])</f>
        <v>2016</v>
      </c>
      <c r="I1742">
        <f>VLOOKUP(TablaVentas[[#This Row],[CodigoBarras]],TablaProductos[#All],3,FALSE)</f>
        <v>1003</v>
      </c>
    </row>
    <row r="1743" spans="1:9" x14ac:dyDescent="0.25">
      <c r="A1743" s="68">
        <v>42685</v>
      </c>
      <c r="B1743">
        <v>75100033942</v>
      </c>
      <c r="C1743">
        <v>34</v>
      </c>
      <c r="D1743" s="2">
        <v>39.570543626877033</v>
      </c>
      <c r="E1743" s="3">
        <f>TablaVentas[[#This Row],[Precio]]*TablaVentas[[#This Row],[Cantidad]]</f>
        <v>1345.398483313819</v>
      </c>
      <c r="F1743">
        <f>IF(TablaVentas[[#This Row],[Cantidad]]&gt;=20,1,2)</f>
        <v>1</v>
      </c>
      <c r="G1743" s="67" t="str">
        <f>VLOOKUP(MONTH(TablaVentas[[#This Row],[fecha]]),TablaMeses[#All],2,FALSE)</f>
        <v>NOVIEMBRE</v>
      </c>
      <c r="H1743">
        <f>YEAR(TablaVentas[[#This Row],[fecha]])</f>
        <v>2016</v>
      </c>
      <c r="I1743">
        <f>VLOOKUP(TablaVentas[[#This Row],[CodigoBarras]],TablaProductos[#All],3,FALSE)</f>
        <v>1003</v>
      </c>
    </row>
    <row r="1744" spans="1:9" x14ac:dyDescent="0.25">
      <c r="A1744" s="68">
        <v>42685</v>
      </c>
      <c r="B1744">
        <v>75100033944</v>
      </c>
      <c r="C1744">
        <v>8</v>
      </c>
      <c r="D1744" s="2">
        <v>26.678238770962935</v>
      </c>
      <c r="E1744" s="3">
        <f>TablaVentas[[#This Row],[Precio]]*TablaVentas[[#This Row],[Cantidad]]</f>
        <v>213.42591016770348</v>
      </c>
      <c r="F1744">
        <f>IF(TablaVentas[[#This Row],[Cantidad]]&gt;=20,1,2)</f>
        <v>2</v>
      </c>
      <c r="G1744" s="67" t="str">
        <f>VLOOKUP(MONTH(TablaVentas[[#This Row],[fecha]]),TablaMeses[#All],2,FALSE)</f>
        <v>NOVIEMBRE</v>
      </c>
      <c r="H1744">
        <f>YEAR(TablaVentas[[#This Row],[fecha]])</f>
        <v>2016</v>
      </c>
      <c r="I1744">
        <f>VLOOKUP(TablaVentas[[#This Row],[CodigoBarras]],TablaProductos[#All],3,FALSE)</f>
        <v>1002</v>
      </c>
    </row>
    <row r="1745" spans="1:9" x14ac:dyDescent="0.25">
      <c r="A1745" s="68">
        <v>42685</v>
      </c>
      <c r="B1745">
        <v>75100033944</v>
      </c>
      <c r="C1745">
        <v>10</v>
      </c>
      <c r="D1745" s="2">
        <v>26.678238770962935</v>
      </c>
      <c r="E1745" s="3">
        <f>TablaVentas[[#This Row],[Precio]]*TablaVentas[[#This Row],[Cantidad]]</f>
        <v>266.78238770962935</v>
      </c>
      <c r="F1745">
        <f>IF(TablaVentas[[#This Row],[Cantidad]]&gt;=20,1,2)</f>
        <v>2</v>
      </c>
      <c r="G1745" s="67" t="str">
        <f>VLOOKUP(MONTH(TablaVentas[[#This Row],[fecha]]),TablaMeses[#All],2,FALSE)</f>
        <v>NOVIEMBRE</v>
      </c>
      <c r="H1745">
        <f>YEAR(TablaVentas[[#This Row],[fecha]])</f>
        <v>2016</v>
      </c>
      <c r="I1745">
        <f>VLOOKUP(TablaVentas[[#This Row],[CodigoBarras]],TablaProductos[#All],3,FALSE)</f>
        <v>1002</v>
      </c>
    </row>
    <row r="1746" spans="1:9" x14ac:dyDescent="0.25">
      <c r="A1746" s="68">
        <v>42685</v>
      </c>
      <c r="B1746">
        <v>75100033945</v>
      </c>
      <c r="C1746">
        <v>12</v>
      </c>
      <c r="D1746" s="2">
        <v>32.473968381130078</v>
      </c>
      <c r="E1746" s="3">
        <f>TablaVentas[[#This Row],[Precio]]*TablaVentas[[#This Row],[Cantidad]]</f>
        <v>389.68762057356093</v>
      </c>
      <c r="F1746">
        <f>IF(TablaVentas[[#This Row],[Cantidad]]&gt;=20,1,2)</f>
        <v>2</v>
      </c>
      <c r="G1746" s="67" t="str">
        <f>VLOOKUP(MONTH(TablaVentas[[#This Row],[fecha]]),TablaMeses[#All],2,FALSE)</f>
        <v>NOVIEMBRE</v>
      </c>
      <c r="H1746">
        <f>YEAR(TablaVentas[[#This Row],[fecha]])</f>
        <v>2016</v>
      </c>
      <c r="I1746">
        <f>VLOOKUP(TablaVentas[[#This Row],[CodigoBarras]],TablaProductos[#All],3,FALSE)</f>
        <v>1003</v>
      </c>
    </row>
    <row r="1747" spans="1:9" x14ac:dyDescent="0.25">
      <c r="A1747" s="68">
        <v>42685</v>
      </c>
      <c r="B1747">
        <v>75100033950</v>
      </c>
      <c r="C1747">
        <v>34</v>
      </c>
      <c r="D1747" s="2">
        <v>25.215585619363644</v>
      </c>
      <c r="E1747" s="3">
        <f>TablaVentas[[#This Row],[Precio]]*TablaVentas[[#This Row],[Cantidad]]</f>
        <v>857.3299110583639</v>
      </c>
      <c r="F1747">
        <f>IF(TablaVentas[[#This Row],[Cantidad]]&gt;=20,1,2)</f>
        <v>1</v>
      </c>
      <c r="G1747" s="67" t="str">
        <f>VLOOKUP(MONTH(TablaVentas[[#This Row],[fecha]]),TablaMeses[#All],2,FALSE)</f>
        <v>NOVIEMBRE</v>
      </c>
      <c r="H1747">
        <f>YEAR(TablaVentas[[#This Row],[fecha]])</f>
        <v>2016</v>
      </c>
      <c r="I1747">
        <f>VLOOKUP(TablaVentas[[#This Row],[CodigoBarras]],TablaProductos[#All],3,FALSE)</f>
        <v>1005</v>
      </c>
    </row>
    <row r="1748" spans="1:9" x14ac:dyDescent="0.25">
      <c r="A1748" s="68">
        <v>42686</v>
      </c>
      <c r="B1748">
        <v>75100033942</v>
      </c>
      <c r="C1748">
        <v>15</v>
      </c>
      <c r="D1748" s="2">
        <v>39.570543626877033</v>
      </c>
      <c r="E1748" s="3">
        <f>TablaVentas[[#This Row],[Precio]]*TablaVentas[[#This Row],[Cantidad]]</f>
        <v>593.55815440315553</v>
      </c>
      <c r="F1748">
        <f>IF(TablaVentas[[#This Row],[Cantidad]]&gt;=20,1,2)</f>
        <v>2</v>
      </c>
      <c r="G1748" s="67" t="str">
        <f>VLOOKUP(MONTH(TablaVentas[[#This Row],[fecha]]),TablaMeses[#All],2,FALSE)</f>
        <v>NOVIEMBRE</v>
      </c>
      <c r="H1748">
        <f>YEAR(TablaVentas[[#This Row],[fecha]])</f>
        <v>2016</v>
      </c>
      <c r="I1748">
        <f>VLOOKUP(TablaVentas[[#This Row],[CodigoBarras]],TablaProductos[#All],3,FALSE)</f>
        <v>1003</v>
      </c>
    </row>
    <row r="1749" spans="1:9" x14ac:dyDescent="0.25">
      <c r="A1749" s="68">
        <v>42686</v>
      </c>
      <c r="B1749">
        <v>75100033943</v>
      </c>
      <c r="C1749">
        <v>25</v>
      </c>
      <c r="D1749" s="2">
        <v>38.791923856233225</v>
      </c>
      <c r="E1749" s="3">
        <f>TablaVentas[[#This Row],[Precio]]*TablaVentas[[#This Row],[Cantidad]]</f>
        <v>969.79809640583062</v>
      </c>
      <c r="F1749">
        <f>IF(TablaVentas[[#This Row],[Cantidad]]&gt;=20,1,2)</f>
        <v>1</v>
      </c>
      <c r="G1749" s="67" t="str">
        <f>VLOOKUP(MONTH(TablaVentas[[#This Row],[fecha]]),TablaMeses[#All],2,FALSE)</f>
        <v>NOVIEMBRE</v>
      </c>
      <c r="H1749">
        <f>YEAR(TablaVentas[[#This Row],[fecha]])</f>
        <v>2016</v>
      </c>
      <c r="I1749">
        <f>VLOOKUP(TablaVentas[[#This Row],[CodigoBarras]],TablaProductos[#All],3,FALSE)</f>
        <v>1001</v>
      </c>
    </row>
    <row r="1750" spans="1:9" x14ac:dyDescent="0.25">
      <c r="A1750" s="68">
        <v>42686</v>
      </c>
      <c r="B1750">
        <v>75100033945</v>
      </c>
      <c r="C1750">
        <v>2</v>
      </c>
      <c r="D1750" s="2">
        <v>32.473968381130078</v>
      </c>
      <c r="E1750" s="3">
        <f>TablaVentas[[#This Row],[Precio]]*TablaVentas[[#This Row],[Cantidad]]</f>
        <v>64.947936762260156</v>
      </c>
      <c r="F1750">
        <f>IF(TablaVentas[[#This Row],[Cantidad]]&gt;=20,1,2)</f>
        <v>2</v>
      </c>
      <c r="G1750" s="67" t="str">
        <f>VLOOKUP(MONTH(TablaVentas[[#This Row],[fecha]]),TablaMeses[#All],2,FALSE)</f>
        <v>NOVIEMBRE</v>
      </c>
      <c r="H1750">
        <f>YEAR(TablaVentas[[#This Row],[fecha]])</f>
        <v>2016</v>
      </c>
      <c r="I1750">
        <f>VLOOKUP(TablaVentas[[#This Row],[CodigoBarras]],TablaProductos[#All],3,FALSE)</f>
        <v>1003</v>
      </c>
    </row>
    <row r="1751" spans="1:9" x14ac:dyDescent="0.25">
      <c r="A1751" s="68">
        <v>42686</v>
      </c>
      <c r="B1751">
        <v>75100033948</v>
      </c>
      <c r="C1751">
        <v>48</v>
      </c>
      <c r="D1751" s="2">
        <v>24.462827423892683</v>
      </c>
      <c r="E1751" s="3">
        <f>TablaVentas[[#This Row],[Precio]]*TablaVentas[[#This Row],[Cantidad]]</f>
        <v>1174.2157163468487</v>
      </c>
      <c r="F1751">
        <f>IF(TablaVentas[[#This Row],[Cantidad]]&gt;=20,1,2)</f>
        <v>1</v>
      </c>
      <c r="G1751" s="67" t="str">
        <f>VLOOKUP(MONTH(TablaVentas[[#This Row],[fecha]]),TablaMeses[#All],2,FALSE)</f>
        <v>NOVIEMBRE</v>
      </c>
      <c r="H1751">
        <f>YEAR(TablaVentas[[#This Row],[fecha]])</f>
        <v>2016</v>
      </c>
      <c r="I1751">
        <f>VLOOKUP(TablaVentas[[#This Row],[CodigoBarras]],TablaProductos[#All],3,FALSE)</f>
        <v>1006</v>
      </c>
    </row>
    <row r="1752" spans="1:9" x14ac:dyDescent="0.25">
      <c r="A1752" s="68">
        <v>42686</v>
      </c>
      <c r="B1752">
        <v>75100033949</v>
      </c>
      <c r="C1752">
        <v>23</v>
      </c>
      <c r="D1752" s="2">
        <v>32.894032474980676</v>
      </c>
      <c r="E1752" s="3">
        <f>TablaVentas[[#This Row],[Precio]]*TablaVentas[[#This Row],[Cantidad]]</f>
        <v>756.56274692455554</v>
      </c>
      <c r="F1752">
        <f>IF(TablaVentas[[#This Row],[Cantidad]]&gt;=20,1,2)</f>
        <v>1</v>
      </c>
      <c r="G1752" s="67" t="str">
        <f>VLOOKUP(MONTH(TablaVentas[[#This Row],[fecha]]),TablaMeses[#All],2,FALSE)</f>
        <v>NOVIEMBRE</v>
      </c>
      <c r="H1752">
        <f>YEAR(TablaVentas[[#This Row],[fecha]])</f>
        <v>2016</v>
      </c>
      <c r="I1752">
        <f>VLOOKUP(TablaVentas[[#This Row],[CodigoBarras]],TablaProductos[#All],3,FALSE)</f>
        <v>1004</v>
      </c>
    </row>
    <row r="1753" spans="1:9" x14ac:dyDescent="0.25">
      <c r="A1753" s="68">
        <v>42686</v>
      </c>
      <c r="B1753">
        <v>75100033949</v>
      </c>
      <c r="C1753">
        <v>38</v>
      </c>
      <c r="D1753" s="2">
        <v>32.894032474980676</v>
      </c>
      <c r="E1753" s="3">
        <f>TablaVentas[[#This Row],[Precio]]*TablaVentas[[#This Row],[Cantidad]]</f>
        <v>1249.9732340492658</v>
      </c>
      <c r="F1753">
        <f>IF(TablaVentas[[#This Row],[Cantidad]]&gt;=20,1,2)</f>
        <v>1</v>
      </c>
      <c r="G1753" s="67" t="str">
        <f>VLOOKUP(MONTH(TablaVentas[[#This Row],[fecha]]),TablaMeses[#All],2,FALSE)</f>
        <v>NOVIEMBRE</v>
      </c>
      <c r="H1753">
        <f>YEAR(TablaVentas[[#This Row],[fecha]])</f>
        <v>2016</v>
      </c>
      <c r="I1753">
        <f>VLOOKUP(TablaVentas[[#This Row],[CodigoBarras]],TablaProductos[#All],3,FALSE)</f>
        <v>1004</v>
      </c>
    </row>
    <row r="1754" spans="1:9" x14ac:dyDescent="0.25">
      <c r="A1754" s="68">
        <v>42686</v>
      </c>
      <c r="B1754">
        <v>75100033950</v>
      </c>
      <c r="C1754">
        <v>13</v>
      </c>
      <c r="D1754" s="2">
        <v>25.215585619363644</v>
      </c>
      <c r="E1754" s="3">
        <f>TablaVentas[[#This Row],[Precio]]*TablaVentas[[#This Row],[Cantidad]]</f>
        <v>327.80261305172735</v>
      </c>
      <c r="F1754">
        <f>IF(TablaVentas[[#This Row],[Cantidad]]&gt;=20,1,2)</f>
        <v>2</v>
      </c>
      <c r="G1754" s="67" t="str">
        <f>VLOOKUP(MONTH(TablaVentas[[#This Row],[fecha]]),TablaMeses[#All],2,FALSE)</f>
        <v>NOVIEMBRE</v>
      </c>
      <c r="H1754">
        <f>YEAR(TablaVentas[[#This Row],[fecha]])</f>
        <v>2016</v>
      </c>
      <c r="I1754">
        <f>VLOOKUP(TablaVentas[[#This Row],[CodigoBarras]],TablaProductos[#All],3,FALSE)</f>
        <v>1005</v>
      </c>
    </row>
    <row r="1755" spans="1:9" x14ac:dyDescent="0.25">
      <c r="A1755" s="68">
        <v>42687</v>
      </c>
      <c r="B1755">
        <v>75100033940</v>
      </c>
      <c r="C1755">
        <v>1</v>
      </c>
      <c r="D1755" s="2">
        <v>36.618449397693041</v>
      </c>
      <c r="E1755" s="3">
        <f>TablaVentas[[#This Row],[Precio]]*TablaVentas[[#This Row],[Cantidad]]</f>
        <v>36.618449397693041</v>
      </c>
      <c r="F1755">
        <f>IF(TablaVentas[[#This Row],[Cantidad]]&gt;=20,1,2)</f>
        <v>2</v>
      </c>
      <c r="G1755" s="67" t="str">
        <f>VLOOKUP(MONTH(TablaVentas[[#This Row],[fecha]]),TablaMeses[#All],2,FALSE)</f>
        <v>NOVIEMBRE</v>
      </c>
      <c r="H1755">
        <f>YEAR(TablaVentas[[#This Row],[fecha]])</f>
        <v>2016</v>
      </c>
      <c r="I1755">
        <f>VLOOKUP(TablaVentas[[#This Row],[CodigoBarras]],TablaProductos[#All],3,FALSE)</f>
        <v>1001</v>
      </c>
    </row>
    <row r="1756" spans="1:9" x14ac:dyDescent="0.25">
      <c r="A1756" s="68">
        <v>42687</v>
      </c>
      <c r="B1756">
        <v>75100033941</v>
      </c>
      <c r="C1756">
        <v>9</v>
      </c>
      <c r="D1756" s="2">
        <v>34.329026514440201</v>
      </c>
      <c r="E1756" s="3">
        <f>TablaVentas[[#This Row],[Precio]]*TablaVentas[[#This Row],[Cantidad]]</f>
        <v>308.96123862996183</v>
      </c>
      <c r="F1756">
        <f>IF(TablaVentas[[#This Row],[Cantidad]]&gt;=20,1,2)</f>
        <v>2</v>
      </c>
      <c r="G1756" s="67" t="str">
        <f>VLOOKUP(MONTH(TablaVentas[[#This Row],[fecha]]),TablaMeses[#All],2,FALSE)</f>
        <v>NOVIEMBRE</v>
      </c>
      <c r="H1756">
        <f>YEAR(TablaVentas[[#This Row],[fecha]])</f>
        <v>2016</v>
      </c>
      <c r="I1756">
        <f>VLOOKUP(TablaVentas[[#This Row],[CodigoBarras]],TablaProductos[#All],3,FALSE)</f>
        <v>1002</v>
      </c>
    </row>
    <row r="1757" spans="1:9" x14ac:dyDescent="0.25">
      <c r="A1757" s="68">
        <v>42687</v>
      </c>
      <c r="B1757">
        <v>75100033941</v>
      </c>
      <c r="C1757">
        <v>43</v>
      </c>
      <c r="D1757" s="2">
        <v>34.329026514440201</v>
      </c>
      <c r="E1757" s="3">
        <f>TablaVentas[[#This Row],[Precio]]*TablaVentas[[#This Row],[Cantidad]]</f>
        <v>1476.1481401209287</v>
      </c>
      <c r="F1757">
        <f>IF(TablaVentas[[#This Row],[Cantidad]]&gt;=20,1,2)</f>
        <v>1</v>
      </c>
      <c r="G1757" s="67" t="str">
        <f>VLOOKUP(MONTH(TablaVentas[[#This Row],[fecha]]),TablaMeses[#All],2,FALSE)</f>
        <v>NOVIEMBRE</v>
      </c>
      <c r="H1757">
        <f>YEAR(TablaVentas[[#This Row],[fecha]])</f>
        <v>2016</v>
      </c>
      <c r="I1757">
        <f>VLOOKUP(TablaVentas[[#This Row],[CodigoBarras]],TablaProductos[#All],3,FALSE)</f>
        <v>1002</v>
      </c>
    </row>
    <row r="1758" spans="1:9" x14ac:dyDescent="0.25">
      <c r="A1758" s="68">
        <v>42687</v>
      </c>
      <c r="B1758">
        <v>75100033949</v>
      </c>
      <c r="C1758">
        <v>2</v>
      </c>
      <c r="D1758" s="2">
        <v>32.894032474980676</v>
      </c>
      <c r="E1758" s="3">
        <f>TablaVentas[[#This Row],[Precio]]*TablaVentas[[#This Row],[Cantidad]]</f>
        <v>65.788064949961353</v>
      </c>
      <c r="F1758">
        <f>IF(TablaVentas[[#This Row],[Cantidad]]&gt;=20,1,2)</f>
        <v>2</v>
      </c>
      <c r="G1758" s="67" t="str">
        <f>VLOOKUP(MONTH(TablaVentas[[#This Row],[fecha]]),TablaMeses[#All],2,FALSE)</f>
        <v>NOVIEMBRE</v>
      </c>
      <c r="H1758">
        <f>YEAR(TablaVentas[[#This Row],[fecha]])</f>
        <v>2016</v>
      </c>
      <c r="I1758">
        <f>VLOOKUP(TablaVentas[[#This Row],[CodigoBarras]],TablaProductos[#All],3,FALSE)</f>
        <v>1004</v>
      </c>
    </row>
    <row r="1759" spans="1:9" x14ac:dyDescent="0.25">
      <c r="A1759" s="68">
        <v>42687</v>
      </c>
      <c r="B1759">
        <v>75100033950</v>
      </c>
      <c r="C1759">
        <v>37</v>
      </c>
      <c r="D1759" s="2">
        <v>25.215585619363644</v>
      </c>
      <c r="E1759" s="3">
        <f>TablaVentas[[#This Row],[Precio]]*TablaVentas[[#This Row],[Cantidad]]</f>
        <v>932.97666791645486</v>
      </c>
      <c r="F1759">
        <f>IF(TablaVentas[[#This Row],[Cantidad]]&gt;=20,1,2)</f>
        <v>1</v>
      </c>
      <c r="G1759" s="67" t="str">
        <f>VLOOKUP(MONTH(TablaVentas[[#This Row],[fecha]]),TablaMeses[#All],2,FALSE)</f>
        <v>NOVIEMBRE</v>
      </c>
      <c r="H1759">
        <f>YEAR(TablaVentas[[#This Row],[fecha]])</f>
        <v>2016</v>
      </c>
      <c r="I1759">
        <f>VLOOKUP(TablaVentas[[#This Row],[CodigoBarras]],TablaProductos[#All],3,FALSE)</f>
        <v>1005</v>
      </c>
    </row>
    <row r="1760" spans="1:9" x14ac:dyDescent="0.25">
      <c r="A1760" s="68">
        <v>42688</v>
      </c>
      <c r="B1760">
        <v>75100033945</v>
      </c>
      <c r="C1760">
        <v>34</v>
      </c>
      <c r="D1760" s="2">
        <v>32.473968381130078</v>
      </c>
      <c r="E1760" s="3">
        <f>TablaVentas[[#This Row],[Precio]]*TablaVentas[[#This Row],[Cantidad]]</f>
        <v>1104.1149249584228</v>
      </c>
      <c r="F1760">
        <f>IF(TablaVentas[[#This Row],[Cantidad]]&gt;=20,1,2)</f>
        <v>1</v>
      </c>
      <c r="G1760" s="67" t="str">
        <f>VLOOKUP(MONTH(TablaVentas[[#This Row],[fecha]]),TablaMeses[#All],2,FALSE)</f>
        <v>NOVIEMBRE</v>
      </c>
      <c r="H1760">
        <f>YEAR(TablaVentas[[#This Row],[fecha]])</f>
        <v>2016</v>
      </c>
      <c r="I1760">
        <f>VLOOKUP(TablaVentas[[#This Row],[CodigoBarras]],TablaProductos[#All],3,FALSE)</f>
        <v>1003</v>
      </c>
    </row>
    <row r="1761" spans="1:9" x14ac:dyDescent="0.25">
      <c r="A1761" s="68">
        <v>42688</v>
      </c>
      <c r="B1761">
        <v>75100033949</v>
      </c>
      <c r="C1761">
        <v>15</v>
      </c>
      <c r="D1761" s="2">
        <v>32.894032474980676</v>
      </c>
      <c r="E1761" s="3">
        <f>TablaVentas[[#This Row],[Precio]]*TablaVentas[[#This Row],[Cantidad]]</f>
        <v>493.41048712471013</v>
      </c>
      <c r="F1761">
        <f>IF(TablaVentas[[#This Row],[Cantidad]]&gt;=20,1,2)</f>
        <v>2</v>
      </c>
      <c r="G1761" s="67" t="str">
        <f>VLOOKUP(MONTH(TablaVentas[[#This Row],[fecha]]),TablaMeses[#All],2,FALSE)</f>
        <v>NOVIEMBRE</v>
      </c>
      <c r="H1761">
        <f>YEAR(TablaVentas[[#This Row],[fecha]])</f>
        <v>2016</v>
      </c>
      <c r="I1761">
        <f>VLOOKUP(TablaVentas[[#This Row],[CodigoBarras]],TablaProductos[#All],3,FALSE)</f>
        <v>1004</v>
      </c>
    </row>
    <row r="1762" spans="1:9" x14ac:dyDescent="0.25">
      <c r="A1762" s="68">
        <v>42689</v>
      </c>
      <c r="B1762">
        <v>75100033941</v>
      </c>
      <c r="C1762">
        <v>24</v>
      </c>
      <c r="D1762" s="2">
        <v>34.329026514440201</v>
      </c>
      <c r="E1762" s="3">
        <f>TablaVentas[[#This Row],[Precio]]*TablaVentas[[#This Row],[Cantidad]]</f>
        <v>823.89663634656483</v>
      </c>
      <c r="F1762">
        <f>IF(TablaVentas[[#This Row],[Cantidad]]&gt;=20,1,2)</f>
        <v>1</v>
      </c>
      <c r="G1762" s="67" t="str">
        <f>VLOOKUP(MONTH(TablaVentas[[#This Row],[fecha]]),TablaMeses[#All],2,FALSE)</f>
        <v>NOVIEMBRE</v>
      </c>
      <c r="H1762">
        <f>YEAR(TablaVentas[[#This Row],[fecha]])</f>
        <v>2016</v>
      </c>
      <c r="I1762">
        <f>VLOOKUP(TablaVentas[[#This Row],[CodigoBarras]],TablaProductos[#All],3,FALSE)</f>
        <v>1002</v>
      </c>
    </row>
    <row r="1763" spans="1:9" x14ac:dyDescent="0.25">
      <c r="A1763" s="68">
        <v>42689</v>
      </c>
      <c r="B1763">
        <v>75100033949</v>
      </c>
      <c r="C1763">
        <v>30</v>
      </c>
      <c r="D1763" s="2">
        <v>32.894032474980676</v>
      </c>
      <c r="E1763" s="3">
        <f>TablaVentas[[#This Row],[Precio]]*TablaVentas[[#This Row],[Cantidad]]</f>
        <v>986.82097424942026</v>
      </c>
      <c r="F1763">
        <f>IF(TablaVentas[[#This Row],[Cantidad]]&gt;=20,1,2)</f>
        <v>1</v>
      </c>
      <c r="G1763" s="67" t="str">
        <f>VLOOKUP(MONTH(TablaVentas[[#This Row],[fecha]]),TablaMeses[#All],2,FALSE)</f>
        <v>NOVIEMBRE</v>
      </c>
      <c r="H1763">
        <f>YEAR(TablaVentas[[#This Row],[fecha]])</f>
        <v>2016</v>
      </c>
      <c r="I1763">
        <f>VLOOKUP(TablaVentas[[#This Row],[CodigoBarras]],TablaProductos[#All],3,FALSE)</f>
        <v>1004</v>
      </c>
    </row>
    <row r="1764" spans="1:9" x14ac:dyDescent="0.25">
      <c r="A1764" s="68">
        <v>42689</v>
      </c>
      <c r="B1764">
        <v>75100033950</v>
      </c>
      <c r="C1764">
        <v>19</v>
      </c>
      <c r="D1764" s="2">
        <v>25.215585619363644</v>
      </c>
      <c r="E1764" s="3">
        <f>TablaVentas[[#This Row],[Precio]]*TablaVentas[[#This Row],[Cantidad]]</f>
        <v>479.09612676790925</v>
      </c>
      <c r="F1764">
        <f>IF(TablaVentas[[#This Row],[Cantidad]]&gt;=20,1,2)</f>
        <v>2</v>
      </c>
      <c r="G1764" s="67" t="str">
        <f>VLOOKUP(MONTH(TablaVentas[[#This Row],[fecha]]),TablaMeses[#All],2,FALSE)</f>
        <v>NOVIEMBRE</v>
      </c>
      <c r="H1764">
        <f>YEAR(TablaVentas[[#This Row],[fecha]])</f>
        <v>2016</v>
      </c>
      <c r="I1764">
        <f>VLOOKUP(TablaVentas[[#This Row],[CodigoBarras]],TablaProductos[#All],3,FALSE)</f>
        <v>1005</v>
      </c>
    </row>
    <row r="1765" spans="1:9" x14ac:dyDescent="0.25">
      <c r="A1765" s="68">
        <v>42690</v>
      </c>
      <c r="B1765">
        <v>75100033944</v>
      </c>
      <c r="C1765">
        <v>39</v>
      </c>
      <c r="D1765" s="2">
        <v>26.678238770962935</v>
      </c>
      <c r="E1765" s="3">
        <f>TablaVentas[[#This Row],[Precio]]*TablaVentas[[#This Row],[Cantidad]]</f>
        <v>1040.4513120675545</v>
      </c>
      <c r="F1765">
        <f>IF(TablaVentas[[#This Row],[Cantidad]]&gt;=20,1,2)</f>
        <v>1</v>
      </c>
      <c r="G1765" s="67" t="str">
        <f>VLOOKUP(MONTH(TablaVentas[[#This Row],[fecha]]),TablaMeses[#All],2,FALSE)</f>
        <v>NOVIEMBRE</v>
      </c>
      <c r="H1765">
        <f>YEAR(TablaVentas[[#This Row],[fecha]])</f>
        <v>2016</v>
      </c>
      <c r="I1765">
        <f>VLOOKUP(TablaVentas[[#This Row],[CodigoBarras]],TablaProductos[#All],3,FALSE)</f>
        <v>1002</v>
      </c>
    </row>
    <row r="1766" spans="1:9" x14ac:dyDescent="0.25">
      <c r="A1766" s="68">
        <v>42690</v>
      </c>
      <c r="B1766">
        <v>75100033947</v>
      </c>
      <c r="C1766">
        <v>49</v>
      </c>
      <c r="D1766" s="2">
        <v>33.370394916639121</v>
      </c>
      <c r="E1766" s="3">
        <f>TablaVentas[[#This Row],[Precio]]*TablaVentas[[#This Row],[Cantidad]]</f>
        <v>1635.149350915317</v>
      </c>
      <c r="F1766">
        <f>IF(TablaVentas[[#This Row],[Cantidad]]&gt;=20,1,2)</f>
        <v>1</v>
      </c>
      <c r="G1766" s="67" t="str">
        <f>VLOOKUP(MONTH(TablaVentas[[#This Row],[fecha]]),TablaMeses[#All],2,FALSE)</f>
        <v>NOVIEMBRE</v>
      </c>
      <c r="H1766">
        <f>YEAR(TablaVentas[[#This Row],[fecha]])</f>
        <v>2016</v>
      </c>
      <c r="I1766">
        <f>VLOOKUP(TablaVentas[[#This Row],[CodigoBarras]],TablaProductos[#All],3,FALSE)</f>
        <v>1005</v>
      </c>
    </row>
    <row r="1767" spans="1:9" x14ac:dyDescent="0.25">
      <c r="A1767" s="68">
        <v>42690</v>
      </c>
      <c r="B1767">
        <v>75100033947</v>
      </c>
      <c r="C1767">
        <v>39</v>
      </c>
      <c r="D1767" s="2">
        <v>33.370394916639121</v>
      </c>
      <c r="E1767" s="3">
        <f>TablaVentas[[#This Row],[Precio]]*TablaVentas[[#This Row],[Cantidad]]</f>
        <v>1301.4454017489256</v>
      </c>
      <c r="F1767">
        <f>IF(TablaVentas[[#This Row],[Cantidad]]&gt;=20,1,2)</f>
        <v>1</v>
      </c>
      <c r="G1767" s="67" t="str">
        <f>VLOOKUP(MONTH(TablaVentas[[#This Row],[fecha]]),TablaMeses[#All],2,FALSE)</f>
        <v>NOVIEMBRE</v>
      </c>
      <c r="H1767">
        <f>YEAR(TablaVentas[[#This Row],[fecha]])</f>
        <v>2016</v>
      </c>
      <c r="I1767">
        <f>VLOOKUP(TablaVentas[[#This Row],[CodigoBarras]],TablaProductos[#All],3,FALSE)</f>
        <v>1005</v>
      </c>
    </row>
    <row r="1768" spans="1:9" x14ac:dyDescent="0.25">
      <c r="A1768" s="68">
        <v>42690</v>
      </c>
      <c r="B1768">
        <v>75100033948</v>
      </c>
      <c r="C1768">
        <v>39</v>
      </c>
      <c r="D1768" s="2">
        <v>24.462827423892683</v>
      </c>
      <c r="E1768" s="3">
        <f>TablaVentas[[#This Row],[Precio]]*TablaVentas[[#This Row],[Cantidad]]</f>
        <v>954.05026953181471</v>
      </c>
      <c r="F1768">
        <f>IF(TablaVentas[[#This Row],[Cantidad]]&gt;=20,1,2)</f>
        <v>1</v>
      </c>
      <c r="G1768" s="67" t="str">
        <f>VLOOKUP(MONTH(TablaVentas[[#This Row],[fecha]]),TablaMeses[#All],2,FALSE)</f>
        <v>NOVIEMBRE</v>
      </c>
      <c r="H1768">
        <f>YEAR(TablaVentas[[#This Row],[fecha]])</f>
        <v>2016</v>
      </c>
      <c r="I1768">
        <f>VLOOKUP(TablaVentas[[#This Row],[CodigoBarras]],TablaProductos[#All],3,FALSE)</f>
        <v>1006</v>
      </c>
    </row>
    <row r="1769" spans="1:9" x14ac:dyDescent="0.25">
      <c r="A1769" s="68">
        <v>42690</v>
      </c>
      <c r="B1769">
        <v>75100033949</v>
      </c>
      <c r="C1769">
        <v>39</v>
      </c>
      <c r="D1769" s="2">
        <v>32.894032474980676</v>
      </c>
      <c r="E1769" s="3">
        <f>TablaVentas[[#This Row],[Precio]]*TablaVentas[[#This Row],[Cantidad]]</f>
        <v>1282.8672665242464</v>
      </c>
      <c r="F1769">
        <f>IF(TablaVentas[[#This Row],[Cantidad]]&gt;=20,1,2)</f>
        <v>1</v>
      </c>
      <c r="G1769" s="67" t="str">
        <f>VLOOKUP(MONTH(TablaVentas[[#This Row],[fecha]]),TablaMeses[#All],2,FALSE)</f>
        <v>NOVIEMBRE</v>
      </c>
      <c r="H1769">
        <f>YEAR(TablaVentas[[#This Row],[fecha]])</f>
        <v>2016</v>
      </c>
      <c r="I1769">
        <f>VLOOKUP(TablaVentas[[#This Row],[CodigoBarras]],TablaProductos[#All],3,FALSE)</f>
        <v>1004</v>
      </c>
    </row>
    <row r="1770" spans="1:9" x14ac:dyDescent="0.25">
      <c r="A1770" s="68">
        <v>42690</v>
      </c>
      <c r="B1770">
        <v>75100033950</v>
      </c>
      <c r="C1770">
        <v>16</v>
      </c>
      <c r="D1770" s="2">
        <v>25.215585619363644</v>
      </c>
      <c r="E1770" s="3">
        <f>TablaVentas[[#This Row],[Precio]]*TablaVentas[[#This Row],[Cantidad]]</f>
        <v>403.4493699098183</v>
      </c>
      <c r="F1770">
        <f>IF(TablaVentas[[#This Row],[Cantidad]]&gt;=20,1,2)</f>
        <v>2</v>
      </c>
      <c r="G1770" s="67" t="str">
        <f>VLOOKUP(MONTH(TablaVentas[[#This Row],[fecha]]),TablaMeses[#All],2,FALSE)</f>
        <v>NOVIEMBRE</v>
      </c>
      <c r="H1770">
        <f>YEAR(TablaVentas[[#This Row],[fecha]])</f>
        <v>2016</v>
      </c>
      <c r="I1770">
        <f>VLOOKUP(TablaVentas[[#This Row],[CodigoBarras]],TablaProductos[#All],3,FALSE)</f>
        <v>1005</v>
      </c>
    </row>
    <row r="1771" spans="1:9" x14ac:dyDescent="0.25">
      <c r="A1771" s="68">
        <v>42691</v>
      </c>
      <c r="B1771">
        <v>75100033943</v>
      </c>
      <c r="C1771">
        <v>12</v>
      </c>
      <c r="D1771" s="2">
        <v>38.791923856233225</v>
      </c>
      <c r="E1771" s="3">
        <f>TablaVentas[[#This Row],[Precio]]*TablaVentas[[#This Row],[Cantidad]]</f>
        <v>465.5030862747987</v>
      </c>
      <c r="F1771">
        <f>IF(TablaVentas[[#This Row],[Cantidad]]&gt;=20,1,2)</f>
        <v>2</v>
      </c>
      <c r="G1771" s="67" t="str">
        <f>VLOOKUP(MONTH(TablaVentas[[#This Row],[fecha]]),TablaMeses[#All],2,FALSE)</f>
        <v>NOVIEMBRE</v>
      </c>
      <c r="H1771">
        <f>YEAR(TablaVentas[[#This Row],[fecha]])</f>
        <v>2016</v>
      </c>
      <c r="I1771">
        <f>VLOOKUP(TablaVentas[[#This Row],[CodigoBarras]],TablaProductos[#All],3,FALSE)</f>
        <v>1001</v>
      </c>
    </row>
    <row r="1772" spans="1:9" x14ac:dyDescent="0.25">
      <c r="A1772" s="68">
        <v>42691</v>
      </c>
      <c r="B1772">
        <v>75100033945</v>
      </c>
      <c r="C1772">
        <v>13</v>
      </c>
      <c r="D1772" s="2">
        <v>32.473968381130078</v>
      </c>
      <c r="E1772" s="3">
        <f>TablaVentas[[#This Row],[Precio]]*TablaVentas[[#This Row],[Cantidad]]</f>
        <v>422.16158895469101</v>
      </c>
      <c r="F1772">
        <f>IF(TablaVentas[[#This Row],[Cantidad]]&gt;=20,1,2)</f>
        <v>2</v>
      </c>
      <c r="G1772" s="67" t="str">
        <f>VLOOKUP(MONTH(TablaVentas[[#This Row],[fecha]]),TablaMeses[#All],2,FALSE)</f>
        <v>NOVIEMBRE</v>
      </c>
      <c r="H1772">
        <f>YEAR(TablaVentas[[#This Row],[fecha]])</f>
        <v>2016</v>
      </c>
      <c r="I1772">
        <f>VLOOKUP(TablaVentas[[#This Row],[CodigoBarras]],TablaProductos[#All],3,FALSE)</f>
        <v>1003</v>
      </c>
    </row>
    <row r="1773" spans="1:9" x14ac:dyDescent="0.25">
      <c r="A1773" s="68">
        <v>42691</v>
      </c>
      <c r="B1773">
        <v>75100033947</v>
      </c>
      <c r="C1773">
        <v>33</v>
      </c>
      <c r="D1773" s="2">
        <v>33.370394916639121</v>
      </c>
      <c r="E1773" s="3">
        <f>TablaVentas[[#This Row],[Precio]]*TablaVentas[[#This Row],[Cantidad]]</f>
        <v>1101.2230322490909</v>
      </c>
      <c r="F1773">
        <f>IF(TablaVentas[[#This Row],[Cantidad]]&gt;=20,1,2)</f>
        <v>1</v>
      </c>
      <c r="G1773" s="67" t="str">
        <f>VLOOKUP(MONTH(TablaVentas[[#This Row],[fecha]]),TablaMeses[#All],2,FALSE)</f>
        <v>NOVIEMBRE</v>
      </c>
      <c r="H1773">
        <f>YEAR(TablaVentas[[#This Row],[fecha]])</f>
        <v>2016</v>
      </c>
      <c r="I1773">
        <f>VLOOKUP(TablaVentas[[#This Row],[CodigoBarras]],TablaProductos[#All],3,FALSE)</f>
        <v>1005</v>
      </c>
    </row>
    <row r="1774" spans="1:9" x14ac:dyDescent="0.25">
      <c r="A1774" s="68">
        <v>42691</v>
      </c>
      <c r="B1774">
        <v>75100033948</v>
      </c>
      <c r="C1774">
        <v>19</v>
      </c>
      <c r="D1774" s="2">
        <v>24.462827423892683</v>
      </c>
      <c r="E1774" s="3">
        <f>TablaVentas[[#This Row],[Precio]]*TablaVentas[[#This Row],[Cantidad]]</f>
        <v>464.79372105396101</v>
      </c>
      <c r="F1774">
        <f>IF(TablaVentas[[#This Row],[Cantidad]]&gt;=20,1,2)</f>
        <v>2</v>
      </c>
      <c r="G1774" s="67" t="str">
        <f>VLOOKUP(MONTH(TablaVentas[[#This Row],[fecha]]),TablaMeses[#All],2,FALSE)</f>
        <v>NOVIEMBRE</v>
      </c>
      <c r="H1774">
        <f>YEAR(TablaVentas[[#This Row],[fecha]])</f>
        <v>2016</v>
      </c>
      <c r="I1774">
        <f>VLOOKUP(TablaVentas[[#This Row],[CodigoBarras]],TablaProductos[#All],3,FALSE)</f>
        <v>1006</v>
      </c>
    </row>
    <row r="1775" spans="1:9" x14ac:dyDescent="0.25">
      <c r="A1775" s="68">
        <v>42691</v>
      </c>
      <c r="B1775">
        <v>75100033949</v>
      </c>
      <c r="C1775">
        <v>44</v>
      </c>
      <c r="D1775" s="2">
        <v>32.894032474980676</v>
      </c>
      <c r="E1775" s="3">
        <f>TablaVentas[[#This Row],[Precio]]*TablaVentas[[#This Row],[Cantidad]]</f>
        <v>1447.3374288991497</v>
      </c>
      <c r="F1775">
        <f>IF(TablaVentas[[#This Row],[Cantidad]]&gt;=20,1,2)</f>
        <v>1</v>
      </c>
      <c r="G1775" s="67" t="str">
        <f>VLOOKUP(MONTH(TablaVentas[[#This Row],[fecha]]),TablaMeses[#All],2,FALSE)</f>
        <v>NOVIEMBRE</v>
      </c>
      <c r="H1775">
        <f>YEAR(TablaVentas[[#This Row],[fecha]])</f>
        <v>2016</v>
      </c>
      <c r="I1775">
        <f>VLOOKUP(TablaVentas[[#This Row],[CodigoBarras]],TablaProductos[#All],3,FALSE)</f>
        <v>1004</v>
      </c>
    </row>
    <row r="1776" spans="1:9" x14ac:dyDescent="0.25">
      <c r="A1776" s="68">
        <v>42692</v>
      </c>
      <c r="B1776">
        <v>75100033940</v>
      </c>
      <c r="C1776">
        <v>27</v>
      </c>
      <c r="D1776" s="2">
        <v>36.618449397693041</v>
      </c>
      <c r="E1776" s="3">
        <f>TablaVentas[[#This Row],[Precio]]*TablaVentas[[#This Row],[Cantidad]]</f>
        <v>988.69813373771217</v>
      </c>
      <c r="F1776">
        <f>IF(TablaVentas[[#This Row],[Cantidad]]&gt;=20,1,2)</f>
        <v>1</v>
      </c>
      <c r="G1776" s="67" t="str">
        <f>VLOOKUP(MONTH(TablaVentas[[#This Row],[fecha]]),TablaMeses[#All],2,FALSE)</f>
        <v>NOVIEMBRE</v>
      </c>
      <c r="H1776">
        <f>YEAR(TablaVentas[[#This Row],[fecha]])</f>
        <v>2016</v>
      </c>
      <c r="I1776">
        <f>VLOOKUP(TablaVentas[[#This Row],[CodigoBarras]],TablaProductos[#All],3,FALSE)</f>
        <v>1001</v>
      </c>
    </row>
    <row r="1777" spans="1:9" x14ac:dyDescent="0.25">
      <c r="A1777" s="68">
        <v>42692</v>
      </c>
      <c r="B1777">
        <v>75100033944</v>
      </c>
      <c r="C1777">
        <v>6</v>
      </c>
      <c r="D1777" s="2">
        <v>26.678238770962935</v>
      </c>
      <c r="E1777" s="3">
        <f>TablaVentas[[#This Row],[Precio]]*TablaVentas[[#This Row],[Cantidad]]</f>
        <v>160.06943262577761</v>
      </c>
      <c r="F1777">
        <f>IF(TablaVentas[[#This Row],[Cantidad]]&gt;=20,1,2)</f>
        <v>2</v>
      </c>
      <c r="G1777" s="67" t="str">
        <f>VLOOKUP(MONTH(TablaVentas[[#This Row],[fecha]]),TablaMeses[#All],2,FALSE)</f>
        <v>NOVIEMBRE</v>
      </c>
      <c r="H1777">
        <f>YEAR(TablaVentas[[#This Row],[fecha]])</f>
        <v>2016</v>
      </c>
      <c r="I1777">
        <f>VLOOKUP(TablaVentas[[#This Row],[CodigoBarras]],TablaProductos[#All],3,FALSE)</f>
        <v>1002</v>
      </c>
    </row>
    <row r="1778" spans="1:9" x14ac:dyDescent="0.25">
      <c r="A1778" s="68">
        <v>42692</v>
      </c>
      <c r="B1778">
        <v>75100033946</v>
      </c>
      <c r="C1778">
        <v>34</v>
      </c>
      <c r="D1778" s="2">
        <v>39.508311000525424</v>
      </c>
      <c r="E1778" s="3">
        <f>TablaVentas[[#This Row],[Precio]]*TablaVentas[[#This Row],[Cantidad]]</f>
        <v>1343.2825740178644</v>
      </c>
      <c r="F1778">
        <f>IF(TablaVentas[[#This Row],[Cantidad]]&gt;=20,1,2)</f>
        <v>1</v>
      </c>
      <c r="G1778" s="67" t="str">
        <f>VLOOKUP(MONTH(TablaVentas[[#This Row],[fecha]]),TablaMeses[#All],2,FALSE)</f>
        <v>NOVIEMBRE</v>
      </c>
      <c r="H1778">
        <f>YEAR(TablaVentas[[#This Row],[fecha]])</f>
        <v>2016</v>
      </c>
      <c r="I1778">
        <f>VLOOKUP(TablaVentas[[#This Row],[CodigoBarras]],TablaProductos[#All],3,FALSE)</f>
        <v>1004</v>
      </c>
    </row>
    <row r="1779" spans="1:9" x14ac:dyDescent="0.25">
      <c r="A1779" s="68">
        <v>42693</v>
      </c>
      <c r="B1779">
        <v>75100033943</v>
      </c>
      <c r="C1779">
        <v>26</v>
      </c>
      <c r="D1779" s="2">
        <v>38.791923856233225</v>
      </c>
      <c r="E1779" s="3">
        <f>TablaVentas[[#This Row],[Precio]]*TablaVentas[[#This Row],[Cantidad]]</f>
        <v>1008.5900202620638</v>
      </c>
      <c r="F1779">
        <f>IF(TablaVentas[[#This Row],[Cantidad]]&gt;=20,1,2)</f>
        <v>1</v>
      </c>
      <c r="G1779" s="67" t="str">
        <f>VLOOKUP(MONTH(TablaVentas[[#This Row],[fecha]]),TablaMeses[#All],2,FALSE)</f>
        <v>NOVIEMBRE</v>
      </c>
      <c r="H1779">
        <f>YEAR(TablaVentas[[#This Row],[fecha]])</f>
        <v>2016</v>
      </c>
      <c r="I1779">
        <f>VLOOKUP(TablaVentas[[#This Row],[CodigoBarras]],TablaProductos[#All],3,FALSE)</f>
        <v>1001</v>
      </c>
    </row>
    <row r="1780" spans="1:9" x14ac:dyDescent="0.25">
      <c r="A1780" s="68">
        <v>42693</v>
      </c>
      <c r="B1780">
        <v>75100033943</v>
      </c>
      <c r="C1780">
        <v>20</v>
      </c>
      <c r="D1780" s="2">
        <v>38.791923856233225</v>
      </c>
      <c r="E1780" s="3">
        <f>TablaVentas[[#This Row],[Precio]]*TablaVentas[[#This Row],[Cantidad]]</f>
        <v>775.83847712466445</v>
      </c>
      <c r="F1780">
        <f>IF(TablaVentas[[#This Row],[Cantidad]]&gt;=20,1,2)</f>
        <v>1</v>
      </c>
      <c r="G1780" s="67" t="str">
        <f>VLOOKUP(MONTH(TablaVentas[[#This Row],[fecha]]),TablaMeses[#All],2,FALSE)</f>
        <v>NOVIEMBRE</v>
      </c>
      <c r="H1780">
        <f>YEAR(TablaVentas[[#This Row],[fecha]])</f>
        <v>2016</v>
      </c>
      <c r="I1780">
        <f>VLOOKUP(TablaVentas[[#This Row],[CodigoBarras]],TablaProductos[#All],3,FALSE)</f>
        <v>1001</v>
      </c>
    </row>
    <row r="1781" spans="1:9" x14ac:dyDescent="0.25">
      <c r="A1781" s="68">
        <v>42693</v>
      </c>
      <c r="B1781">
        <v>75100033946</v>
      </c>
      <c r="C1781">
        <v>32</v>
      </c>
      <c r="D1781" s="2">
        <v>39.508311000525424</v>
      </c>
      <c r="E1781" s="3">
        <f>TablaVentas[[#This Row],[Precio]]*TablaVentas[[#This Row],[Cantidad]]</f>
        <v>1264.2659520168136</v>
      </c>
      <c r="F1781">
        <f>IF(TablaVentas[[#This Row],[Cantidad]]&gt;=20,1,2)</f>
        <v>1</v>
      </c>
      <c r="G1781" s="67" t="str">
        <f>VLOOKUP(MONTH(TablaVentas[[#This Row],[fecha]]),TablaMeses[#All],2,FALSE)</f>
        <v>NOVIEMBRE</v>
      </c>
      <c r="H1781">
        <f>YEAR(TablaVentas[[#This Row],[fecha]])</f>
        <v>2016</v>
      </c>
      <c r="I1781">
        <f>VLOOKUP(TablaVentas[[#This Row],[CodigoBarras]],TablaProductos[#All],3,FALSE)</f>
        <v>1004</v>
      </c>
    </row>
    <row r="1782" spans="1:9" x14ac:dyDescent="0.25">
      <c r="A1782" s="68">
        <v>42693</v>
      </c>
      <c r="B1782">
        <v>75100033948</v>
      </c>
      <c r="C1782">
        <v>8</v>
      </c>
      <c r="D1782" s="2">
        <v>24.462827423892683</v>
      </c>
      <c r="E1782" s="3">
        <f>TablaVentas[[#This Row],[Precio]]*TablaVentas[[#This Row],[Cantidad]]</f>
        <v>195.70261939114147</v>
      </c>
      <c r="F1782">
        <f>IF(TablaVentas[[#This Row],[Cantidad]]&gt;=20,1,2)</f>
        <v>2</v>
      </c>
      <c r="G1782" s="67" t="str">
        <f>VLOOKUP(MONTH(TablaVentas[[#This Row],[fecha]]),TablaMeses[#All],2,FALSE)</f>
        <v>NOVIEMBRE</v>
      </c>
      <c r="H1782">
        <f>YEAR(TablaVentas[[#This Row],[fecha]])</f>
        <v>2016</v>
      </c>
      <c r="I1782">
        <f>VLOOKUP(TablaVentas[[#This Row],[CodigoBarras]],TablaProductos[#All],3,FALSE)</f>
        <v>1006</v>
      </c>
    </row>
    <row r="1783" spans="1:9" x14ac:dyDescent="0.25">
      <c r="A1783" s="68">
        <v>42693</v>
      </c>
      <c r="B1783">
        <v>75100033948</v>
      </c>
      <c r="C1783">
        <v>10</v>
      </c>
      <c r="D1783" s="2">
        <v>24.462827423892683</v>
      </c>
      <c r="E1783" s="3">
        <f>TablaVentas[[#This Row],[Precio]]*TablaVentas[[#This Row],[Cantidad]]</f>
        <v>244.62827423892685</v>
      </c>
      <c r="F1783">
        <f>IF(TablaVentas[[#This Row],[Cantidad]]&gt;=20,1,2)</f>
        <v>2</v>
      </c>
      <c r="G1783" s="67" t="str">
        <f>VLOOKUP(MONTH(TablaVentas[[#This Row],[fecha]]),TablaMeses[#All],2,FALSE)</f>
        <v>NOVIEMBRE</v>
      </c>
      <c r="H1783">
        <f>YEAR(TablaVentas[[#This Row],[fecha]])</f>
        <v>2016</v>
      </c>
      <c r="I1783">
        <f>VLOOKUP(TablaVentas[[#This Row],[CodigoBarras]],TablaProductos[#All],3,FALSE)</f>
        <v>1006</v>
      </c>
    </row>
    <row r="1784" spans="1:9" x14ac:dyDescent="0.25">
      <c r="A1784" s="68">
        <v>42693</v>
      </c>
      <c r="B1784">
        <v>75100033949</v>
      </c>
      <c r="C1784">
        <v>42</v>
      </c>
      <c r="D1784" s="2">
        <v>32.894032474980676</v>
      </c>
      <c r="E1784" s="3">
        <f>TablaVentas[[#This Row],[Precio]]*TablaVentas[[#This Row],[Cantidad]]</f>
        <v>1381.5493639491883</v>
      </c>
      <c r="F1784">
        <f>IF(TablaVentas[[#This Row],[Cantidad]]&gt;=20,1,2)</f>
        <v>1</v>
      </c>
      <c r="G1784" s="67" t="str">
        <f>VLOOKUP(MONTH(TablaVentas[[#This Row],[fecha]]),TablaMeses[#All],2,FALSE)</f>
        <v>NOVIEMBRE</v>
      </c>
      <c r="H1784">
        <f>YEAR(TablaVentas[[#This Row],[fecha]])</f>
        <v>2016</v>
      </c>
      <c r="I1784">
        <f>VLOOKUP(TablaVentas[[#This Row],[CodigoBarras]],TablaProductos[#All],3,FALSE)</f>
        <v>1004</v>
      </c>
    </row>
    <row r="1785" spans="1:9" x14ac:dyDescent="0.25">
      <c r="A1785" s="68">
        <v>42694</v>
      </c>
      <c r="B1785">
        <v>75100033942</v>
      </c>
      <c r="C1785">
        <v>8</v>
      </c>
      <c r="D1785" s="2">
        <v>39.570543626877033</v>
      </c>
      <c r="E1785" s="3">
        <f>TablaVentas[[#This Row],[Precio]]*TablaVentas[[#This Row],[Cantidad]]</f>
        <v>316.56434901501626</v>
      </c>
      <c r="F1785">
        <f>IF(TablaVentas[[#This Row],[Cantidad]]&gt;=20,1,2)</f>
        <v>2</v>
      </c>
      <c r="G1785" s="67" t="str">
        <f>VLOOKUP(MONTH(TablaVentas[[#This Row],[fecha]]),TablaMeses[#All],2,FALSE)</f>
        <v>NOVIEMBRE</v>
      </c>
      <c r="H1785">
        <f>YEAR(TablaVentas[[#This Row],[fecha]])</f>
        <v>2016</v>
      </c>
      <c r="I1785">
        <f>VLOOKUP(TablaVentas[[#This Row],[CodigoBarras]],TablaProductos[#All],3,FALSE)</f>
        <v>1003</v>
      </c>
    </row>
    <row r="1786" spans="1:9" x14ac:dyDescent="0.25">
      <c r="A1786" s="68">
        <v>42694</v>
      </c>
      <c r="B1786">
        <v>75100033942</v>
      </c>
      <c r="C1786">
        <v>29</v>
      </c>
      <c r="D1786" s="2">
        <v>39.570543626877033</v>
      </c>
      <c r="E1786" s="3">
        <f>TablaVentas[[#This Row],[Precio]]*TablaVentas[[#This Row],[Cantidad]]</f>
        <v>1147.5457651794341</v>
      </c>
      <c r="F1786">
        <f>IF(TablaVentas[[#This Row],[Cantidad]]&gt;=20,1,2)</f>
        <v>1</v>
      </c>
      <c r="G1786" s="67" t="str">
        <f>VLOOKUP(MONTH(TablaVentas[[#This Row],[fecha]]),TablaMeses[#All],2,FALSE)</f>
        <v>NOVIEMBRE</v>
      </c>
      <c r="H1786">
        <f>YEAR(TablaVentas[[#This Row],[fecha]])</f>
        <v>2016</v>
      </c>
      <c r="I1786">
        <f>VLOOKUP(TablaVentas[[#This Row],[CodigoBarras]],TablaProductos[#All],3,FALSE)</f>
        <v>1003</v>
      </c>
    </row>
    <row r="1787" spans="1:9" x14ac:dyDescent="0.25">
      <c r="A1787" s="68">
        <v>42694</v>
      </c>
      <c r="B1787">
        <v>75100033944</v>
      </c>
      <c r="C1787">
        <v>48</v>
      </c>
      <c r="D1787" s="2">
        <v>26.678238770962935</v>
      </c>
      <c r="E1787" s="3">
        <f>TablaVentas[[#This Row],[Precio]]*TablaVentas[[#This Row],[Cantidad]]</f>
        <v>1280.5554610062209</v>
      </c>
      <c r="F1787">
        <f>IF(TablaVentas[[#This Row],[Cantidad]]&gt;=20,1,2)</f>
        <v>1</v>
      </c>
      <c r="G1787" s="67" t="str">
        <f>VLOOKUP(MONTH(TablaVentas[[#This Row],[fecha]]),TablaMeses[#All],2,FALSE)</f>
        <v>NOVIEMBRE</v>
      </c>
      <c r="H1787">
        <f>YEAR(TablaVentas[[#This Row],[fecha]])</f>
        <v>2016</v>
      </c>
      <c r="I1787">
        <f>VLOOKUP(TablaVentas[[#This Row],[CodigoBarras]],TablaProductos[#All],3,FALSE)</f>
        <v>1002</v>
      </c>
    </row>
    <row r="1788" spans="1:9" x14ac:dyDescent="0.25">
      <c r="A1788" s="68">
        <v>42694</v>
      </c>
      <c r="B1788">
        <v>75100033946</v>
      </c>
      <c r="C1788">
        <v>6</v>
      </c>
      <c r="D1788" s="2">
        <v>39.508311000525424</v>
      </c>
      <c r="E1788" s="3">
        <f>TablaVentas[[#This Row],[Precio]]*TablaVentas[[#This Row],[Cantidad]]</f>
        <v>237.04986600315254</v>
      </c>
      <c r="F1788">
        <f>IF(TablaVentas[[#This Row],[Cantidad]]&gt;=20,1,2)</f>
        <v>2</v>
      </c>
      <c r="G1788" s="67" t="str">
        <f>VLOOKUP(MONTH(TablaVentas[[#This Row],[fecha]]),TablaMeses[#All],2,FALSE)</f>
        <v>NOVIEMBRE</v>
      </c>
      <c r="H1788">
        <f>YEAR(TablaVentas[[#This Row],[fecha]])</f>
        <v>2016</v>
      </c>
      <c r="I1788">
        <f>VLOOKUP(TablaVentas[[#This Row],[CodigoBarras]],TablaProductos[#All],3,FALSE)</f>
        <v>1004</v>
      </c>
    </row>
    <row r="1789" spans="1:9" x14ac:dyDescent="0.25">
      <c r="A1789" s="68">
        <v>42694</v>
      </c>
      <c r="B1789">
        <v>75100033950</v>
      </c>
      <c r="C1789">
        <v>48</v>
      </c>
      <c r="D1789" s="2">
        <v>25.215585619363644</v>
      </c>
      <c r="E1789" s="3">
        <f>TablaVentas[[#This Row],[Precio]]*TablaVentas[[#This Row],[Cantidad]]</f>
        <v>1210.3481097294548</v>
      </c>
      <c r="F1789">
        <f>IF(TablaVentas[[#This Row],[Cantidad]]&gt;=20,1,2)</f>
        <v>1</v>
      </c>
      <c r="G1789" s="67" t="str">
        <f>VLOOKUP(MONTH(TablaVentas[[#This Row],[fecha]]),TablaMeses[#All],2,FALSE)</f>
        <v>NOVIEMBRE</v>
      </c>
      <c r="H1789">
        <f>YEAR(TablaVentas[[#This Row],[fecha]])</f>
        <v>2016</v>
      </c>
      <c r="I1789">
        <f>VLOOKUP(TablaVentas[[#This Row],[CodigoBarras]],TablaProductos[#All],3,FALSE)</f>
        <v>1005</v>
      </c>
    </row>
    <row r="1790" spans="1:9" x14ac:dyDescent="0.25">
      <c r="A1790" s="68">
        <v>42695</v>
      </c>
      <c r="B1790">
        <v>75100033941</v>
      </c>
      <c r="C1790">
        <v>2</v>
      </c>
      <c r="D1790" s="2">
        <v>34.329026514440201</v>
      </c>
      <c r="E1790" s="3">
        <f>TablaVentas[[#This Row],[Precio]]*TablaVentas[[#This Row],[Cantidad]]</f>
        <v>68.658053028880403</v>
      </c>
      <c r="F1790">
        <f>IF(TablaVentas[[#This Row],[Cantidad]]&gt;=20,1,2)</f>
        <v>2</v>
      </c>
      <c r="G1790" s="67" t="str">
        <f>VLOOKUP(MONTH(TablaVentas[[#This Row],[fecha]]),TablaMeses[#All],2,FALSE)</f>
        <v>NOVIEMBRE</v>
      </c>
      <c r="H1790">
        <f>YEAR(TablaVentas[[#This Row],[fecha]])</f>
        <v>2016</v>
      </c>
      <c r="I1790">
        <f>VLOOKUP(TablaVentas[[#This Row],[CodigoBarras]],TablaProductos[#All],3,FALSE)</f>
        <v>1002</v>
      </c>
    </row>
    <row r="1791" spans="1:9" x14ac:dyDescent="0.25">
      <c r="A1791" s="68">
        <v>42695</v>
      </c>
      <c r="B1791">
        <v>75100033941</v>
      </c>
      <c r="C1791">
        <v>9</v>
      </c>
      <c r="D1791" s="2">
        <v>34.329026514440201</v>
      </c>
      <c r="E1791" s="3">
        <f>TablaVentas[[#This Row],[Precio]]*TablaVentas[[#This Row],[Cantidad]]</f>
        <v>308.96123862996183</v>
      </c>
      <c r="F1791">
        <f>IF(TablaVentas[[#This Row],[Cantidad]]&gt;=20,1,2)</f>
        <v>2</v>
      </c>
      <c r="G1791" s="67" t="str">
        <f>VLOOKUP(MONTH(TablaVentas[[#This Row],[fecha]]),TablaMeses[#All],2,FALSE)</f>
        <v>NOVIEMBRE</v>
      </c>
      <c r="H1791">
        <f>YEAR(TablaVentas[[#This Row],[fecha]])</f>
        <v>2016</v>
      </c>
      <c r="I1791">
        <f>VLOOKUP(TablaVentas[[#This Row],[CodigoBarras]],TablaProductos[#All],3,FALSE)</f>
        <v>1002</v>
      </c>
    </row>
    <row r="1792" spans="1:9" x14ac:dyDescent="0.25">
      <c r="A1792" s="68">
        <v>42695</v>
      </c>
      <c r="B1792">
        <v>75100033942</v>
      </c>
      <c r="C1792">
        <v>21</v>
      </c>
      <c r="D1792" s="2">
        <v>39.570543626877033</v>
      </c>
      <c r="E1792" s="3">
        <f>TablaVentas[[#This Row],[Precio]]*TablaVentas[[#This Row],[Cantidad]]</f>
        <v>830.98141616441774</v>
      </c>
      <c r="F1792">
        <f>IF(TablaVentas[[#This Row],[Cantidad]]&gt;=20,1,2)</f>
        <v>1</v>
      </c>
      <c r="G1792" s="67" t="str">
        <f>VLOOKUP(MONTH(TablaVentas[[#This Row],[fecha]]),TablaMeses[#All],2,FALSE)</f>
        <v>NOVIEMBRE</v>
      </c>
      <c r="H1792">
        <f>YEAR(TablaVentas[[#This Row],[fecha]])</f>
        <v>2016</v>
      </c>
      <c r="I1792">
        <f>VLOOKUP(TablaVentas[[#This Row],[CodigoBarras]],TablaProductos[#All],3,FALSE)</f>
        <v>1003</v>
      </c>
    </row>
    <row r="1793" spans="1:9" x14ac:dyDescent="0.25">
      <c r="A1793" s="68">
        <v>42695</v>
      </c>
      <c r="B1793">
        <v>75100033943</v>
      </c>
      <c r="C1793">
        <v>24</v>
      </c>
      <c r="D1793" s="2">
        <v>38.791923856233225</v>
      </c>
      <c r="E1793" s="3">
        <f>TablaVentas[[#This Row],[Precio]]*TablaVentas[[#This Row],[Cantidad]]</f>
        <v>931.00617254959741</v>
      </c>
      <c r="F1793">
        <f>IF(TablaVentas[[#This Row],[Cantidad]]&gt;=20,1,2)</f>
        <v>1</v>
      </c>
      <c r="G1793" s="67" t="str">
        <f>VLOOKUP(MONTH(TablaVentas[[#This Row],[fecha]]),TablaMeses[#All],2,FALSE)</f>
        <v>NOVIEMBRE</v>
      </c>
      <c r="H1793">
        <f>YEAR(TablaVentas[[#This Row],[fecha]])</f>
        <v>2016</v>
      </c>
      <c r="I1793">
        <f>VLOOKUP(TablaVentas[[#This Row],[CodigoBarras]],TablaProductos[#All],3,FALSE)</f>
        <v>1001</v>
      </c>
    </row>
    <row r="1794" spans="1:9" x14ac:dyDescent="0.25">
      <c r="A1794" s="68">
        <v>42695</v>
      </c>
      <c r="B1794">
        <v>75100033944</v>
      </c>
      <c r="C1794">
        <v>11</v>
      </c>
      <c r="D1794" s="2">
        <v>26.678238770962935</v>
      </c>
      <c r="E1794" s="3">
        <f>TablaVentas[[#This Row],[Precio]]*TablaVentas[[#This Row],[Cantidad]]</f>
        <v>293.46062648059228</v>
      </c>
      <c r="F1794">
        <f>IF(TablaVentas[[#This Row],[Cantidad]]&gt;=20,1,2)</f>
        <v>2</v>
      </c>
      <c r="G1794" s="67" t="str">
        <f>VLOOKUP(MONTH(TablaVentas[[#This Row],[fecha]]),TablaMeses[#All],2,FALSE)</f>
        <v>NOVIEMBRE</v>
      </c>
      <c r="H1794">
        <f>YEAR(TablaVentas[[#This Row],[fecha]])</f>
        <v>2016</v>
      </c>
      <c r="I1794">
        <f>VLOOKUP(TablaVentas[[#This Row],[CodigoBarras]],TablaProductos[#All],3,FALSE)</f>
        <v>1002</v>
      </c>
    </row>
    <row r="1795" spans="1:9" x14ac:dyDescent="0.25">
      <c r="A1795" s="68">
        <v>42695</v>
      </c>
      <c r="B1795">
        <v>75100033944</v>
      </c>
      <c r="C1795">
        <v>34</v>
      </c>
      <c r="D1795" s="2">
        <v>26.678238770962935</v>
      </c>
      <c r="E1795" s="3">
        <f>TablaVentas[[#This Row],[Precio]]*TablaVentas[[#This Row],[Cantidad]]</f>
        <v>907.06011821273978</v>
      </c>
      <c r="F1795">
        <f>IF(TablaVentas[[#This Row],[Cantidad]]&gt;=20,1,2)</f>
        <v>1</v>
      </c>
      <c r="G1795" s="67" t="str">
        <f>VLOOKUP(MONTH(TablaVentas[[#This Row],[fecha]]),TablaMeses[#All],2,FALSE)</f>
        <v>NOVIEMBRE</v>
      </c>
      <c r="H1795">
        <f>YEAR(TablaVentas[[#This Row],[fecha]])</f>
        <v>2016</v>
      </c>
      <c r="I1795">
        <f>VLOOKUP(TablaVentas[[#This Row],[CodigoBarras]],TablaProductos[#All],3,FALSE)</f>
        <v>1002</v>
      </c>
    </row>
    <row r="1796" spans="1:9" x14ac:dyDescent="0.25">
      <c r="A1796" s="68">
        <v>42695</v>
      </c>
      <c r="B1796">
        <v>75100033946</v>
      </c>
      <c r="C1796">
        <v>30</v>
      </c>
      <c r="D1796" s="2">
        <v>39.508311000525424</v>
      </c>
      <c r="E1796" s="3">
        <f>TablaVentas[[#This Row],[Precio]]*TablaVentas[[#This Row],[Cantidad]]</f>
        <v>1185.2493300157628</v>
      </c>
      <c r="F1796">
        <f>IF(TablaVentas[[#This Row],[Cantidad]]&gt;=20,1,2)</f>
        <v>1</v>
      </c>
      <c r="G1796" s="67" t="str">
        <f>VLOOKUP(MONTH(TablaVentas[[#This Row],[fecha]]),TablaMeses[#All],2,FALSE)</f>
        <v>NOVIEMBRE</v>
      </c>
      <c r="H1796">
        <f>YEAR(TablaVentas[[#This Row],[fecha]])</f>
        <v>2016</v>
      </c>
      <c r="I1796">
        <f>VLOOKUP(TablaVentas[[#This Row],[CodigoBarras]],TablaProductos[#All],3,FALSE)</f>
        <v>1004</v>
      </c>
    </row>
    <row r="1797" spans="1:9" x14ac:dyDescent="0.25">
      <c r="A1797" s="68">
        <v>42695</v>
      </c>
      <c r="B1797">
        <v>75100033946</v>
      </c>
      <c r="C1797">
        <v>47</v>
      </c>
      <c r="D1797" s="2">
        <v>39.508311000525424</v>
      </c>
      <c r="E1797" s="3">
        <f>TablaVentas[[#This Row],[Precio]]*TablaVentas[[#This Row],[Cantidad]]</f>
        <v>1856.8906170246948</v>
      </c>
      <c r="F1797">
        <f>IF(TablaVentas[[#This Row],[Cantidad]]&gt;=20,1,2)</f>
        <v>1</v>
      </c>
      <c r="G1797" s="67" t="str">
        <f>VLOOKUP(MONTH(TablaVentas[[#This Row],[fecha]]),TablaMeses[#All],2,FALSE)</f>
        <v>NOVIEMBRE</v>
      </c>
      <c r="H1797">
        <f>YEAR(TablaVentas[[#This Row],[fecha]])</f>
        <v>2016</v>
      </c>
      <c r="I1797">
        <f>VLOOKUP(TablaVentas[[#This Row],[CodigoBarras]],TablaProductos[#All],3,FALSE)</f>
        <v>1004</v>
      </c>
    </row>
    <row r="1798" spans="1:9" x14ac:dyDescent="0.25">
      <c r="A1798" s="68">
        <v>42695</v>
      </c>
      <c r="B1798">
        <v>75100033949</v>
      </c>
      <c r="C1798">
        <v>13</v>
      </c>
      <c r="D1798" s="2">
        <v>32.894032474980676</v>
      </c>
      <c r="E1798" s="3">
        <f>TablaVentas[[#This Row],[Precio]]*TablaVentas[[#This Row],[Cantidad]]</f>
        <v>427.62242217474881</v>
      </c>
      <c r="F1798">
        <f>IF(TablaVentas[[#This Row],[Cantidad]]&gt;=20,1,2)</f>
        <v>2</v>
      </c>
      <c r="G1798" s="67" t="str">
        <f>VLOOKUP(MONTH(TablaVentas[[#This Row],[fecha]]),TablaMeses[#All],2,FALSE)</f>
        <v>NOVIEMBRE</v>
      </c>
      <c r="H1798">
        <f>YEAR(TablaVentas[[#This Row],[fecha]])</f>
        <v>2016</v>
      </c>
      <c r="I1798">
        <f>VLOOKUP(TablaVentas[[#This Row],[CodigoBarras]],TablaProductos[#All],3,FALSE)</f>
        <v>1004</v>
      </c>
    </row>
    <row r="1799" spans="1:9" x14ac:dyDescent="0.25">
      <c r="A1799" s="68">
        <v>42695</v>
      </c>
      <c r="B1799">
        <v>75100033950</v>
      </c>
      <c r="C1799">
        <v>40</v>
      </c>
      <c r="D1799" s="2">
        <v>25.215585619363644</v>
      </c>
      <c r="E1799" s="3">
        <f>TablaVentas[[#This Row],[Precio]]*TablaVentas[[#This Row],[Cantidad]]</f>
        <v>1008.6234247745458</v>
      </c>
      <c r="F1799">
        <f>IF(TablaVentas[[#This Row],[Cantidad]]&gt;=20,1,2)</f>
        <v>1</v>
      </c>
      <c r="G1799" s="67" t="str">
        <f>VLOOKUP(MONTH(TablaVentas[[#This Row],[fecha]]),TablaMeses[#All],2,FALSE)</f>
        <v>NOVIEMBRE</v>
      </c>
      <c r="H1799">
        <f>YEAR(TablaVentas[[#This Row],[fecha]])</f>
        <v>2016</v>
      </c>
      <c r="I1799">
        <f>VLOOKUP(TablaVentas[[#This Row],[CodigoBarras]],TablaProductos[#All],3,FALSE)</f>
        <v>1005</v>
      </c>
    </row>
    <row r="1800" spans="1:9" x14ac:dyDescent="0.25">
      <c r="A1800" s="68">
        <v>42696</v>
      </c>
      <c r="B1800">
        <v>75100033940</v>
      </c>
      <c r="C1800">
        <v>46</v>
      </c>
      <c r="D1800" s="2">
        <v>36.618449397693041</v>
      </c>
      <c r="E1800" s="3">
        <f>TablaVentas[[#This Row],[Precio]]*TablaVentas[[#This Row],[Cantidad]]</f>
        <v>1684.44867229388</v>
      </c>
      <c r="F1800">
        <f>IF(TablaVentas[[#This Row],[Cantidad]]&gt;=20,1,2)</f>
        <v>1</v>
      </c>
      <c r="G1800" s="67" t="str">
        <f>VLOOKUP(MONTH(TablaVentas[[#This Row],[fecha]]),TablaMeses[#All],2,FALSE)</f>
        <v>NOVIEMBRE</v>
      </c>
      <c r="H1800">
        <f>YEAR(TablaVentas[[#This Row],[fecha]])</f>
        <v>2016</v>
      </c>
      <c r="I1800">
        <f>VLOOKUP(TablaVentas[[#This Row],[CodigoBarras]],TablaProductos[#All],3,FALSE)</f>
        <v>1001</v>
      </c>
    </row>
    <row r="1801" spans="1:9" x14ac:dyDescent="0.25">
      <c r="A1801" s="68">
        <v>42696</v>
      </c>
      <c r="B1801">
        <v>75100033941</v>
      </c>
      <c r="C1801">
        <v>34</v>
      </c>
      <c r="D1801" s="2">
        <v>34.329026514440201</v>
      </c>
      <c r="E1801" s="3">
        <f>TablaVentas[[#This Row],[Precio]]*TablaVentas[[#This Row],[Cantidad]]</f>
        <v>1167.1869014909669</v>
      </c>
      <c r="F1801">
        <f>IF(TablaVentas[[#This Row],[Cantidad]]&gt;=20,1,2)</f>
        <v>1</v>
      </c>
      <c r="G1801" s="67" t="str">
        <f>VLOOKUP(MONTH(TablaVentas[[#This Row],[fecha]]),TablaMeses[#All],2,FALSE)</f>
        <v>NOVIEMBRE</v>
      </c>
      <c r="H1801">
        <f>YEAR(TablaVentas[[#This Row],[fecha]])</f>
        <v>2016</v>
      </c>
      <c r="I1801">
        <f>VLOOKUP(TablaVentas[[#This Row],[CodigoBarras]],TablaProductos[#All],3,FALSE)</f>
        <v>1002</v>
      </c>
    </row>
    <row r="1802" spans="1:9" x14ac:dyDescent="0.25">
      <c r="A1802" s="68">
        <v>42696</v>
      </c>
      <c r="B1802">
        <v>75100033941</v>
      </c>
      <c r="C1802">
        <v>35</v>
      </c>
      <c r="D1802" s="2">
        <v>34.329026514440201</v>
      </c>
      <c r="E1802" s="3">
        <f>TablaVentas[[#This Row],[Precio]]*TablaVentas[[#This Row],[Cantidad]]</f>
        <v>1201.515928005407</v>
      </c>
      <c r="F1802">
        <f>IF(TablaVentas[[#This Row],[Cantidad]]&gt;=20,1,2)</f>
        <v>1</v>
      </c>
      <c r="G1802" s="67" t="str">
        <f>VLOOKUP(MONTH(TablaVentas[[#This Row],[fecha]]),TablaMeses[#All],2,FALSE)</f>
        <v>NOVIEMBRE</v>
      </c>
      <c r="H1802">
        <f>YEAR(TablaVentas[[#This Row],[fecha]])</f>
        <v>2016</v>
      </c>
      <c r="I1802">
        <f>VLOOKUP(TablaVentas[[#This Row],[CodigoBarras]],TablaProductos[#All],3,FALSE)</f>
        <v>1002</v>
      </c>
    </row>
    <row r="1803" spans="1:9" x14ac:dyDescent="0.25">
      <c r="A1803" s="68">
        <v>42696</v>
      </c>
      <c r="B1803">
        <v>75100033944</v>
      </c>
      <c r="C1803">
        <v>31</v>
      </c>
      <c r="D1803" s="2">
        <v>26.678238770962935</v>
      </c>
      <c r="E1803" s="3">
        <f>TablaVentas[[#This Row],[Precio]]*TablaVentas[[#This Row],[Cantidad]]</f>
        <v>827.02540189985098</v>
      </c>
      <c r="F1803">
        <f>IF(TablaVentas[[#This Row],[Cantidad]]&gt;=20,1,2)</f>
        <v>1</v>
      </c>
      <c r="G1803" s="67" t="str">
        <f>VLOOKUP(MONTH(TablaVentas[[#This Row],[fecha]]),TablaMeses[#All],2,FALSE)</f>
        <v>NOVIEMBRE</v>
      </c>
      <c r="H1803">
        <f>YEAR(TablaVentas[[#This Row],[fecha]])</f>
        <v>2016</v>
      </c>
      <c r="I1803">
        <f>VLOOKUP(TablaVentas[[#This Row],[CodigoBarras]],TablaProductos[#All],3,FALSE)</f>
        <v>1002</v>
      </c>
    </row>
    <row r="1804" spans="1:9" x14ac:dyDescent="0.25">
      <c r="A1804" s="68">
        <v>42696</v>
      </c>
      <c r="B1804">
        <v>75100033947</v>
      </c>
      <c r="C1804">
        <v>23</v>
      </c>
      <c r="D1804" s="2">
        <v>33.370394916639121</v>
      </c>
      <c r="E1804" s="3">
        <f>TablaVentas[[#This Row],[Precio]]*TablaVentas[[#This Row],[Cantidad]]</f>
        <v>767.51908308269981</v>
      </c>
      <c r="F1804">
        <f>IF(TablaVentas[[#This Row],[Cantidad]]&gt;=20,1,2)</f>
        <v>1</v>
      </c>
      <c r="G1804" s="67" t="str">
        <f>VLOOKUP(MONTH(TablaVentas[[#This Row],[fecha]]),TablaMeses[#All],2,FALSE)</f>
        <v>NOVIEMBRE</v>
      </c>
      <c r="H1804">
        <f>YEAR(TablaVentas[[#This Row],[fecha]])</f>
        <v>2016</v>
      </c>
      <c r="I1804">
        <f>VLOOKUP(TablaVentas[[#This Row],[CodigoBarras]],TablaProductos[#All],3,FALSE)</f>
        <v>1005</v>
      </c>
    </row>
    <row r="1805" spans="1:9" x14ac:dyDescent="0.25">
      <c r="A1805" s="68">
        <v>42697</v>
      </c>
      <c r="B1805">
        <v>75100033944</v>
      </c>
      <c r="C1805">
        <v>33</v>
      </c>
      <c r="D1805" s="2">
        <v>26.678238770962935</v>
      </c>
      <c r="E1805" s="3">
        <f>TablaVentas[[#This Row],[Precio]]*TablaVentas[[#This Row],[Cantidad]]</f>
        <v>880.38187944177685</v>
      </c>
      <c r="F1805">
        <f>IF(TablaVentas[[#This Row],[Cantidad]]&gt;=20,1,2)</f>
        <v>1</v>
      </c>
      <c r="G1805" s="67" t="str">
        <f>VLOOKUP(MONTH(TablaVentas[[#This Row],[fecha]]),TablaMeses[#All],2,FALSE)</f>
        <v>NOVIEMBRE</v>
      </c>
      <c r="H1805">
        <f>YEAR(TablaVentas[[#This Row],[fecha]])</f>
        <v>2016</v>
      </c>
      <c r="I1805">
        <f>VLOOKUP(TablaVentas[[#This Row],[CodigoBarras]],TablaProductos[#All],3,FALSE)</f>
        <v>1002</v>
      </c>
    </row>
    <row r="1806" spans="1:9" x14ac:dyDescent="0.25">
      <c r="A1806" s="68">
        <v>42697</v>
      </c>
      <c r="B1806">
        <v>75100033945</v>
      </c>
      <c r="C1806">
        <v>48</v>
      </c>
      <c r="D1806" s="2">
        <v>32.473968381130078</v>
      </c>
      <c r="E1806" s="3">
        <f>TablaVentas[[#This Row],[Precio]]*TablaVentas[[#This Row],[Cantidad]]</f>
        <v>1558.7504822942437</v>
      </c>
      <c r="F1806">
        <f>IF(TablaVentas[[#This Row],[Cantidad]]&gt;=20,1,2)</f>
        <v>1</v>
      </c>
      <c r="G1806" s="67" t="str">
        <f>VLOOKUP(MONTH(TablaVentas[[#This Row],[fecha]]),TablaMeses[#All],2,FALSE)</f>
        <v>NOVIEMBRE</v>
      </c>
      <c r="H1806">
        <f>YEAR(TablaVentas[[#This Row],[fecha]])</f>
        <v>2016</v>
      </c>
      <c r="I1806">
        <f>VLOOKUP(TablaVentas[[#This Row],[CodigoBarras]],TablaProductos[#All],3,FALSE)</f>
        <v>1003</v>
      </c>
    </row>
    <row r="1807" spans="1:9" x14ac:dyDescent="0.25">
      <c r="A1807" s="68">
        <v>42698</v>
      </c>
      <c r="B1807">
        <v>75100033940</v>
      </c>
      <c r="C1807">
        <v>14</v>
      </c>
      <c r="D1807" s="2">
        <v>36.618449397693041</v>
      </c>
      <c r="E1807" s="3">
        <f>TablaVentas[[#This Row],[Precio]]*TablaVentas[[#This Row],[Cantidad]]</f>
        <v>512.65829156770258</v>
      </c>
      <c r="F1807">
        <f>IF(TablaVentas[[#This Row],[Cantidad]]&gt;=20,1,2)</f>
        <v>2</v>
      </c>
      <c r="G1807" s="67" t="str">
        <f>VLOOKUP(MONTH(TablaVentas[[#This Row],[fecha]]),TablaMeses[#All],2,FALSE)</f>
        <v>NOVIEMBRE</v>
      </c>
      <c r="H1807">
        <f>YEAR(TablaVentas[[#This Row],[fecha]])</f>
        <v>2016</v>
      </c>
      <c r="I1807">
        <f>VLOOKUP(TablaVentas[[#This Row],[CodigoBarras]],TablaProductos[#All],3,FALSE)</f>
        <v>1001</v>
      </c>
    </row>
    <row r="1808" spans="1:9" x14ac:dyDescent="0.25">
      <c r="A1808" s="68">
        <v>42698</v>
      </c>
      <c r="B1808">
        <v>75100033945</v>
      </c>
      <c r="C1808">
        <v>36</v>
      </c>
      <c r="D1808" s="2">
        <v>32.473968381130078</v>
      </c>
      <c r="E1808" s="3">
        <f>TablaVentas[[#This Row],[Precio]]*TablaVentas[[#This Row],[Cantidad]]</f>
        <v>1169.0628617206828</v>
      </c>
      <c r="F1808">
        <f>IF(TablaVentas[[#This Row],[Cantidad]]&gt;=20,1,2)</f>
        <v>1</v>
      </c>
      <c r="G1808" s="67" t="str">
        <f>VLOOKUP(MONTH(TablaVentas[[#This Row],[fecha]]),TablaMeses[#All],2,FALSE)</f>
        <v>NOVIEMBRE</v>
      </c>
      <c r="H1808">
        <f>YEAR(TablaVentas[[#This Row],[fecha]])</f>
        <v>2016</v>
      </c>
      <c r="I1808">
        <f>VLOOKUP(TablaVentas[[#This Row],[CodigoBarras]],TablaProductos[#All],3,FALSE)</f>
        <v>1003</v>
      </c>
    </row>
    <row r="1809" spans="1:9" x14ac:dyDescent="0.25">
      <c r="A1809" s="68">
        <v>42699</v>
      </c>
      <c r="B1809">
        <v>75100033940</v>
      </c>
      <c r="C1809">
        <v>45</v>
      </c>
      <c r="D1809" s="2">
        <v>36.618449397693041</v>
      </c>
      <c r="E1809" s="3">
        <f>TablaVentas[[#This Row],[Precio]]*TablaVentas[[#This Row],[Cantidad]]</f>
        <v>1647.8302228961868</v>
      </c>
      <c r="F1809">
        <f>IF(TablaVentas[[#This Row],[Cantidad]]&gt;=20,1,2)</f>
        <v>1</v>
      </c>
      <c r="G1809" s="67" t="str">
        <f>VLOOKUP(MONTH(TablaVentas[[#This Row],[fecha]]),TablaMeses[#All],2,FALSE)</f>
        <v>NOVIEMBRE</v>
      </c>
      <c r="H1809">
        <f>YEAR(TablaVentas[[#This Row],[fecha]])</f>
        <v>2016</v>
      </c>
      <c r="I1809">
        <f>VLOOKUP(TablaVentas[[#This Row],[CodigoBarras]],TablaProductos[#All],3,FALSE)</f>
        <v>1001</v>
      </c>
    </row>
    <row r="1810" spans="1:9" x14ac:dyDescent="0.25">
      <c r="A1810" s="68">
        <v>42699</v>
      </c>
      <c r="B1810">
        <v>75100033940</v>
      </c>
      <c r="C1810">
        <v>20</v>
      </c>
      <c r="D1810" s="2">
        <v>36.618449397693041</v>
      </c>
      <c r="E1810" s="3">
        <f>TablaVentas[[#This Row],[Precio]]*TablaVentas[[#This Row],[Cantidad]]</f>
        <v>732.36898795386082</v>
      </c>
      <c r="F1810">
        <f>IF(TablaVentas[[#This Row],[Cantidad]]&gt;=20,1,2)</f>
        <v>1</v>
      </c>
      <c r="G1810" s="67" t="str">
        <f>VLOOKUP(MONTH(TablaVentas[[#This Row],[fecha]]),TablaMeses[#All],2,FALSE)</f>
        <v>NOVIEMBRE</v>
      </c>
      <c r="H1810">
        <f>YEAR(TablaVentas[[#This Row],[fecha]])</f>
        <v>2016</v>
      </c>
      <c r="I1810">
        <f>VLOOKUP(TablaVentas[[#This Row],[CodigoBarras]],TablaProductos[#All],3,FALSE)</f>
        <v>1001</v>
      </c>
    </row>
    <row r="1811" spans="1:9" x14ac:dyDescent="0.25">
      <c r="A1811" s="68">
        <v>42699</v>
      </c>
      <c r="B1811">
        <v>75100033943</v>
      </c>
      <c r="C1811">
        <v>4</v>
      </c>
      <c r="D1811" s="2">
        <v>38.791923856233225</v>
      </c>
      <c r="E1811" s="3">
        <f>TablaVentas[[#This Row],[Precio]]*TablaVentas[[#This Row],[Cantidad]]</f>
        <v>155.1676954249329</v>
      </c>
      <c r="F1811">
        <f>IF(TablaVentas[[#This Row],[Cantidad]]&gt;=20,1,2)</f>
        <v>2</v>
      </c>
      <c r="G1811" s="67" t="str">
        <f>VLOOKUP(MONTH(TablaVentas[[#This Row],[fecha]]),TablaMeses[#All],2,FALSE)</f>
        <v>NOVIEMBRE</v>
      </c>
      <c r="H1811">
        <f>YEAR(TablaVentas[[#This Row],[fecha]])</f>
        <v>2016</v>
      </c>
      <c r="I1811">
        <f>VLOOKUP(TablaVentas[[#This Row],[CodigoBarras]],TablaProductos[#All],3,FALSE)</f>
        <v>1001</v>
      </c>
    </row>
    <row r="1812" spans="1:9" x14ac:dyDescent="0.25">
      <c r="A1812" s="68">
        <v>42699</v>
      </c>
      <c r="B1812">
        <v>75100033944</v>
      </c>
      <c r="C1812">
        <v>6</v>
      </c>
      <c r="D1812" s="2">
        <v>26.678238770962935</v>
      </c>
      <c r="E1812" s="3">
        <f>TablaVentas[[#This Row],[Precio]]*TablaVentas[[#This Row],[Cantidad]]</f>
        <v>160.06943262577761</v>
      </c>
      <c r="F1812">
        <f>IF(TablaVentas[[#This Row],[Cantidad]]&gt;=20,1,2)</f>
        <v>2</v>
      </c>
      <c r="G1812" s="67" t="str">
        <f>VLOOKUP(MONTH(TablaVentas[[#This Row],[fecha]]),TablaMeses[#All],2,FALSE)</f>
        <v>NOVIEMBRE</v>
      </c>
      <c r="H1812">
        <f>YEAR(TablaVentas[[#This Row],[fecha]])</f>
        <v>2016</v>
      </c>
      <c r="I1812">
        <f>VLOOKUP(TablaVentas[[#This Row],[CodigoBarras]],TablaProductos[#All],3,FALSE)</f>
        <v>1002</v>
      </c>
    </row>
    <row r="1813" spans="1:9" x14ac:dyDescent="0.25">
      <c r="A1813" s="68">
        <v>42699</v>
      </c>
      <c r="B1813">
        <v>75100033946</v>
      </c>
      <c r="C1813">
        <v>13</v>
      </c>
      <c r="D1813" s="2">
        <v>39.508311000525424</v>
      </c>
      <c r="E1813" s="3">
        <f>TablaVentas[[#This Row],[Precio]]*TablaVentas[[#This Row],[Cantidad]]</f>
        <v>513.60804300683048</v>
      </c>
      <c r="F1813">
        <f>IF(TablaVentas[[#This Row],[Cantidad]]&gt;=20,1,2)</f>
        <v>2</v>
      </c>
      <c r="G1813" s="67" t="str">
        <f>VLOOKUP(MONTH(TablaVentas[[#This Row],[fecha]]),TablaMeses[#All],2,FALSE)</f>
        <v>NOVIEMBRE</v>
      </c>
      <c r="H1813">
        <f>YEAR(TablaVentas[[#This Row],[fecha]])</f>
        <v>2016</v>
      </c>
      <c r="I1813">
        <f>VLOOKUP(TablaVentas[[#This Row],[CodigoBarras]],TablaProductos[#All],3,FALSE)</f>
        <v>1004</v>
      </c>
    </row>
    <row r="1814" spans="1:9" x14ac:dyDescent="0.25">
      <c r="A1814" s="68">
        <v>42699</v>
      </c>
      <c r="B1814">
        <v>75100033946</v>
      </c>
      <c r="C1814">
        <v>44</v>
      </c>
      <c r="D1814" s="2">
        <v>39.508311000525424</v>
      </c>
      <c r="E1814" s="3">
        <f>TablaVentas[[#This Row],[Precio]]*TablaVentas[[#This Row],[Cantidad]]</f>
        <v>1738.3656840231188</v>
      </c>
      <c r="F1814">
        <f>IF(TablaVentas[[#This Row],[Cantidad]]&gt;=20,1,2)</f>
        <v>1</v>
      </c>
      <c r="G1814" s="67" t="str">
        <f>VLOOKUP(MONTH(TablaVentas[[#This Row],[fecha]]),TablaMeses[#All],2,FALSE)</f>
        <v>NOVIEMBRE</v>
      </c>
      <c r="H1814">
        <f>YEAR(TablaVentas[[#This Row],[fecha]])</f>
        <v>2016</v>
      </c>
      <c r="I1814">
        <f>VLOOKUP(TablaVentas[[#This Row],[CodigoBarras]],TablaProductos[#All],3,FALSE)</f>
        <v>1004</v>
      </c>
    </row>
    <row r="1815" spans="1:9" x14ac:dyDescent="0.25">
      <c r="A1815" s="68">
        <v>42699</v>
      </c>
      <c r="B1815">
        <v>75100033948</v>
      </c>
      <c r="C1815">
        <v>3</v>
      </c>
      <c r="D1815" s="2">
        <v>24.462827423892683</v>
      </c>
      <c r="E1815" s="3">
        <f>TablaVentas[[#This Row],[Precio]]*TablaVentas[[#This Row],[Cantidad]]</f>
        <v>73.388482271678043</v>
      </c>
      <c r="F1815">
        <f>IF(TablaVentas[[#This Row],[Cantidad]]&gt;=20,1,2)</f>
        <v>2</v>
      </c>
      <c r="G1815" s="67" t="str">
        <f>VLOOKUP(MONTH(TablaVentas[[#This Row],[fecha]]),TablaMeses[#All],2,FALSE)</f>
        <v>NOVIEMBRE</v>
      </c>
      <c r="H1815">
        <f>YEAR(TablaVentas[[#This Row],[fecha]])</f>
        <v>2016</v>
      </c>
      <c r="I1815">
        <f>VLOOKUP(TablaVentas[[#This Row],[CodigoBarras]],TablaProductos[#All],3,FALSE)</f>
        <v>1006</v>
      </c>
    </row>
    <row r="1816" spans="1:9" x14ac:dyDescent="0.25">
      <c r="A1816" s="68">
        <v>42699</v>
      </c>
      <c r="B1816">
        <v>75100033949</v>
      </c>
      <c r="C1816">
        <v>27</v>
      </c>
      <c r="D1816" s="2">
        <v>32.894032474980676</v>
      </c>
      <c r="E1816" s="3">
        <f>TablaVentas[[#This Row],[Precio]]*TablaVentas[[#This Row],[Cantidad]]</f>
        <v>888.1388768244783</v>
      </c>
      <c r="F1816">
        <f>IF(TablaVentas[[#This Row],[Cantidad]]&gt;=20,1,2)</f>
        <v>1</v>
      </c>
      <c r="G1816" s="67" t="str">
        <f>VLOOKUP(MONTH(TablaVentas[[#This Row],[fecha]]),TablaMeses[#All],2,FALSE)</f>
        <v>NOVIEMBRE</v>
      </c>
      <c r="H1816">
        <f>YEAR(TablaVentas[[#This Row],[fecha]])</f>
        <v>2016</v>
      </c>
      <c r="I1816">
        <f>VLOOKUP(TablaVentas[[#This Row],[CodigoBarras]],TablaProductos[#All],3,FALSE)</f>
        <v>1004</v>
      </c>
    </row>
    <row r="1817" spans="1:9" x14ac:dyDescent="0.25">
      <c r="A1817" s="68">
        <v>42699</v>
      </c>
      <c r="B1817">
        <v>75100033950</v>
      </c>
      <c r="C1817">
        <v>13</v>
      </c>
      <c r="D1817" s="2">
        <v>25.215585619363644</v>
      </c>
      <c r="E1817" s="3">
        <f>TablaVentas[[#This Row],[Precio]]*TablaVentas[[#This Row],[Cantidad]]</f>
        <v>327.80261305172735</v>
      </c>
      <c r="F1817">
        <f>IF(TablaVentas[[#This Row],[Cantidad]]&gt;=20,1,2)</f>
        <v>2</v>
      </c>
      <c r="G1817" s="67" t="str">
        <f>VLOOKUP(MONTH(TablaVentas[[#This Row],[fecha]]),TablaMeses[#All],2,FALSE)</f>
        <v>NOVIEMBRE</v>
      </c>
      <c r="H1817">
        <f>YEAR(TablaVentas[[#This Row],[fecha]])</f>
        <v>2016</v>
      </c>
      <c r="I1817">
        <f>VLOOKUP(TablaVentas[[#This Row],[CodigoBarras]],TablaProductos[#All],3,FALSE)</f>
        <v>1005</v>
      </c>
    </row>
    <row r="1818" spans="1:9" x14ac:dyDescent="0.25">
      <c r="A1818" s="68">
        <v>42700</v>
      </c>
      <c r="B1818">
        <v>75100033943</v>
      </c>
      <c r="C1818">
        <v>44</v>
      </c>
      <c r="D1818" s="2">
        <v>38.791923856233225</v>
      </c>
      <c r="E1818" s="3">
        <f>TablaVentas[[#This Row],[Precio]]*TablaVentas[[#This Row],[Cantidad]]</f>
        <v>1706.844649674262</v>
      </c>
      <c r="F1818">
        <f>IF(TablaVentas[[#This Row],[Cantidad]]&gt;=20,1,2)</f>
        <v>1</v>
      </c>
      <c r="G1818" s="67" t="str">
        <f>VLOOKUP(MONTH(TablaVentas[[#This Row],[fecha]]),TablaMeses[#All],2,FALSE)</f>
        <v>NOVIEMBRE</v>
      </c>
      <c r="H1818">
        <f>YEAR(TablaVentas[[#This Row],[fecha]])</f>
        <v>2016</v>
      </c>
      <c r="I1818">
        <f>VLOOKUP(TablaVentas[[#This Row],[CodigoBarras]],TablaProductos[#All],3,FALSE)</f>
        <v>1001</v>
      </c>
    </row>
    <row r="1819" spans="1:9" x14ac:dyDescent="0.25">
      <c r="A1819" s="68">
        <v>42700</v>
      </c>
      <c r="B1819">
        <v>75100033947</v>
      </c>
      <c r="C1819">
        <v>15</v>
      </c>
      <c r="D1819" s="2">
        <v>33.370394916639121</v>
      </c>
      <c r="E1819" s="3">
        <f>TablaVentas[[#This Row],[Precio]]*TablaVentas[[#This Row],[Cantidad]]</f>
        <v>500.55592374958684</v>
      </c>
      <c r="F1819">
        <f>IF(TablaVentas[[#This Row],[Cantidad]]&gt;=20,1,2)</f>
        <v>2</v>
      </c>
      <c r="G1819" s="67" t="str">
        <f>VLOOKUP(MONTH(TablaVentas[[#This Row],[fecha]]),TablaMeses[#All],2,FALSE)</f>
        <v>NOVIEMBRE</v>
      </c>
      <c r="H1819">
        <f>YEAR(TablaVentas[[#This Row],[fecha]])</f>
        <v>2016</v>
      </c>
      <c r="I1819">
        <f>VLOOKUP(TablaVentas[[#This Row],[CodigoBarras]],TablaProductos[#All],3,FALSE)</f>
        <v>1005</v>
      </c>
    </row>
    <row r="1820" spans="1:9" x14ac:dyDescent="0.25">
      <c r="A1820" s="68">
        <v>42700</v>
      </c>
      <c r="B1820">
        <v>75100033949</v>
      </c>
      <c r="C1820">
        <v>1</v>
      </c>
      <c r="D1820" s="2">
        <v>32.894032474980676</v>
      </c>
      <c r="E1820" s="3">
        <f>TablaVentas[[#This Row],[Precio]]*TablaVentas[[#This Row],[Cantidad]]</f>
        <v>32.894032474980676</v>
      </c>
      <c r="F1820">
        <f>IF(TablaVentas[[#This Row],[Cantidad]]&gt;=20,1,2)</f>
        <v>2</v>
      </c>
      <c r="G1820" s="67" t="str">
        <f>VLOOKUP(MONTH(TablaVentas[[#This Row],[fecha]]),TablaMeses[#All],2,FALSE)</f>
        <v>NOVIEMBRE</v>
      </c>
      <c r="H1820">
        <f>YEAR(TablaVentas[[#This Row],[fecha]])</f>
        <v>2016</v>
      </c>
      <c r="I1820">
        <f>VLOOKUP(TablaVentas[[#This Row],[CodigoBarras]],TablaProductos[#All],3,FALSE)</f>
        <v>1004</v>
      </c>
    </row>
    <row r="1821" spans="1:9" x14ac:dyDescent="0.25">
      <c r="A1821" s="68">
        <v>42700</v>
      </c>
      <c r="B1821">
        <v>75100033949</v>
      </c>
      <c r="C1821">
        <v>39</v>
      </c>
      <c r="D1821" s="2">
        <v>32.894032474980676</v>
      </c>
      <c r="E1821" s="3">
        <f>TablaVentas[[#This Row],[Precio]]*TablaVentas[[#This Row],[Cantidad]]</f>
        <v>1282.8672665242464</v>
      </c>
      <c r="F1821">
        <f>IF(TablaVentas[[#This Row],[Cantidad]]&gt;=20,1,2)</f>
        <v>1</v>
      </c>
      <c r="G1821" s="67" t="str">
        <f>VLOOKUP(MONTH(TablaVentas[[#This Row],[fecha]]),TablaMeses[#All],2,FALSE)</f>
        <v>NOVIEMBRE</v>
      </c>
      <c r="H1821">
        <f>YEAR(TablaVentas[[#This Row],[fecha]])</f>
        <v>2016</v>
      </c>
      <c r="I1821">
        <f>VLOOKUP(TablaVentas[[#This Row],[CodigoBarras]],TablaProductos[#All],3,FALSE)</f>
        <v>1004</v>
      </c>
    </row>
    <row r="1822" spans="1:9" x14ac:dyDescent="0.25">
      <c r="A1822" s="68">
        <v>42701</v>
      </c>
      <c r="B1822">
        <v>75100033941</v>
      </c>
      <c r="C1822">
        <v>7</v>
      </c>
      <c r="D1822" s="2">
        <v>34.329026514440201</v>
      </c>
      <c r="E1822" s="3">
        <f>TablaVentas[[#This Row],[Precio]]*TablaVentas[[#This Row],[Cantidad]]</f>
        <v>240.3031856010814</v>
      </c>
      <c r="F1822">
        <f>IF(TablaVentas[[#This Row],[Cantidad]]&gt;=20,1,2)</f>
        <v>2</v>
      </c>
      <c r="G1822" s="67" t="str">
        <f>VLOOKUP(MONTH(TablaVentas[[#This Row],[fecha]]),TablaMeses[#All],2,FALSE)</f>
        <v>NOVIEMBRE</v>
      </c>
      <c r="H1822">
        <f>YEAR(TablaVentas[[#This Row],[fecha]])</f>
        <v>2016</v>
      </c>
      <c r="I1822">
        <f>VLOOKUP(TablaVentas[[#This Row],[CodigoBarras]],TablaProductos[#All],3,FALSE)</f>
        <v>1002</v>
      </c>
    </row>
    <row r="1823" spans="1:9" x14ac:dyDescent="0.25">
      <c r="A1823" s="68">
        <v>42701</v>
      </c>
      <c r="B1823">
        <v>75100033943</v>
      </c>
      <c r="C1823">
        <v>21</v>
      </c>
      <c r="D1823" s="2">
        <v>38.791923856233225</v>
      </c>
      <c r="E1823" s="3">
        <f>TablaVentas[[#This Row],[Precio]]*TablaVentas[[#This Row],[Cantidad]]</f>
        <v>814.63040098089778</v>
      </c>
      <c r="F1823">
        <f>IF(TablaVentas[[#This Row],[Cantidad]]&gt;=20,1,2)</f>
        <v>1</v>
      </c>
      <c r="G1823" s="67" t="str">
        <f>VLOOKUP(MONTH(TablaVentas[[#This Row],[fecha]]),TablaMeses[#All],2,FALSE)</f>
        <v>NOVIEMBRE</v>
      </c>
      <c r="H1823">
        <f>YEAR(TablaVentas[[#This Row],[fecha]])</f>
        <v>2016</v>
      </c>
      <c r="I1823">
        <f>VLOOKUP(TablaVentas[[#This Row],[CodigoBarras]],TablaProductos[#All],3,FALSE)</f>
        <v>1001</v>
      </c>
    </row>
    <row r="1824" spans="1:9" x14ac:dyDescent="0.25">
      <c r="A1824" s="68">
        <v>42701</v>
      </c>
      <c r="B1824">
        <v>75100033947</v>
      </c>
      <c r="C1824">
        <v>30</v>
      </c>
      <c r="D1824" s="2">
        <v>33.370394916639121</v>
      </c>
      <c r="E1824" s="3">
        <f>TablaVentas[[#This Row],[Precio]]*TablaVentas[[#This Row],[Cantidad]]</f>
        <v>1001.1118474991737</v>
      </c>
      <c r="F1824">
        <f>IF(TablaVentas[[#This Row],[Cantidad]]&gt;=20,1,2)</f>
        <v>1</v>
      </c>
      <c r="G1824" s="67" t="str">
        <f>VLOOKUP(MONTH(TablaVentas[[#This Row],[fecha]]),TablaMeses[#All],2,FALSE)</f>
        <v>NOVIEMBRE</v>
      </c>
      <c r="H1824">
        <f>YEAR(TablaVentas[[#This Row],[fecha]])</f>
        <v>2016</v>
      </c>
      <c r="I1824">
        <f>VLOOKUP(TablaVentas[[#This Row],[CodigoBarras]],TablaProductos[#All],3,FALSE)</f>
        <v>1005</v>
      </c>
    </row>
    <row r="1825" spans="1:9" x14ac:dyDescent="0.25">
      <c r="A1825" s="68">
        <v>42701</v>
      </c>
      <c r="B1825">
        <v>75100033947</v>
      </c>
      <c r="C1825">
        <v>35</v>
      </c>
      <c r="D1825" s="2">
        <v>33.370394916639121</v>
      </c>
      <c r="E1825" s="3">
        <f>TablaVentas[[#This Row],[Precio]]*TablaVentas[[#This Row],[Cantidad]]</f>
        <v>1167.9638220823692</v>
      </c>
      <c r="F1825">
        <f>IF(TablaVentas[[#This Row],[Cantidad]]&gt;=20,1,2)</f>
        <v>1</v>
      </c>
      <c r="G1825" s="67" t="str">
        <f>VLOOKUP(MONTH(TablaVentas[[#This Row],[fecha]]),TablaMeses[#All],2,FALSE)</f>
        <v>NOVIEMBRE</v>
      </c>
      <c r="H1825">
        <f>YEAR(TablaVentas[[#This Row],[fecha]])</f>
        <v>2016</v>
      </c>
      <c r="I1825">
        <f>VLOOKUP(TablaVentas[[#This Row],[CodigoBarras]],TablaProductos[#All],3,FALSE)</f>
        <v>1005</v>
      </c>
    </row>
    <row r="1826" spans="1:9" x14ac:dyDescent="0.25">
      <c r="A1826" s="68">
        <v>42701</v>
      </c>
      <c r="B1826">
        <v>75100033949</v>
      </c>
      <c r="C1826">
        <v>43</v>
      </c>
      <c r="D1826" s="2">
        <v>32.894032474980676</v>
      </c>
      <c r="E1826" s="3">
        <f>TablaVentas[[#This Row],[Precio]]*TablaVentas[[#This Row],[Cantidad]]</f>
        <v>1414.4433964241691</v>
      </c>
      <c r="F1826">
        <f>IF(TablaVentas[[#This Row],[Cantidad]]&gt;=20,1,2)</f>
        <v>1</v>
      </c>
      <c r="G1826" s="67" t="str">
        <f>VLOOKUP(MONTH(TablaVentas[[#This Row],[fecha]]),TablaMeses[#All],2,FALSE)</f>
        <v>NOVIEMBRE</v>
      </c>
      <c r="H1826">
        <f>YEAR(TablaVentas[[#This Row],[fecha]])</f>
        <v>2016</v>
      </c>
      <c r="I1826">
        <f>VLOOKUP(TablaVentas[[#This Row],[CodigoBarras]],TablaProductos[#All],3,FALSE)</f>
        <v>1004</v>
      </c>
    </row>
    <row r="1827" spans="1:9" x14ac:dyDescent="0.25">
      <c r="A1827" s="68">
        <v>42701</v>
      </c>
      <c r="B1827">
        <v>75100033949</v>
      </c>
      <c r="C1827">
        <v>45</v>
      </c>
      <c r="D1827" s="2">
        <v>32.894032474980676</v>
      </c>
      <c r="E1827" s="3">
        <f>TablaVentas[[#This Row],[Precio]]*TablaVentas[[#This Row],[Cantidad]]</f>
        <v>1480.2314613741305</v>
      </c>
      <c r="F1827">
        <f>IF(TablaVentas[[#This Row],[Cantidad]]&gt;=20,1,2)</f>
        <v>1</v>
      </c>
      <c r="G1827" s="67" t="str">
        <f>VLOOKUP(MONTH(TablaVentas[[#This Row],[fecha]]),TablaMeses[#All],2,FALSE)</f>
        <v>NOVIEMBRE</v>
      </c>
      <c r="H1827">
        <f>YEAR(TablaVentas[[#This Row],[fecha]])</f>
        <v>2016</v>
      </c>
      <c r="I1827">
        <f>VLOOKUP(TablaVentas[[#This Row],[CodigoBarras]],TablaProductos[#All],3,FALSE)</f>
        <v>1004</v>
      </c>
    </row>
    <row r="1828" spans="1:9" x14ac:dyDescent="0.25">
      <c r="A1828" s="68">
        <v>42702</v>
      </c>
      <c r="B1828">
        <v>75100033940</v>
      </c>
      <c r="C1828">
        <v>32</v>
      </c>
      <c r="D1828" s="2">
        <v>36.618449397693041</v>
      </c>
      <c r="E1828" s="3">
        <f>TablaVentas[[#This Row],[Precio]]*TablaVentas[[#This Row],[Cantidad]]</f>
        <v>1171.7903807261773</v>
      </c>
      <c r="F1828">
        <f>IF(TablaVentas[[#This Row],[Cantidad]]&gt;=20,1,2)</f>
        <v>1</v>
      </c>
      <c r="G1828" s="67" t="str">
        <f>VLOOKUP(MONTH(TablaVentas[[#This Row],[fecha]]),TablaMeses[#All],2,FALSE)</f>
        <v>NOVIEMBRE</v>
      </c>
      <c r="H1828">
        <f>YEAR(TablaVentas[[#This Row],[fecha]])</f>
        <v>2016</v>
      </c>
      <c r="I1828">
        <f>VLOOKUP(TablaVentas[[#This Row],[CodigoBarras]],TablaProductos[#All],3,FALSE)</f>
        <v>1001</v>
      </c>
    </row>
    <row r="1829" spans="1:9" x14ac:dyDescent="0.25">
      <c r="A1829" s="68">
        <v>42702</v>
      </c>
      <c r="B1829">
        <v>75100033942</v>
      </c>
      <c r="C1829">
        <v>43</v>
      </c>
      <c r="D1829" s="2">
        <v>39.570543626877033</v>
      </c>
      <c r="E1829" s="3">
        <f>TablaVentas[[#This Row],[Precio]]*TablaVentas[[#This Row],[Cantidad]]</f>
        <v>1701.5333759557125</v>
      </c>
      <c r="F1829">
        <f>IF(TablaVentas[[#This Row],[Cantidad]]&gt;=20,1,2)</f>
        <v>1</v>
      </c>
      <c r="G1829" s="67" t="str">
        <f>VLOOKUP(MONTH(TablaVentas[[#This Row],[fecha]]),TablaMeses[#All],2,FALSE)</f>
        <v>NOVIEMBRE</v>
      </c>
      <c r="H1829">
        <f>YEAR(TablaVentas[[#This Row],[fecha]])</f>
        <v>2016</v>
      </c>
      <c r="I1829">
        <f>VLOOKUP(TablaVentas[[#This Row],[CodigoBarras]],TablaProductos[#All],3,FALSE)</f>
        <v>1003</v>
      </c>
    </row>
    <row r="1830" spans="1:9" x14ac:dyDescent="0.25">
      <c r="A1830" s="68">
        <v>42702</v>
      </c>
      <c r="B1830">
        <v>75100033943</v>
      </c>
      <c r="C1830">
        <v>17</v>
      </c>
      <c r="D1830" s="2">
        <v>38.791923856233225</v>
      </c>
      <c r="E1830" s="3">
        <f>TablaVentas[[#This Row],[Precio]]*TablaVentas[[#This Row],[Cantidad]]</f>
        <v>659.46270555596482</v>
      </c>
      <c r="F1830">
        <f>IF(TablaVentas[[#This Row],[Cantidad]]&gt;=20,1,2)</f>
        <v>2</v>
      </c>
      <c r="G1830" s="67" t="str">
        <f>VLOOKUP(MONTH(TablaVentas[[#This Row],[fecha]]),TablaMeses[#All],2,FALSE)</f>
        <v>NOVIEMBRE</v>
      </c>
      <c r="H1830">
        <f>YEAR(TablaVentas[[#This Row],[fecha]])</f>
        <v>2016</v>
      </c>
      <c r="I1830">
        <f>VLOOKUP(TablaVentas[[#This Row],[CodigoBarras]],TablaProductos[#All],3,FALSE)</f>
        <v>1001</v>
      </c>
    </row>
    <row r="1831" spans="1:9" x14ac:dyDescent="0.25">
      <c r="A1831" s="68">
        <v>42702</v>
      </c>
      <c r="B1831">
        <v>75100033947</v>
      </c>
      <c r="C1831">
        <v>26</v>
      </c>
      <c r="D1831" s="2">
        <v>33.370394916639121</v>
      </c>
      <c r="E1831" s="3">
        <f>TablaVentas[[#This Row],[Precio]]*TablaVentas[[#This Row],[Cantidad]]</f>
        <v>867.63026783261716</v>
      </c>
      <c r="F1831">
        <f>IF(TablaVentas[[#This Row],[Cantidad]]&gt;=20,1,2)</f>
        <v>1</v>
      </c>
      <c r="G1831" s="67" t="str">
        <f>VLOOKUP(MONTH(TablaVentas[[#This Row],[fecha]]),TablaMeses[#All],2,FALSE)</f>
        <v>NOVIEMBRE</v>
      </c>
      <c r="H1831">
        <f>YEAR(TablaVentas[[#This Row],[fecha]])</f>
        <v>2016</v>
      </c>
      <c r="I1831">
        <f>VLOOKUP(TablaVentas[[#This Row],[CodigoBarras]],TablaProductos[#All],3,FALSE)</f>
        <v>1005</v>
      </c>
    </row>
    <row r="1832" spans="1:9" x14ac:dyDescent="0.25">
      <c r="A1832" s="68">
        <v>42703</v>
      </c>
      <c r="B1832">
        <v>75100033940</v>
      </c>
      <c r="C1832">
        <v>11</v>
      </c>
      <c r="D1832" s="2">
        <v>36.618449397693041</v>
      </c>
      <c r="E1832" s="3">
        <f>TablaVentas[[#This Row],[Precio]]*TablaVentas[[#This Row],[Cantidad]]</f>
        <v>402.80294337462345</v>
      </c>
      <c r="F1832">
        <f>IF(TablaVentas[[#This Row],[Cantidad]]&gt;=20,1,2)</f>
        <v>2</v>
      </c>
      <c r="G1832" s="67" t="str">
        <f>VLOOKUP(MONTH(TablaVentas[[#This Row],[fecha]]),TablaMeses[#All],2,FALSE)</f>
        <v>NOVIEMBRE</v>
      </c>
      <c r="H1832">
        <f>YEAR(TablaVentas[[#This Row],[fecha]])</f>
        <v>2016</v>
      </c>
      <c r="I1832">
        <f>VLOOKUP(TablaVentas[[#This Row],[CodigoBarras]],TablaProductos[#All],3,FALSE)</f>
        <v>1001</v>
      </c>
    </row>
    <row r="1833" spans="1:9" x14ac:dyDescent="0.25">
      <c r="A1833" s="68">
        <v>42703</v>
      </c>
      <c r="B1833">
        <v>75100033940</v>
      </c>
      <c r="C1833">
        <v>27</v>
      </c>
      <c r="D1833" s="2">
        <v>36.618449397693041</v>
      </c>
      <c r="E1833" s="3">
        <f>TablaVentas[[#This Row],[Precio]]*TablaVentas[[#This Row],[Cantidad]]</f>
        <v>988.69813373771217</v>
      </c>
      <c r="F1833">
        <f>IF(TablaVentas[[#This Row],[Cantidad]]&gt;=20,1,2)</f>
        <v>1</v>
      </c>
      <c r="G1833" s="67" t="str">
        <f>VLOOKUP(MONTH(TablaVentas[[#This Row],[fecha]]),TablaMeses[#All],2,FALSE)</f>
        <v>NOVIEMBRE</v>
      </c>
      <c r="H1833">
        <f>YEAR(TablaVentas[[#This Row],[fecha]])</f>
        <v>2016</v>
      </c>
      <c r="I1833">
        <f>VLOOKUP(TablaVentas[[#This Row],[CodigoBarras]],TablaProductos[#All],3,FALSE)</f>
        <v>1001</v>
      </c>
    </row>
    <row r="1834" spans="1:9" x14ac:dyDescent="0.25">
      <c r="A1834" s="68">
        <v>42703</v>
      </c>
      <c r="B1834">
        <v>75100033943</v>
      </c>
      <c r="C1834">
        <v>32</v>
      </c>
      <c r="D1834" s="2">
        <v>38.791923856233225</v>
      </c>
      <c r="E1834" s="3">
        <f>TablaVentas[[#This Row],[Precio]]*TablaVentas[[#This Row],[Cantidad]]</f>
        <v>1241.3415633994632</v>
      </c>
      <c r="F1834">
        <f>IF(TablaVentas[[#This Row],[Cantidad]]&gt;=20,1,2)</f>
        <v>1</v>
      </c>
      <c r="G1834" s="67" t="str">
        <f>VLOOKUP(MONTH(TablaVentas[[#This Row],[fecha]]),TablaMeses[#All],2,FALSE)</f>
        <v>NOVIEMBRE</v>
      </c>
      <c r="H1834">
        <f>YEAR(TablaVentas[[#This Row],[fecha]])</f>
        <v>2016</v>
      </c>
      <c r="I1834">
        <f>VLOOKUP(TablaVentas[[#This Row],[CodigoBarras]],TablaProductos[#All],3,FALSE)</f>
        <v>1001</v>
      </c>
    </row>
    <row r="1835" spans="1:9" x14ac:dyDescent="0.25">
      <c r="A1835" s="68">
        <v>42703</v>
      </c>
      <c r="B1835">
        <v>75100033945</v>
      </c>
      <c r="C1835">
        <v>21</v>
      </c>
      <c r="D1835" s="2">
        <v>32.473968381130078</v>
      </c>
      <c r="E1835" s="3">
        <f>TablaVentas[[#This Row],[Precio]]*TablaVentas[[#This Row],[Cantidad]]</f>
        <v>681.95333600373169</v>
      </c>
      <c r="F1835">
        <f>IF(TablaVentas[[#This Row],[Cantidad]]&gt;=20,1,2)</f>
        <v>1</v>
      </c>
      <c r="G1835" s="67" t="str">
        <f>VLOOKUP(MONTH(TablaVentas[[#This Row],[fecha]]),TablaMeses[#All],2,FALSE)</f>
        <v>NOVIEMBRE</v>
      </c>
      <c r="H1835">
        <f>YEAR(TablaVentas[[#This Row],[fecha]])</f>
        <v>2016</v>
      </c>
      <c r="I1835">
        <f>VLOOKUP(TablaVentas[[#This Row],[CodigoBarras]],TablaProductos[#All],3,FALSE)</f>
        <v>1003</v>
      </c>
    </row>
    <row r="1836" spans="1:9" x14ac:dyDescent="0.25">
      <c r="A1836" s="68">
        <v>42703</v>
      </c>
      <c r="B1836">
        <v>75100033946</v>
      </c>
      <c r="C1836">
        <v>4</v>
      </c>
      <c r="D1836" s="2">
        <v>39.508311000525424</v>
      </c>
      <c r="E1836" s="3">
        <f>TablaVentas[[#This Row],[Precio]]*TablaVentas[[#This Row],[Cantidad]]</f>
        <v>158.0332440021017</v>
      </c>
      <c r="F1836">
        <f>IF(TablaVentas[[#This Row],[Cantidad]]&gt;=20,1,2)</f>
        <v>2</v>
      </c>
      <c r="G1836" s="67" t="str">
        <f>VLOOKUP(MONTH(TablaVentas[[#This Row],[fecha]]),TablaMeses[#All],2,FALSE)</f>
        <v>NOVIEMBRE</v>
      </c>
      <c r="H1836">
        <f>YEAR(TablaVentas[[#This Row],[fecha]])</f>
        <v>2016</v>
      </c>
      <c r="I1836">
        <f>VLOOKUP(TablaVentas[[#This Row],[CodigoBarras]],TablaProductos[#All],3,FALSE)</f>
        <v>1004</v>
      </c>
    </row>
    <row r="1837" spans="1:9" x14ac:dyDescent="0.25">
      <c r="A1837" s="68">
        <v>42703</v>
      </c>
      <c r="B1837">
        <v>75100033947</v>
      </c>
      <c r="C1837">
        <v>28</v>
      </c>
      <c r="D1837" s="2">
        <v>33.370394916639121</v>
      </c>
      <c r="E1837" s="3">
        <f>TablaVentas[[#This Row],[Precio]]*TablaVentas[[#This Row],[Cantidad]]</f>
        <v>934.37105766589536</v>
      </c>
      <c r="F1837">
        <f>IF(TablaVentas[[#This Row],[Cantidad]]&gt;=20,1,2)</f>
        <v>1</v>
      </c>
      <c r="G1837" s="67" t="str">
        <f>VLOOKUP(MONTH(TablaVentas[[#This Row],[fecha]]),TablaMeses[#All],2,FALSE)</f>
        <v>NOVIEMBRE</v>
      </c>
      <c r="H1837">
        <f>YEAR(TablaVentas[[#This Row],[fecha]])</f>
        <v>2016</v>
      </c>
      <c r="I1837">
        <f>VLOOKUP(TablaVentas[[#This Row],[CodigoBarras]],TablaProductos[#All],3,FALSE)</f>
        <v>1005</v>
      </c>
    </row>
    <row r="1838" spans="1:9" x14ac:dyDescent="0.25">
      <c r="A1838" s="68">
        <v>42704</v>
      </c>
      <c r="B1838">
        <v>75100033942</v>
      </c>
      <c r="C1838">
        <v>44</v>
      </c>
      <c r="D1838" s="2">
        <v>39.570543626877033</v>
      </c>
      <c r="E1838" s="3">
        <f>TablaVentas[[#This Row],[Precio]]*TablaVentas[[#This Row],[Cantidad]]</f>
        <v>1741.1039195825895</v>
      </c>
      <c r="F1838">
        <f>IF(TablaVentas[[#This Row],[Cantidad]]&gt;=20,1,2)</f>
        <v>1</v>
      </c>
      <c r="G1838" s="67" t="str">
        <f>VLOOKUP(MONTH(TablaVentas[[#This Row],[fecha]]),TablaMeses[#All],2,FALSE)</f>
        <v>NOVIEMBRE</v>
      </c>
      <c r="H1838">
        <f>YEAR(TablaVentas[[#This Row],[fecha]])</f>
        <v>2016</v>
      </c>
      <c r="I1838">
        <f>VLOOKUP(TablaVentas[[#This Row],[CodigoBarras]],TablaProductos[#All],3,FALSE)</f>
        <v>1003</v>
      </c>
    </row>
    <row r="1839" spans="1:9" x14ac:dyDescent="0.25">
      <c r="A1839" s="68">
        <v>42704</v>
      </c>
      <c r="B1839">
        <v>75100033943</v>
      </c>
      <c r="C1839">
        <v>26</v>
      </c>
      <c r="D1839" s="2">
        <v>38.791923856233225</v>
      </c>
      <c r="E1839" s="3">
        <f>TablaVentas[[#This Row],[Precio]]*TablaVentas[[#This Row],[Cantidad]]</f>
        <v>1008.5900202620638</v>
      </c>
      <c r="F1839">
        <f>IF(TablaVentas[[#This Row],[Cantidad]]&gt;=20,1,2)</f>
        <v>1</v>
      </c>
      <c r="G1839" s="67" t="str">
        <f>VLOOKUP(MONTH(TablaVentas[[#This Row],[fecha]]),TablaMeses[#All],2,FALSE)</f>
        <v>NOVIEMBRE</v>
      </c>
      <c r="H1839">
        <f>YEAR(TablaVentas[[#This Row],[fecha]])</f>
        <v>2016</v>
      </c>
      <c r="I1839">
        <f>VLOOKUP(TablaVentas[[#This Row],[CodigoBarras]],TablaProductos[#All],3,FALSE)</f>
        <v>1001</v>
      </c>
    </row>
    <row r="1840" spans="1:9" x14ac:dyDescent="0.25">
      <c r="A1840" s="68">
        <v>42704</v>
      </c>
      <c r="B1840">
        <v>75100033943</v>
      </c>
      <c r="C1840">
        <v>29</v>
      </c>
      <c r="D1840" s="2">
        <v>38.791923856233225</v>
      </c>
      <c r="E1840" s="3">
        <f>TablaVentas[[#This Row],[Precio]]*TablaVentas[[#This Row],[Cantidad]]</f>
        <v>1124.9657918307635</v>
      </c>
      <c r="F1840">
        <f>IF(TablaVentas[[#This Row],[Cantidad]]&gt;=20,1,2)</f>
        <v>1</v>
      </c>
      <c r="G1840" s="67" t="str">
        <f>VLOOKUP(MONTH(TablaVentas[[#This Row],[fecha]]),TablaMeses[#All],2,FALSE)</f>
        <v>NOVIEMBRE</v>
      </c>
      <c r="H1840">
        <f>YEAR(TablaVentas[[#This Row],[fecha]])</f>
        <v>2016</v>
      </c>
      <c r="I1840">
        <f>VLOOKUP(TablaVentas[[#This Row],[CodigoBarras]],TablaProductos[#All],3,FALSE)</f>
        <v>1001</v>
      </c>
    </row>
    <row r="1841" spans="1:9" x14ac:dyDescent="0.25">
      <c r="A1841" s="68">
        <v>42704</v>
      </c>
      <c r="B1841">
        <v>75100033946</v>
      </c>
      <c r="C1841">
        <v>42</v>
      </c>
      <c r="D1841" s="2">
        <v>39.508311000525424</v>
      </c>
      <c r="E1841" s="3">
        <f>TablaVentas[[#This Row],[Precio]]*TablaVentas[[#This Row],[Cantidad]]</f>
        <v>1659.3490620220678</v>
      </c>
      <c r="F1841">
        <f>IF(TablaVentas[[#This Row],[Cantidad]]&gt;=20,1,2)</f>
        <v>1</v>
      </c>
      <c r="G1841" s="67" t="str">
        <f>VLOOKUP(MONTH(TablaVentas[[#This Row],[fecha]]),TablaMeses[#All],2,FALSE)</f>
        <v>NOVIEMBRE</v>
      </c>
      <c r="H1841">
        <f>YEAR(TablaVentas[[#This Row],[fecha]])</f>
        <v>2016</v>
      </c>
      <c r="I1841">
        <f>VLOOKUP(TablaVentas[[#This Row],[CodigoBarras]],TablaProductos[#All],3,FALSE)</f>
        <v>1004</v>
      </c>
    </row>
    <row r="1842" spans="1:9" x14ac:dyDescent="0.25">
      <c r="A1842" s="68">
        <v>42704</v>
      </c>
      <c r="B1842">
        <v>75100033946</v>
      </c>
      <c r="C1842">
        <v>26</v>
      </c>
      <c r="D1842" s="2">
        <v>39.508311000525424</v>
      </c>
      <c r="E1842" s="3">
        <f>TablaVentas[[#This Row],[Precio]]*TablaVentas[[#This Row],[Cantidad]]</f>
        <v>1027.216086013661</v>
      </c>
      <c r="F1842">
        <f>IF(TablaVentas[[#This Row],[Cantidad]]&gt;=20,1,2)</f>
        <v>1</v>
      </c>
      <c r="G1842" s="67" t="str">
        <f>VLOOKUP(MONTH(TablaVentas[[#This Row],[fecha]]),TablaMeses[#All],2,FALSE)</f>
        <v>NOVIEMBRE</v>
      </c>
      <c r="H1842">
        <f>YEAR(TablaVentas[[#This Row],[fecha]])</f>
        <v>2016</v>
      </c>
      <c r="I1842">
        <f>VLOOKUP(TablaVentas[[#This Row],[CodigoBarras]],TablaProductos[#All],3,FALSE)</f>
        <v>1004</v>
      </c>
    </row>
    <row r="1843" spans="1:9" x14ac:dyDescent="0.25">
      <c r="A1843" s="68">
        <v>42704</v>
      </c>
      <c r="B1843">
        <v>75100033947</v>
      </c>
      <c r="C1843">
        <v>16</v>
      </c>
      <c r="D1843" s="2">
        <v>33.370394916639121</v>
      </c>
      <c r="E1843" s="3">
        <f>TablaVentas[[#This Row],[Precio]]*TablaVentas[[#This Row],[Cantidad]]</f>
        <v>533.92631866622594</v>
      </c>
      <c r="F1843">
        <f>IF(TablaVentas[[#This Row],[Cantidad]]&gt;=20,1,2)</f>
        <v>2</v>
      </c>
      <c r="G1843" s="67" t="str">
        <f>VLOOKUP(MONTH(TablaVentas[[#This Row],[fecha]]),TablaMeses[#All],2,FALSE)</f>
        <v>NOVIEMBRE</v>
      </c>
      <c r="H1843">
        <f>YEAR(TablaVentas[[#This Row],[fecha]])</f>
        <v>2016</v>
      </c>
      <c r="I1843">
        <f>VLOOKUP(TablaVentas[[#This Row],[CodigoBarras]],TablaProductos[#All],3,FALSE)</f>
        <v>1005</v>
      </c>
    </row>
    <row r="1844" spans="1:9" x14ac:dyDescent="0.25">
      <c r="A1844" s="68">
        <v>42704</v>
      </c>
      <c r="B1844">
        <v>75100033948</v>
      </c>
      <c r="C1844">
        <v>32</v>
      </c>
      <c r="D1844" s="2">
        <v>24.462827423892683</v>
      </c>
      <c r="E1844" s="3">
        <f>TablaVentas[[#This Row],[Precio]]*TablaVentas[[#This Row],[Cantidad]]</f>
        <v>782.81047756456587</v>
      </c>
      <c r="F1844">
        <f>IF(TablaVentas[[#This Row],[Cantidad]]&gt;=20,1,2)</f>
        <v>1</v>
      </c>
      <c r="G1844" s="67" t="str">
        <f>VLOOKUP(MONTH(TablaVentas[[#This Row],[fecha]]),TablaMeses[#All],2,FALSE)</f>
        <v>NOVIEMBRE</v>
      </c>
      <c r="H1844">
        <f>YEAR(TablaVentas[[#This Row],[fecha]])</f>
        <v>2016</v>
      </c>
      <c r="I1844">
        <f>VLOOKUP(TablaVentas[[#This Row],[CodigoBarras]],TablaProductos[#All],3,FALSE)</f>
        <v>1006</v>
      </c>
    </row>
    <row r="1845" spans="1:9" x14ac:dyDescent="0.25">
      <c r="A1845" s="68">
        <v>42704</v>
      </c>
      <c r="B1845">
        <v>75100033950</v>
      </c>
      <c r="C1845">
        <v>50</v>
      </c>
      <c r="D1845" s="2">
        <v>25.215585619363644</v>
      </c>
      <c r="E1845" s="3">
        <f>TablaVentas[[#This Row],[Precio]]*TablaVentas[[#This Row],[Cantidad]]</f>
        <v>1260.7792809681821</v>
      </c>
      <c r="F1845">
        <f>IF(TablaVentas[[#This Row],[Cantidad]]&gt;=20,1,2)</f>
        <v>1</v>
      </c>
      <c r="G1845" s="67" t="str">
        <f>VLOOKUP(MONTH(TablaVentas[[#This Row],[fecha]]),TablaMeses[#All],2,FALSE)</f>
        <v>NOVIEMBRE</v>
      </c>
      <c r="H1845">
        <f>YEAR(TablaVentas[[#This Row],[fecha]])</f>
        <v>2016</v>
      </c>
      <c r="I1845">
        <f>VLOOKUP(TablaVentas[[#This Row],[CodigoBarras]],TablaProductos[#All],3,FALSE)</f>
        <v>1005</v>
      </c>
    </row>
    <row r="1846" spans="1:9" x14ac:dyDescent="0.25">
      <c r="A1846" s="68">
        <v>42705</v>
      </c>
      <c r="B1846">
        <v>75100033942</v>
      </c>
      <c r="C1846">
        <v>21</v>
      </c>
      <c r="D1846" s="2">
        <v>39.570543626877033</v>
      </c>
      <c r="E1846" s="3">
        <f>TablaVentas[[#This Row],[Precio]]*TablaVentas[[#This Row],[Cantidad]]</f>
        <v>830.98141616441774</v>
      </c>
      <c r="F1846">
        <f>IF(TablaVentas[[#This Row],[Cantidad]]&gt;=20,1,2)</f>
        <v>1</v>
      </c>
      <c r="G1846" s="67" t="str">
        <f>VLOOKUP(MONTH(TablaVentas[[#This Row],[fecha]]),TablaMeses[#All],2,FALSE)</f>
        <v>DICIEMBRE</v>
      </c>
      <c r="H1846">
        <f>YEAR(TablaVentas[[#This Row],[fecha]])</f>
        <v>2016</v>
      </c>
      <c r="I1846">
        <f>VLOOKUP(TablaVentas[[#This Row],[CodigoBarras]],TablaProductos[#All],3,FALSE)</f>
        <v>1003</v>
      </c>
    </row>
    <row r="1847" spans="1:9" x14ac:dyDescent="0.25">
      <c r="A1847" s="68">
        <v>42705</v>
      </c>
      <c r="B1847">
        <v>75100033945</v>
      </c>
      <c r="C1847">
        <v>11</v>
      </c>
      <c r="D1847" s="2">
        <v>32.473968381130078</v>
      </c>
      <c r="E1847" s="3">
        <f>TablaVentas[[#This Row],[Precio]]*TablaVentas[[#This Row],[Cantidad]]</f>
        <v>357.21365219243086</v>
      </c>
      <c r="F1847">
        <f>IF(TablaVentas[[#This Row],[Cantidad]]&gt;=20,1,2)</f>
        <v>2</v>
      </c>
      <c r="G1847" s="67" t="str">
        <f>VLOOKUP(MONTH(TablaVentas[[#This Row],[fecha]]),TablaMeses[#All],2,FALSE)</f>
        <v>DICIEMBRE</v>
      </c>
      <c r="H1847">
        <f>YEAR(TablaVentas[[#This Row],[fecha]])</f>
        <v>2016</v>
      </c>
      <c r="I1847">
        <f>VLOOKUP(TablaVentas[[#This Row],[CodigoBarras]],TablaProductos[#All],3,FALSE)</f>
        <v>1003</v>
      </c>
    </row>
    <row r="1848" spans="1:9" x14ac:dyDescent="0.25">
      <c r="A1848" s="68">
        <v>42705</v>
      </c>
      <c r="B1848">
        <v>75100033945</v>
      </c>
      <c r="C1848">
        <v>40</v>
      </c>
      <c r="D1848" s="2">
        <v>32.473968381130078</v>
      </c>
      <c r="E1848" s="3">
        <f>TablaVentas[[#This Row],[Precio]]*TablaVentas[[#This Row],[Cantidad]]</f>
        <v>1298.9587352452031</v>
      </c>
      <c r="F1848">
        <f>IF(TablaVentas[[#This Row],[Cantidad]]&gt;=20,1,2)</f>
        <v>1</v>
      </c>
      <c r="G1848" s="67" t="str">
        <f>VLOOKUP(MONTH(TablaVentas[[#This Row],[fecha]]),TablaMeses[#All],2,FALSE)</f>
        <v>DICIEMBRE</v>
      </c>
      <c r="H1848">
        <f>YEAR(TablaVentas[[#This Row],[fecha]])</f>
        <v>2016</v>
      </c>
      <c r="I1848">
        <f>VLOOKUP(TablaVentas[[#This Row],[CodigoBarras]],TablaProductos[#All],3,FALSE)</f>
        <v>1003</v>
      </c>
    </row>
    <row r="1849" spans="1:9" x14ac:dyDescent="0.25">
      <c r="A1849" s="68">
        <v>42705</v>
      </c>
      <c r="B1849">
        <v>75100033948</v>
      </c>
      <c r="C1849">
        <v>41</v>
      </c>
      <c r="D1849" s="2">
        <v>24.462827423892683</v>
      </c>
      <c r="E1849" s="3">
        <f>TablaVentas[[#This Row],[Precio]]*TablaVentas[[#This Row],[Cantidad]]</f>
        <v>1002.9759243796</v>
      </c>
      <c r="F1849">
        <f>IF(TablaVentas[[#This Row],[Cantidad]]&gt;=20,1,2)</f>
        <v>1</v>
      </c>
      <c r="G1849" s="67" t="str">
        <f>VLOOKUP(MONTH(TablaVentas[[#This Row],[fecha]]),TablaMeses[#All],2,FALSE)</f>
        <v>DICIEMBRE</v>
      </c>
      <c r="H1849">
        <f>YEAR(TablaVentas[[#This Row],[fecha]])</f>
        <v>2016</v>
      </c>
      <c r="I1849">
        <f>VLOOKUP(TablaVentas[[#This Row],[CodigoBarras]],TablaProductos[#All],3,FALSE)</f>
        <v>1006</v>
      </c>
    </row>
    <row r="1850" spans="1:9" x14ac:dyDescent="0.25">
      <c r="A1850" s="68">
        <v>42705</v>
      </c>
      <c r="B1850">
        <v>75100033948</v>
      </c>
      <c r="C1850">
        <v>2</v>
      </c>
      <c r="D1850" s="2">
        <v>24.462827423892683</v>
      </c>
      <c r="E1850" s="3">
        <f>TablaVentas[[#This Row],[Precio]]*TablaVentas[[#This Row],[Cantidad]]</f>
        <v>48.925654847785367</v>
      </c>
      <c r="F1850">
        <f>IF(TablaVentas[[#This Row],[Cantidad]]&gt;=20,1,2)</f>
        <v>2</v>
      </c>
      <c r="G1850" s="67" t="str">
        <f>VLOOKUP(MONTH(TablaVentas[[#This Row],[fecha]]),TablaMeses[#All],2,FALSE)</f>
        <v>DICIEMBRE</v>
      </c>
      <c r="H1850">
        <f>YEAR(TablaVentas[[#This Row],[fecha]])</f>
        <v>2016</v>
      </c>
      <c r="I1850">
        <f>VLOOKUP(TablaVentas[[#This Row],[CodigoBarras]],TablaProductos[#All],3,FALSE)</f>
        <v>1006</v>
      </c>
    </row>
    <row r="1851" spans="1:9" x14ac:dyDescent="0.25">
      <c r="A1851" s="68">
        <v>42706</v>
      </c>
      <c r="B1851">
        <v>75100033943</v>
      </c>
      <c r="C1851">
        <v>33</v>
      </c>
      <c r="D1851" s="2">
        <v>38.791923856233225</v>
      </c>
      <c r="E1851" s="3">
        <f>TablaVentas[[#This Row],[Precio]]*TablaVentas[[#This Row],[Cantidad]]</f>
        <v>1280.1334872556965</v>
      </c>
      <c r="F1851">
        <f>IF(TablaVentas[[#This Row],[Cantidad]]&gt;=20,1,2)</f>
        <v>1</v>
      </c>
      <c r="G1851" s="67" t="str">
        <f>VLOOKUP(MONTH(TablaVentas[[#This Row],[fecha]]),TablaMeses[#All],2,FALSE)</f>
        <v>DICIEMBRE</v>
      </c>
      <c r="H1851">
        <f>YEAR(TablaVentas[[#This Row],[fecha]])</f>
        <v>2016</v>
      </c>
      <c r="I1851">
        <f>VLOOKUP(TablaVentas[[#This Row],[CodigoBarras]],TablaProductos[#All],3,FALSE)</f>
        <v>1001</v>
      </c>
    </row>
    <row r="1852" spans="1:9" x14ac:dyDescent="0.25">
      <c r="A1852" s="68">
        <v>42706</v>
      </c>
      <c r="B1852">
        <v>75100033944</v>
      </c>
      <c r="C1852">
        <v>31</v>
      </c>
      <c r="D1852" s="2">
        <v>26.678238770962935</v>
      </c>
      <c r="E1852" s="3">
        <f>TablaVentas[[#This Row],[Precio]]*TablaVentas[[#This Row],[Cantidad]]</f>
        <v>827.02540189985098</v>
      </c>
      <c r="F1852">
        <f>IF(TablaVentas[[#This Row],[Cantidad]]&gt;=20,1,2)</f>
        <v>1</v>
      </c>
      <c r="G1852" s="67" t="str">
        <f>VLOOKUP(MONTH(TablaVentas[[#This Row],[fecha]]),TablaMeses[#All],2,FALSE)</f>
        <v>DICIEMBRE</v>
      </c>
      <c r="H1852">
        <f>YEAR(TablaVentas[[#This Row],[fecha]])</f>
        <v>2016</v>
      </c>
      <c r="I1852">
        <f>VLOOKUP(TablaVentas[[#This Row],[CodigoBarras]],TablaProductos[#All],3,FALSE)</f>
        <v>1002</v>
      </c>
    </row>
    <row r="1853" spans="1:9" x14ac:dyDescent="0.25">
      <c r="A1853" s="68">
        <v>42706</v>
      </c>
      <c r="B1853">
        <v>75100033945</v>
      </c>
      <c r="C1853">
        <v>14</v>
      </c>
      <c r="D1853" s="2">
        <v>32.473968381130078</v>
      </c>
      <c r="E1853" s="3">
        <f>TablaVentas[[#This Row],[Precio]]*TablaVentas[[#This Row],[Cantidad]]</f>
        <v>454.63555733582109</v>
      </c>
      <c r="F1853">
        <f>IF(TablaVentas[[#This Row],[Cantidad]]&gt;=20,1,2)</f>
        <v>2</v>
      </c>
      <c r="G1853" s="67" t="str">
        <f>VLOOKUP(MONTH(TablaVentas[[#This Row],[fecha]]),TablaMeses[#All],2,FALSE)</f>
        <v>DICIEMBRE</v>
      </c>
      <c r="H1853">
        <f>YEAR(TablaVentas[[#This Row],[fecha]])</f>
        <v>2016</v>
      </c>
      <c r="I1853">
        <f>VLOOKUP(TablaVentas[[#This Row],[CodigoBarras]],TablaProductos[#All],3,FALSE)</f>
        <v>1003</v>
      </c>
    </row>
    <row r="1854" spans="1:9" x14ac:dyDescent="0.25">
      <c r="A1854" s="68">
        <v>42706</v>
      </c>
      <c r="B1854">
        <v>75100033947</v>
      </c>
      <c r="C1854">
        <v>7</v>
      </c>
      <c r="D1854" s="2">
        <v>33.370394916639121</v>
      </c>
      <c r="E1854" s="3">
        <f>TablaVentas[[#This Row],[Precio]]*TablaVentas[[#This Row],[Cantidad]]</f>
        <v>233.59276441647384</v>
      </c>
      <c r="F1854">
        <f>IF(TablaVentas[[#This Row],[Cantidad]]&gt;=20,1,2)</f>
        <v>2</v>
      </c>
      <c r="G1854" s="67" t="str">
        <f>VLOOKUP(MONTH(TablaVentas[[#This Row],[fecha]]),TablaMeses[#All],2,FALSE)</f>
        <v>DICIEMBRE</v>
      </c>
      <c r="H1854">
        <f>YEAR(TablaVentas[[#This Row],[fecha]])</f>
        <v>2016</v>
      </c>
      <c r="I1854">
        <f>VLOOKUP(TablaVentas[[#This Row],[CodigoBarras]],TablaProductos[#All],3,FALSE)</f>
        <v>1005</v>
      </c>
    </row>
    <row r="1855" spans="1:9" x14ac:dyDescent="0.25">
      <c r="A1855" s="68">
        <v>42706</v>
      </c>
      <c r="B1855">
        <v>75100033948</v>
      </c>
      <c r="C1855">
        <v>40</v>
      </c>
      <c r="D1855" s="2">
        <v>24.462827423892683</v>
      </c>
      <c r="E1855" s="3">
        <f>TablaVentas[[#This Row],[Precio]]*TablaVentas[[#This Row],[Cantidad]]</f>
        <v>978.5130969557074</v>
      </c>
      <c r="F1855">
        <f>IF(TablaVentas[[#This Row],[Cantidad]]&gt;=20,1,2)</f>
        <v>1</v>
      </c>
      <c r="G1855" s="67" t="str">
        <f>VLOOKUP(MONTH(TablaVentas[[#This Row],[fecha]]),TablaMeses[#All],2,FALSE)</f>
        <v>DICIEMBRE</v>
      </c>
      <c r="H1855">
        <f>YEAR(TablaVentas[[#This Row],[fecha]])</f>
        <v>2016</v>
      </c>
      <c r="I1855">
        <f>VLOOKUP(TablaVentas[[#This Row],[CodigoBarras]],TablaProductos[#All],3,FALSE)</f>
        <v>1006</v>
      </c>
    </row>
    <row r="1856" spans="1:9" x14ac:dyDescent="0.25">
      <c r="A1856" s="68">
        <v>42706</v>
      </c>
      <c r="B1856">
        <v>75100033950</v>
      </c>
      <c r="C1856">
        <v>37</v>
      </c>
      <c r="D1856" s="2">
        <v>25.215585619363644</v>
      </c>
      <c r="E1856" s="3">
        <f>TablaVentas[[#This Row],[Precio]]*TablaVentas[[#This Row],[Cantidad]]</f>
        <v>932.97666791645486</v>
      </c>
      <c r="F1856">
        <f>IF(TablaVentas[[#This Row],[Cantidad]]&gt;=20,1,2)</f>
        <v>1</v>
      </c>
      <c r="G1856" s="67" t="str">
        <f>VLOOKUP(MONTH(TablaVentas[[#This Row],[fecha]]),TablaMeses[#All],2,FALSE)</f>
        <v>DICIEMBRE</v>
      </c>
      <c r="H1856">
        <f>YEAR(TablaVentas[[#This Row],[fecha]])</f>
        <v>2016</v>
      </c>
      <c r="I1856">
        <f>VLOOKUP(TablaVentas[[#This Row],[CodigoBarras]],TablaProductos[#All],3,FALSE)</f>
        <v>1005</v>
      </c>
    </row>
    <row r="1857" spans="1:9" x14ac:dyDescent="0.25">
      <c r="A1857" s="68">
        <v>42706</v>
      </c>
      <c r="B1857">
        <v>75100033950</v>
      </c>
      <c r="C1857">
        <v>1</v>
      </c>
      <c r="D1857" s="2">
        <v>25.215585619363644</v>
      </c>
      <c r="E1857" s="3">
        <f>TablaVentas[[#This Row],[Precio]]*TablaVentas[[#This Row],[Cantidad]]</f>
        <v>25.215585619363644</v>
      </c>
      <c r="F1857">
        <f>IF(TablaVentas[[#This Row],[Cantidad]]&gt;=20,1,2)</f>
        <v>2</v>
      </c>
      <c r="G1857" s="67" t="str">
        <f>VLOOKUP(MONTH(TablaVentas[[#This Row],[fecha]]),TablaMeses[#All],2,FALSE)</f>
        <v>DICIEMBRE</v>
      </c>
      <c r="H1857">
        <f>YEAR(TablaVentas[[#This Row],[fecha]])</f>
        <v>2016</v>
      </c>
      <c r="I1857">
        <f>VLOOKUP(TablaVentas[[#This Row],[CodigoBarras]],TablaProductos[#All],3,FALSE)</f>
        <v>1005</v>
      </c>
    </row>
    <row r="1858" spans="1:9" x14ac:dyDescent="0.25">
      <c r="A1858" s="68">
        <v>42707</v>
      </c>
      <c r="B1858">
        <v>75100033942</v>
      </c>
      <c r="C1858">
        <v>43</v>
      </c>
      <c r="D1858" s="2">
        <v>39.570543626877033</v>
      </c>
      <c r="E1858" s="3">
        <f>TablaVentas[[#This Row],[Precio]]*TablaVentas[[#This Row],[Cantidad]]</f>
        <v>1701.5333759557125</v>
      </c>
      <c r="F1858">
        <f>IF(TablaVentas[[#This Row],[Cantidad]]&gt;=20,1,2)</f>
        <v>1</v>
      </c>
      <c r="G1858" s="67" t="str">
        <f>VLOOKUP(MONTH(TablaVentas[[#This Row],[fecha]]),TablaMeses[#All],2,FALSE)</f>
        <v>DICIEMBRE</v>
      </c>
      <c r="H1858">
        <f>YEAR(TablaVentas[[#This Row],[fecha]])</f>
        <v>2016</v>
      </c>
      <c r="I1858">
        <f>VLOOKUP(TablaVentas[[#This Row],[CodigoBarras]],TablaProductos[#All],3,FALSE)</f>
        <v>1003</v>
      </c>
    </row>
    <row r="1859" spans="1:9" x14ac:dyDescent="0.25">
      <c r="A1859" s="68">
        <v>42707</v>
      </c>
      <c r="B1859">
        <v>75100033945</v>
      </c>
      <c r="C1859">
        <v>47</v>
      </c>
      <c r="D1859" s="2">
        <v>32.473968381130078</v>
      </c>
      <c r="E1859" s="3">
        <f>TablaVentas[[#This Row],[Precio]]*TablaVentas[[#This Row],[Cantidad]]</f>
        <v>1526.2765139131136</v>
      </c>
      <c r="F1859">
        <f>IF(TablaVentas[[#This Row],[Cantidad]]&gt;=20,1,2)</f>
        <v>1</v>
      </c>
      <c r="G1859" s="67" t="str">
        <f>VLOOKUP(MONTH(TablaVentas[[#This Row],[fecha]]),TablaMeses[#All],2,FALSE)</f>
        <v>DICIEMBRE</v>
      </c>
      <c r="H1859">
        <f>YEAR(TablaVentas[[#This Row],[fecha]])</f>
        <v>2016</v>
      </c>
      <c r="I1859">
        <f>VLOOKUP(TablaVentas[[#This Row],[CodigoBarras]],TablaProductos[#All],3,FALSE)</f>
        <v>1003</v>
      </c>
    </row>
    <row r="1860" spans="1:9" x14ac:dyDescent="0.25">
      <c r="A1860" s="68">
        <v>42707</v>
      </c>
      <c r="B1860">
        <v>75100033948</v>
      </c>
      <c r="C1860">
        <v>5</v>
      </c>
      <c r="D1860" s="2">
        <v>24.462827423892683</v>
      </c>
      <c r="E1860" s="3">
        <f>TablaVentas[[#This Row],[Precio]]*TablaVentas[[#This Row],[Cantidad]]</f>
        <v>122.31413711946342</v>
      </c>
      <c r="F1860">
        <f>IF(TablaVentas[[#This Row],[Cantidad]]&gt;=20,1,2)</f>
        <v>2</v>
      </c>
      <c r="G1860" s="67" t="str">
        <f>VLOOKUP(MONTH(TablaVentas[[#This Row],[fecha]]),TablaMeses[#All],2,FALSE)</f>
        <v>DICIEMBRE</v>
      </c>
      <c r="H1860">
        <f>YEAR(TablaVentas[[#This Row],[fecha]])</f>
        <v>2016</v>
      </c>
      <c r="I1860">
        <f>VLOOKUP(TablaVentas[[#This Row],[CodigoBarras]],TablaProductos[#All],3,FALSE)</f>
        <v>1006</v>
      </c>
    </row>
    <row r="1861" spans="1:9" x14ac:dyDescent="0.25">
      <c r="A1861" s="68">
        <v>42707</v>
      </c>
      <c r="B1861">
        <v>75100033949</v>
      </c>
      <c r="C1861">
        <v>4</v>
      </c>
      <c r="D1861" s="2">
        <v>32.894032474980676</v>
      </c>
      <c r="E1861" s="3">
        <f>TablaVentas[[#This Row],[Precio]]*TablaVentas[[#This Row],[Cantidad]]</f>
        <v>131.57612989992271</v>
      </c>
      <c r="F1861">
        <f>IF(TablaVentas[[#This Row],[Cantidad]]&gt;=20,1,2)</f>
        <v>2</v>
      </c>
      <c r="G1861" s="67" t="str">
        <f>VLOOKUP(MONTH(TablaVentas[[#This Row],[fecha]]),TablaMeses[#All],2,FALSE)</f>
        <v>DICIEMBRE</v>
      </c>
      <c r="H1861">
        <f>YEAR(TablaVentas[[#This Row],[fecha]])</f>
        <v>2016</v>
      </c>
      <c r="I1861">
        <f>VLOOKUP(TablaVentas[[#This Row],[CodigoBarras]],TablaProductos[#All],3,FALSE)</f>
        <v>1004</v>
      </c>
    </row>
    <row r="1862" spans="1:9" x14ac:dyDescent="0.25">
      <c r="A1862" s="68">
        <v>42707</v>
      </c>
      <c r="B1862">
        <v>75100033950</v>
      </c>
      <c r="C1862">
        <v>45</v>
      </c>
      <c r="D1862" s="2">
        <v>25.215585619363644</v>
      </c>
      <c r="E1862" s="3">
        <f>TablaVentas[[#This Row],[Precio]]*TablaVentas[[#This Row],[Cantidad]]</f>
        <v>1134.701352871364</v>
      </c>
      <c r="F1862">
        <f>IF(TablaVentas[[#This Row],[Cantidad]]&gt;=20,1,2)</f>
        <v>1</v>
      </c>
      <c r="G1862" s="67" t="str">
        <f>VLOOKUP(MONTH(TablaVentas[[#This Row],[fecha]]),TablaMeses[#All],2,FALSE)</f>
        <v>DICIEMBRE</v>
      </c>
      <c r="H1862">
        <f>YEAR(TablaVentas[[#This Row],[fecha]])</f>
        <v>2016</v>
      </c>
      <c r="I1862">
        <f>VLOOKUP(TablaVentas[[#This Row],[CodigoBarras]],TablaProductos[#All],3,FALSE)</f>
        <v>1005</v>
      </c>
    </row>
    <row r="1863" spans="1:9" x14ac:dyDescent="0.25">
      <c r="A1863" s="68">
        <v>42708</v>
      </c>
      <c r="B1863">
        <v>75100033944</v>
      </c>
      <c r="C1863">
        <v>47</v>
      </c>
      <c r="D1863" s="2">
        <v>26.678238770962935</v>
      </c>
      <c r="E1863" s="3">
        <f>TablaVentas[[#This Row],[Precio]]*TablaVentas[[#This Row],[Cantidad]]</f>
        <v>1253.8772222352579</v>
      </c>
      <c r="F1863">
        <f>IF(TablaVentas[[#This Row],[Cantidad]]&gt;=20,1,2)</f>
        <v>1</v>
      </c>
      <c r="G1863" s="67" t="str">
        <f>VLOOKUP(MONTH(TablaVentas[[#This Row],[fecha]]),TablaMeses[#All],2,FALSE)</f>
        <v>DICIEMBRE</v>
      </c>
      <c r="H1863">
        <f>YEAR(TablaVentas[[#This Row],[fecha]])</f>
        <v>2016</v>
      </c>
      <c r="I1863">
        <f>VLOOKUP(TablaVentas[[#This Row],[CodigoBarras]],TablaProductos[#All],3,FALSE)</f>
        <v>1002</v>
      </c>
    </row>
    <row r="1864" spans="1:9" x14ac:dyDescent="0.25">
      <c r="A1864" s="68">
        <v>42709</v>
      </c>
      <c r="B1864">
        <v>75100033940</v>
      </c>
      <c r="C1864">
        <v>3</v>
      </c>
      <c r="D1864" s="2">
        <v>36.618449397693041</v>
      </c>
      <c r="E1864" s="3">
        <f>TablaVentas[[#This Row],[Precio]]*TablaVentas[[#This Row],[Cantidad]]</f>
        <v>109.85534819307912</v>
      </c>
      <c r="F1864">
        <f>IF(TablaVentas[[#This Row],[Cantidad]]&gt;=20,1,2)</f>
        <v>2</v>
      </c>
      <c r="G1864" s="67" t="str">
        <f>VLOOKUP(MONTH(TablaVentas[[#This Row],[fecha]]),TablaMeses[#All],2,FALSE)</f>
        <v>DICIEMBRE</v>
      </c>
      <c r="H1864">
        <f>YEAR(TablaVentas[[#This Row],[fecha]])</f>
        <v>2016</v>
      </c>
      <c r="I1864">
        <f>VLOOKUP(TablaVentas[[#This Row],[CodigoBarras]],TablaProductos[#All],3,FALSE)</f>
        <v>1001</v>
      </c>
    </row>
    <row r="1865" spans="1:9" x14ac:dyDescent="0.25">
      <c r="A1865" s="68">
        <v>42709</v>
      </c>
      <c r="B1865">
        <v>75100033941</v>
      </c>
      <c r="C1865">
        <v>28</v>
      </c>
      <c r="D1865" s="2">
        <v>34.329026514440201</v>
      </c>
      <c r="E1865" s="3">
        <f>TablaVentas[[#This Row],[Precio]]*TablaVentas[[#This Row],[Cantidad]]</f>
        <v>961.21274240432558</v>
      </c>
      <c r="F1865">
        <f>IF(TablaVentas[[#This Row],[Cantidad]]&gt;=20,1,2)</f>
        <v>1</v>
      </c>
      <c r="G1865" s="67" t="str">
        <f>VLOOKUP(MONTH(TablaVentas[[#This Row],[fecha]]),TablaMeses[#All],2,FALSE)</f>
        <v>DICIEMBRE</v>
      </c>
      <c r="H1865">
        <f>YEAR(TablaVentas[[#This Row],[fecha]])</f>
        <v>2016</v>
      </c>
      <c r="I1865">
        <f>VLOOKUP(TablaVentas[[#This Row],[CodigoBarras]],TablaProductos[#All],3,FALSE)</f>
        <v>1002</v>
      </c>
    </row>
    <row r="1866" spans="1:9" x14ac:dyDescent="0.25">
      <c r="A1866" s="68">
        <v>42709</v>
      </c>
      <c r="B1866">
        <v>75100033946</v>
      </c>
      <c r="C1866">
        <v>50</v>
      </c>
      <c r="D1866" s="2">
        <v>39.508311000525424</v>
      </c>
      <c r="E1866" s="3">
        <f>TablaVentas[[#This Row],[Precio]]*TablaVentas[[#This Row],[Cantidad]]</f>
        <v>1975.4155500262711</v>
      </c>
      <c r="F1866">
        <f>IF(TablaVentas[[#This Row],[Cantidad]]&gt;=20,1,2)</f>
        <v>1</v>
      </c>
      <c r="G1866" s="67" t="str">
        <f>VLOOKUP(MONTH(TablaVentas[[#This Row],[fecha]]),TablaMeses[#All],2,FALSE)</f>
        <v>DICIEMBRE</v>
      </c>
      <c r="H1866">
        <f>YEAR(TablaVentas[[#This Row],[fecha]])</f>
        <v>2016</v>
      </c>
      <c r="I1866">
        <f>VLOOKUP(TablaVentas[[#This Row],[CodigoBarras]],TablaProductos[#All],3,FALSE)</f>
        <v>1004</v>
      </c>
    </row>
    <row r="1867" spans="1:9" x14ac:dyDescent="0.25">
      <c r="A1867" s="68">
        <v>42710</v>
      </c>
      <c r="B1867">
        <v>75100033943</v>
      </c>
      <c r="C1867">
        <v>42</v>
      </c>
      <c r="D1867" s="2">
        <v>38.791923856233225</v>
      </c>
      <c r="E1867" s="3">
        <f>TablaVentas[[#This Row],[Precio]]*TablaVentas[[#This Row],[Cantidad]]</f>
        <v>1629.2608019617956</v>
      </c>
      <c r="F1867">
        <f>IF(TablaVentas[[#This Row],[Cantidad]]&gt;=20,1,2)</f>
        <v>1</v>
      </c>
      <c r="G1867" s="67" t="str">
        <f>VLOOKUP(MONTH(TablaVentas[[#This Row],[fecha]]),TablaMeses[#All],2,FALSE)</f>
        <v>DICIEMBRE</v>
      </c>
      <c r="H1867">
        <f>YEAR(TablaVentas[[#This Row],[fecha]])</f>
        <v>2016</v>
      </c>
      <c r="I1867">
        <f>VLOOKUP(TablaVentas[[#This Row],[CodigoBarras]],TablaProductos[#All],3,FALSE)</f>
        <v>1001</v>
      </c>
    </row>
    <row r="1868" spans="1:9" x14ac:dyDescent="0.25">
      <c r="A1868" s="68">
        <v>42710</v>
      </c>
      <c r="B1868">
        <v>75100033946</v>
      </c>
      <c r="C1868">
        <v>2</v>
      </c>
      <c r="D1868" s="2">
        <v>39.508311000525424</v>
      </c>
      <c r="E1868" s="3">
        <f>TablaVentas[[#This Row],[Precio]]*TablaVentas[[#This Row],[Cantidad]]</f>
        <v>79.016622001050848</v>
      </c>
      <c r="F1868">
        <f>IF(TablaVentas[[#This Row],[Cantidad]]&gt;=20,1,2)</f>
        <v>2</v>
      </c>
      <c r="G1868" s="67" t="str">
        <f>VLOOKUP(MONTH(TablaVentas[[#This Row],[fecha]]),TablaMeses[#All],2,FALSE)</f>
        <v>DICIEMBRE</v>
      </c>
      <c r="H1868">
        <f>YEAR(TablaVentas[[#This Row],[fecha]])</f>
        <v>2016</v>
      </c>
      <c r="I1868">
        <f>VLOOKUP(TablaVentas[[#This Row],[CodigoBarras]],TablaProductos[#All],3,FALSE)</f>
        <v>1004</v>
      </c>
    </row>
    <row r="1869" spans="1:9" x14ac:dyDescent="0.25">
      <c r="A1869" s="68">
        <v>42710</v>
      </c>
      <c r="B1869">
        <v>75100033947</v>
      </c>
      <c r="C1869">
        <v>31</v>
      </c>
      <c r="D1869" s="2">
        <v>33.370394916639121</v>
      </c>
      <c r="E1869" s="3">
        <f>TablaVentas[[#This Row],[Precio]]*TablaVentas[[#This Row],[Cantidad]]</f>
        <v>1034.4822424158128</v>
      </c>
      <c r="F1869">
        <f>IF(TablaVentas[[#This Row],[Cantidad]]&gt;=20,1,2)</f>
        <v>1</v>
      </c>
      <c r="G1869" s="67" t="str">
        <f>VLOOKUP(MONTH(TablaVentas[[#This Row],[fecha]]),TablaMeses[#All],2,FALSE)</f>
        <v>DICIEMBRE</v>
      </c>
      <c r="H1869">
        <f>YEAR(TablaVentas[[#This Row],[fecha]])</f>
        <v>2016</v>
      </c>
      <c r="I1869">
        <f>VLOOKUP(TablaVentas[[#This Row],[CodigoBarras]],TablaProductos[#All],3,FALSE)</f>
        <v>1005</v>
      </c>
    </row>
    <row r="1870" spans="1:9" x14ac:dyDescent="0.25">
      <c r="A1870" s="68">
        <v>42710</v>
      </c>
      <c r="B1870">
        <v>75100033948</v>
      </c>
      <c r="C1870">
        <v>6</v>
      </c>
      <c r="D1870" s="2">
        <v>24.462827423892683</v>
      </c>
      <c r="E1870" s="3">
        <f>TablaVentas[[#This Row],[Precio]]*TablaVentas[[#This Row],[Cantidad]]</f>
        <v>146.77696454335609</v>
      </c>
      <c r="F1870">
        <f>IF(TablaVentas[[#This Row],[Cantidad]]&gt;=20,1,2)</f>
        <v>2</v>
      </c>
      <c r="G1870" s="67" t="str">
        <f>VLOOKUP(MONTH(TablaVentas[[#This Row],[fecha]]),TablaMeses[#All],2,FALSE)</f>
        <v>DICIEMBRE</v>
      </c>
      <c r="H1870">
        <f>YEAR(TablaVentas[[#This Row],[fecha]])</f>
        <v>2016</v>
      </c>
      <c r="I1870">
        <f>VLOOKUP(TablaVentas[[#This Row],[CodigoBarras]],TablaProductos[#All],3,FALSE)</f>
        <v>1006</v>
      </c>
    </row>
    <row r="1871" spans="1:9" x14ac:dyDescent="0.25">
      <c r="A1871" s="68">
        <v>42710</v>
      </c>
      <c r="B1871">
        <v>75100033948</v>
      </c>
      <c r="C1871">
        <v>9</v>
      </c>
      <c r="D1871" s="2">
        <v>24.462827423892683</v>
      </c>
      <c r="E1871" s="3">
        <f>TablaVentas[[#This Row],[Precio]]*TablaVentas[[#This Row],[Cantidad]]</f>
        <v>220.16544681503416</v>
      </c>
      <c r="F1871">
        <f>IF(TablaVentas[[#This Row],[Cantidad]]&gt;=20,1,2)</f>
        <v>2</v>
      </c>
      <c r="G1871" s="67" t="str">
        <f>VLOOKUP(MONTH(TablaVentas[[#This Row],[fecha]]),TablaMeses[#All],2,FALSE)</f>
        <v>DICIEMBRE</v>
      </c>
      <c r="H1871">
        <f>YEAR(TablaVentas[[#This Row],[fecha]])</f>
        <v>2016</v>
      </c>
      <c r="I1871">
        <f>VLOOKUP(TablaVentas[[#This Row],[CodigoBarras]],TablaProductos[#All],3,FALSE)</f>
        <v>1006</v>
      </c>
    </row>
    <row r="1872" spans="1:9" x14ac:dyDescent="0.25">
      <c r="A1872" s="68">
        <v>42711</v>
      </c>
      <c r="B1872">
        <v>75100033941</v>
      </c>
      <c r="C1872">
        <v>35</v>
      </c>
      <c r="D1872" s="2">
        <v>34.329026514440201</v>
      </c>
      <c r="E1872" s="3">
        <f>TablaVentas[[#This Row],[Precio]]*TablaVentas[[#This Row],[Cantidad]]</f>
        <v>1201.515928005407</v>
      </c>
      <c r="F1872">
        <f>IF(TablaVentas[[#This Row],[Cantidad]]&gt;=20,1,2)</f>
        <v>1</v>
      </c>
      <c r="G1872" s="67" t="str">
        <f>VLOOKUP(MONTH(TablaVentas[[#This Row],[fecha]]),TablaMeses[#All],2,FALSE)</f>
        <v>DICIEMBRE</v>
      </c>
      <c r="H1872">
        <f>YEAR(TablaVentas[[#This Row],[fecha]])</f>
        <v>2016</v>
      </c>
      <c r="I1872">
        <f>VLOOKUP(TablaVentas[[#This Row],[CodigoBarras]],TablaProductos[#All],3,FALSE)</f>
        <v>1002</v>
      </c>
    </row>
    <row r="1873" spans="1:9" x14ac:dyDescent="0.25">
      <c r="A1873" s="68">
        <v>42711</v>
      </c>
      <c r="B1873">
        <v>75100033948</v>
      </c>
      <c r="C1873">
        <v>2</v>
      </c>
      <c r="D1873" s="2">
        <v>24.462827423892683</v>
      </c>
      <c r="E1873" s="3">
        <f>TablaVentas[[#This Row],[Precio]]*TablaVentas[[#This Row],[Cantidad]]</f>
        <v>48.925654847785367</v>
      </c>
      <c r="F1873">
        <f>IF(TablaVentas[[#This Row],[Cantidad]]&gt;=20,1,2)</f>
        <v>2</v>
      </c>
      <c r="G1873" s="67" t="str">
        <f>VLOOKUP(MONTH(TablaVentas[[#This Row],[fecha]]),TablaMeses[#All],2,FALSE)</f>
        <v>DICIEMBRE</v>
      </c>
      <c r="H1873">
        <f>YEAR(TablaVentas[[#This Row],[fecha]])</f>
        <v>2016</v>
      </c>
      <c r="I1873">
        <f>VLOOKUP(TablaVentas[[#This Row],[CodigoBarras]],TablaProductos[#All],3,FALSE)</f>
        <v>1006</v>
      </c>
    </row>
    <row r="1874" spans="1:9" x14ac:dyDescent="0.25">
      <c r="A1874" s="68">
        <v>42711</v>
      </c>
      <c r="B1874">
        <v>75100033949</v>
      </c>
      <c r="C1874">
        <v>19</v>
      </c>
      <c r="D1874" s="2">
        <v>32.894032474980676</v>
      </c>
      <c r="E1874" s="3">
        <f>TablaVentas[[#This Row],[Precio]]*TablaVentas[[#This Row],[Cantidad]]</f>
        <v>624.98661702463289</v>
      </c>
      <c r="F1874">
        <f>IF(TablaVentas[[#This Row],[Cantidad]]&gt;=20,1,2)</f>
        <v>2</v>
      </c>
      <c r="G1874" s="67" t="str">
        <f>VLOOKUP(MONTH(TablaVentas[[#This Row],[fecha]]),TablaMeses[#All],2,FALSE)</f>
        <v>DICIEMBRE</v>
      </c>
      <c r="H1874">
        <f>YEAR(TablaVentas[[#This Row],[fecha]])</f>
        <v>2016</v>
      </c>
      <c r="I1874">
        <f>VLOOKUP(TablaVentas[[#This Row],[CodigoBarras]],TablaProductos[#All],3,FALSE)</f>
        <v>1004</v>
      </c>
    </row>
    <row r="1875" spans="1:9" x14ac:dyDescent="0.25">
      <c r="A1875" s="68">
        <v>42712</v>
      </c>
      <c r="B1875">
        <v>75100033942</v>
      </c>
      <c r="C1875">
        <v>3</v>
      </c>
      <c r="D1875" s="2">
        <v>39.570543626877033</v>
      </c>
      <c r="E1875" s="3">
        <f>TablaVentas[[#This Row],[Precio]]*TablaVentas[[#This Row],[Cantidad]]</f>
        <v>118.71163088063111</v>
      </c>
      <c r="F1875">
        <f>IF(TablaVentas[[#This Row],[Cantidad]]&gt;=20,1,2)</f>
        <v>2</v>
      </c>
      <c r="G1875" s="67" t="str">
        <f>VLOOKUP(MONTH(TablaVentas[[#This Row],[fecha]]),TablaMeses[#All],2,FALSE)</f>
        <v>DICIEMBRE</v>
      </c>
      <c r="H1875">
        <f>YEAR(TablaVentas[[#This Row],[fecha]])</f>
        <v>2016</v>
      </c>
      <c r="I1875">
        <f>VLOOKUP(TablaVentas[[#This Row],[CodigoBarras]],TablaProductos[#All],3,FALSE)</f>
        <v>1003</v>
      </c>
    </row>
    <row r="1876" spans="1:9" x14ac:dyDescent="0.25">
      <c r="A1876" s="68">
        <v>42712</v>
      </c>
      <c r="B1876">
        <v>75100033947</v>
      </c>
      <c r="C1876">
        <v>28</v>
      </c>
      <c r="D1876" s="2">
        <v>33.370394916639121</v>
      </c>
      <c r="E1876" s="3">
        <f>TablaVentas[[#This Row],[Precio]]*TablaVentas[[#This Row],[Cantidad]]</f>
        <v>934.37105766589536</v>
      </c>
      <c r="F1876">
        <f>IF(TablaVentas[[#This Row],[Cantidad]]&gt;=20,1,2)</f>
        <v>1</v>
      </c>
      <c r="G1876" s="67" t="str">
        <f>VLOOKUP(MONTH(TablaVentas[[#This Row],[fecha]]),TablaMeses[#All],2,FALSE)</f>
        <v>DICIEMBRE</v>
      </c>
      <c r="H1876">
        <f>YEAR(TablaVentas[[#This Row],[fecha]])</f>
        <v>2016</v>
      </c>
      <c r="I1876">
        <f>VLOOKUP(TablaVentas[[#This Row],[CodigoBarras]],TablaProductos[#All],3,FALSE)</f>
        <v>1005</v>
      </c>
    </row>
    <row r="1877" spans="1:9" x14ac:dyDescent="0.25">
      <c r="A1877" s="68">
        <v>42712</v>
      </c>
      <c r="B1877">
        <v>75100033948</v>
      </c>
      <c r="C1877">
        <v>28</v>
      </c>
      <c r="D1877" s="2">
        <v>24.462827423892683</v>
      </c>
      <c r="E1877" s="3">
        <f>TablaVentas[[#This Row],[Precio]]*TablaVentas[[#This Row],[Cantidad]]</f>
        <v>684.95916786899511</v>
      </c>
      <c r="F1877">
        <f>IF(TablaVentas[[#This Row],[Cantidad]]&gt;=20,1,2)</f>
        <v>1</v>
      </c>
      <c r="G1877" s="67" t="str">
        <f>VLOOKUP(MONTH(TablaVentas[[#This Row],[fecha]]),TablaMeses[#All],2,FALSE)</f>
        <v>DICIEMBRE</v>
      </c>
      <c r="H1877">
        <f>YEAR(TablaVentas[[#This Row],[fecha]])</f>
        <v>2016</v>
      </c>
      <c r="I1877">
        <f>VLOOKUP(TablaVentas[[#This Row],[CodigoBarras]],TablaProductos[#All],3,FALSE)</f>
        <v>1006</v>
      </c>
    </row>
    <row r="1878" spans="1:9" x14ac:dyDescent="0.25">
      <c r="A1878" s="68">
        <v>42713</v>
      </c>
      <c r="B1878">
        <v>75100033941</v>
      </c>
      <c r="C1878">
        <v>49</v>
      </c>
      <c r="D1878" s="2">
        <v>34.329026514440201</v>
      </c>
      <c r="E1878" s="3">
        <f>TablaVentas[[#This Row],[Precio]]*TablaVentas[[#This Row],[Cantidad]]</f>
        <v>1682.1222992075698</v>
      </c>
      <c r="F1878">
        <f>IF(TablaVentas[[#This Row],[Cantidad]]&gt;=20,1,2)</f>
        <v>1</v>
      </c>
      <c r="G1878" s="67" t="str">
        <f>VLOOKUP(MONTH(TablaVentas[[#This Row],[fecha]]),TablaMeses[#All],2,FALSE)</f>
        <v>DICIEMBRE</v>
      </c>
      <c r="H1878">
        <f>YEAR(TablaVentas[[#This Row],[fecha]])</f>
        <v>2016</v>
      </c>
      <c r="I1878">
        <f>VLOOKUP(TablaVentas[[#This Row],[CodigoBarras]],TablaProductos[#All],3,FALSE)</f>
        <v>1002</v>
      </c>
    </row>
    <row r="1879" spans="1:9" x14ac:dyDescent="0.25">
      <c r="A1879" s="68">
        <v>42713</v>
      </c>
      <c r="B1879">
        <v>75100033947</v>
      </c>
      <c r="C1879">
        <v>20</v>
      </c>
      <c r="D1879" s="2">
        <v>33.370394916639121</v>
      </c>
      <c r="E1879" s="3">
        <f>TablaVentas[[#This Row],[Precio]]*TablaVentas[[#This Row],[Cantidad]]</f>
        <v>667.40789833278245</v>
      </c>
      <c r="F1879">
        <f>IF(TablaVentas[[#This Row],[Cantidad]]&gt;=20,1,2)</f>
        <v>1</v>
      </c>
      <c r="G1879" s="67" t="str">
        <f>VLOOKUP(MONTH(TablaVentas[[#This Row],[fecha]]),TablaMeses[#All],2,FALSE)</f>
        <v>DICIEMBRE</v>
      </c>
      <c r="H1879">
        <f>YEAR(TablaVentas[[#This Row],[fecha]])</f>
        <v>2016</v>
      </c>
      <c r="I1879">
        <f>VLOOKUP(TablaVentas[[#This Row],[CodigoBarras]],TablaProductos[#All],3,FALSE)</f>
        <v>1005</v>
      </c>
    </row>
    <row r="1880" spans="1:9" x14ac:dyDescent="0.25">
      <c r="A1880" s="68">
        <v>42713</v>
      </c>
      <c r="B1880">
        <v>75100033950</v>
      </c>
      <c r="C1880">
        <v>31</v>
      </c>
      <c r="D1880" s="2">
        <v>25.215585619363644</v>
      </c>
      <c r="E1880" s="3">
        <f>TablaVentas[[#This Row],[Precio]]*TablaVentas[[#This Row],[Cantidad]]</f>
        <v>781.68315420027295</v>
      </c>
      <c r="F1880">
        <f>IF(TablaVentas[[#This Row],[Cantidad]]&gt;=20,1,2)</f>
        <v>1</v>
      </c>
      <c r="G1880" s="67" t="str">
        <f>VLOOKUP(MONTH(TablaVentas[[#This Row],[fecha]]),TablaMeses[#All],2,FALSE)</f>
        <v>DICIEMBRE</v>
      </c>
      <c r="H1880">
        <f>YEAR(TablaVentas[[#This Row],[fecha]])</f>
        <v>2016</v>
      </c>
      <c r="I1880">
        <f>VLOOKUP(TablaVentas[[#This Row],[CodigoBarras]],TablaProductos[#All],3,FALSE)</f>
        <v>1005</v>
      </c>
    </row>
    <row r="1881" spans="1:9" x14ac:dyDescent="0.25">
      <c r="A1881" s="68">
        <v>42714</v>
      </c>
      <c r="B1881">
        <v>75100033941</v>
      </c>
      <c r="C1881">
        <v>8</v>
      </c>
      <c r="D1881" s="2">
        <v>34.329026514440201</v>
      </c>
      <c r="E1881" s="3">
        <f>TablaVentas[[#This Row],[Precio]]*TablaVentas[[#This Row],[Cantidad]]</f>
        <v>274.63221211552161</v>
      </c>
      <c r="F1881">
        <f>IF(TablaVentas[[#This Row],[Cantidad]]&gt;=20,1,2)</f>
        <v>2</v>
      </c>
      <c r="G1881" s="67" t="str">
        <f>VLOOKUP(MONTH(TablaVentas[[#This Row],[fecha]]),TablaMeses[#All],2,FALSE)</f>
        <v>DICIEMBRE</v>
      </c>
      <c r="H1881">
        <f>YEAR(TablaVentas[[#This Row],[fecha]])</f>
        <v>2016</v>
      </c>
      <c r="I1881">
        <f>VLOOKUP(TablaVentas[[#This Row],[CodigoBarras]],TablaProductos[#All],3,FALSE)</f>
        <v>1002</v>
      </c>
    </row>
    <row r="1882" spans="1:9" x14ac:dyDescent="0.25">
      <c r="A1882" s="68">
        <v>42714</v>
      </c>
      <c r="B1882">
        <v>75100033941</v>
      </c>
      <c r="C1882">
        <v>16</v>
      </c>
      <c r="D1882" s="2">
        <v>34.329026514440201</v>
      </c>
      <c r="E1882" s="3">
        <f>TablaVentas[[#This Row],[Precio]]*TablaVentas[[#This Row],[Cantidad]]</f>
        <v>549.26442423104322</v>
      </c>
      <c r="F1882">
        <f>IF(TablaVentas[[#This Row],[Cantidad]]&gt;=20,1,2)</f>
        <v>2</v>
      </c>
      <c r="G1882" s="67" t="str">
        <f>VLOOKUP(MONTH(TablaVentas[[#This Row],[fecha]]),TablaMeses[#All],2,FALSE)</f>
        <v>DICIEMBRE</v>
      </c>
      <c r="H1882">
        <f>YEAR(TablaVentas[[#This Row],[fecha]])</f>
        <v>2016</v>
      </c>
      <c r="I1882">
        <f>VLOOKUP(TablaVentas[[#This Row],[CodigoBarras]],TablaProductos[#All],3,FALSE)</f>
        <v>1002</v>
      </c>
    </row>
    <row r="1883" spans="1:9" x14ac:dyDescent="0.25">
      <c r="A1883" s="68">
        <v>42714</v>
      </c>
      <c r="B1883">
        <v>75100033943</v>
      </c>
      <c r="C1883">
        <v>14</v>
      </c>
      <c r="D1883" s="2">
        <v>38.791923856233225</v>
      </c>
      <c r="E1883" s="3">
        <f>TablaVentas[[#This Row],[Precio]]*TablaVentas[[#This Row],[Cantidad]]</f>
        <v>543.08693398726518</v>
      </c>
      <c r="F1883">
        <f>IF(TablaVentas[[#This Row],[Cantidad]]&gt;=20,1,2)</f>
        <v>2</v>
      </c>
      <c r="G1883" s="67" t="str">
        <f>VLOOKUP(MONTH(TablaVentas[[#This Row],[fecha]]),TablaMeses[#All],2,FALSE)</f>
        <v>DICIEMBRE</v>
      </c>
      <c r="H1883">
        <f>YEAR(TablaVentas[[#This Row],[fecha]])</f>
        <v>2016</v>
      </c>
      <c r="I1883">
        <f>VLOOKUP(TablaVentas[[#This Row],[CodigoBarras]],TablaProductos[#All],3,FALSE)</f>
        <v>1001</v>
      </c>
    </row>
    <row r="1884" spans="1:9" x14ac:dyDescent="0.25">
      <c r="A1884" s="68">
        <v>42714</v>
      </c>
      <c r="B1884">
        <v>75100033946</v>
      </c>
      <c r="C1884">
        <v>3</v>
      </c>
      <c r="D1884" s="2">
        <v>39.508311000525424</v>
      </c>
      <c r="E1884" s="3">
        <f>TablaVentas[[#This Row],[Precio]]*TablaVentas[[#This Row],[Cantidad]]</f>
        <v>118.52493300157627</v>
      </c>
      <c r="F1884">
        <f>IF(TablaVentas[[#This Row],[Cantidad]]&gt;=20,1,2)</f>
        <v>2</v>
      </c>
      <c r="G1884" s="67" t="str">
        <f>VLOOKUP(MONTH(TablaVentas[[#This Row],[fecha]]),TablaMeses[#All],2,FALSE)</f>
        <v>DICIEMBRE</v>
      </c>
      <c r="H1884">
        <f>YEAR(TablaVentas[[#This Row],[fecha]])</f>
        <v>2016</v>
      </c>
      <c r="I1884">
        <f>VLOOKUP(TablaVentas[[#This Row],[CodigoBarras]],TablaProductos[#All],3,FALSE)</f>
        <v>1004</v>
      </c>
    </row>
    <row r="1885" spans="1:9" x14ac:dyDescent="0.25">
      <c r="A1885" s="68">
        <v>42714</v>
      </c>
      <c r="B1885">
        <v>75100033946</v>
      </c>
      <c r="C1885">
        <v>47</v>
      </c>
      <c r="D1885" s="2">
        <v>39.508311000525424</v>
      </c>
      <c r="E1885" s="3">
        <f>TablaVentas[[#This Row],[Precio]]*TablaVentas[[#This Row],[Cantidad]]</f>
        <v>1856.8906170246948</v>
      </c>
      <c r="F1885">
        <f>IF(TablaVentas[[#This Row],[Cantidad]]&gt;=20,1,2)</f>
        <v>1</v>
      </c>
      <c r="G1885" s="67" t="str">
        <f>VLOOKUP(MONTH(TablaVentas[[#This Row],[fecha]]),TablaMeses[#All],2,FALSE)</f>
        <v>DICIEMBRE</v>
      </c>
      <c r="H1885">
        <f>YEAR(TablaVentas[[#This Row],[fecha]])</f>
        <v>2016</v>
      </c>
      <c r="I1885">
        <f>VLOOKUP(TablaVentas[[#This Row],[CodigoBarras]],TablaProductos[#All],3,FALSE)</f>
        <v>1004</v>
      </c>
    </row>
    <row r="1886" spans="1:9" x14ac:dyDescent="0.25">
      <c r="A1886" s="68">
        <v>42715</v>
      </c>
      <c r="B1886">
        <v>75100033940</v>
      </c>
      <c r="C1886">
        <v>48</v>
      </c>
      <c r="D1886" s="2">
        <v>36.618449397693041</v>
      </c>
      <c r="E1886" s="3">
        <f>TablaVentas[[#This Row],[Precio]]*TablaVentas[[#This Row],[Cantidad]]</f>
        <v>1757.685571089266</v>
      </c>
      <c r="F1886">
        <f>IF(TablaVentas[[#This Row],[Cantidad]]&gt;=20,1,2)</f>
        <v>1</v>
      </c>
      <c r="G1886" s="67" t="str">
        <f>VLOOKUP(MONTH(TablaVentas[[#This Row],[fecha]]),TablaMeses[#All],2,FALSE)</f>
        <v>DICIEMBRE</v>
      </c>
      <c r="H1886">
        <f>YEAR(TablaVentas[[#This Row],[fecha]])</f>
        <v>2016</v>
      </c>
      <c r="I1886">
        <f>VLOOKUP(TablaVentas[[#This Row],[CodigoBarras]],TablaProductos[#All],3,FALSE)</f>
        <v>1001</v>
      </c>
    </row>
    <row r="1887" spans="1:9" x14ac:dyDescent="0.25">
      <c r="A1887" s="68">
        <v>42715</v>
      </c>
      <c r="B1887">
        <v>75100033941</v>
      </c>
      <c r="C1887">
        <v>39</v>
      </c>
      <c r="D1887" s="2">
        <v>34.329026514440201</v>
      </c>
      <c r="E1887" s="3">
        <f>TablaVentas[[#This Row],[Precio]]*TablaVentas[[#This Row],[Cantidad]]</f>
        <v>1338.8320340631678</v>
      </c>
      <c r="F1887">
        <f>IF(TablaVentas[[#This Row],[Cantidad]]&gt;=20,1,2)</f>
        <v>1</v>
      </c>
      <c r="G1887" s="67" t="str">
        <f>VLOOKUP(MONTH(TablaVentas[[#This Row],[fecha]]),TablaMeses[#All],2,FALSE)</f>
        <v>DICIEMBRE</v>
      </c>
      <c r="H1887">
        <f>YEAR(TablaVentas[[#This Row],[fecha]])</f>
        <v>2016</v>
      </c>
      <c r="I1887">
        <f>VLOOKUP(TablaVentas[[#This Row],[CodigoBarras]],TablaProductos[#All],3,FALSE)</f>
        <v>1002</v>
      </c>
    </row>
    <row r="1888" spans="1:9" x14ac:dyDescent="0.25">
      <c r="A1888" s="68">
        <v>42715</v>
      </c>
      <c r="B1888">
        <v>75100033945</v>
      </c>
      <c r="C1888">
        <v>22</v>
      </c>
      <c r="D1888" s="2">
        <v>32.473968381130078</v>
      </c>
      <c r="E1888" s="3">
        <f>TablaVentas[[#This Row],[Precio]]*TablaVentas[[#This Row],[Cantidad]]</f>
        <v>714.42730438486171</v>
      </c>
      <c r="F1888">
        <f>IF(TablaVentas[[#This Row],[Cantidad]]&gt;=20,1,2)</f>
        <v>1</v>
      </c>
      <c r="G1888" s="67" t="str">
        <f>VLOOKUP(MONTH(TablaVentas[[#This Row],[fecha]]),TablaMeses[#All],2,FALSE)</f>
        <v>DICIEMBRE</v>
      </c>
      <c r="H1888">
        <f>YEAR(TablaVentas[[#This Row],[fecha]])</f>
        <v>2016</v>
      </c>
      <c r="I1888">
        <f>VLOOKUP(TablaVentas[[#This Row],[CodigoBarras]],TablaProductos[#All],3,FALSE)</f>
        <v>1003</v>
      </c>
    </row>
    <row r="1889" spans="1:9" x14ac:dyDescent="0.25">
      <c r="A1889" s="68">
        <v>42715</v>
      </c>
      <c r="B1889">
        <v>75100033946</v>
      </c>
      <c r="C1889">
        <v>39</v>
      </c>
      <c r="D1889" s="2">
        <v>39.508311000525424</v>
      </c>
      <c r="E1889" s="3">
        <f>TablaVentas[[#This Row],[Precio]]*TablaVentas[[#This Row],[Cantidad]]</f>
        <v>1540.8241290204915</v>
      </c>
      <c r="F1889">
        <f>IF(TablaVentas[[#This Row],[Cantidad]]&gt;=20,1,2)</f>
        <v>1</v>
      </c>
      <c r="G1889" s="67" t="str">
        <f>VLOOKUP(MONTH(TablaVentas[[#This Row],[fecha]]),TablaMeses[#All],2,FALSE)</f>
        <v>DICIEMBRE</v>
      </c>
      <c r="H1889">
        <f>YEAR(TablaVentas[[#This Row],[fecha]])</f>
        <v>2016</v>
      </c>
      <c r="I1889">
        <f>VLOOKUP(TablaVentas[[#This Row],[CodigoBarras]],TablaProductos[#All],3,FALSE)</f>
        <v>1004</v>
      </c>
    </row>
    <row r="1890" spans="1:9" x14ac:dyDescent="0.25">
      <c r="A1890" s="68">
        <v>42715</v>
      </c>
      <c r="B1890">
        <v>75100033947</v>
      </c>
      <c r="C1890">
        <v>4</v>
      </c>
      <c r="D1890" s="2">
        <v>33.370394916639121</v>
      </c>
      <c r="E1890" s="3">
        <f>TablaVentas[[#This Row],[Precio]]*TablaVentas[[#This Row],[Cantidad]]</f>
        <v>133.48157966655648</v>
      </c>
      <c r="F1890">
        <f>IF(TablaVentas[[#This Row],[Cantidad]]&gt;=20,1,2)</f>
        <v>2</v>
      </c>
      <c r="G1890" s="67" t="str">
        <f>VLOOKUP(MONTH(TablaVentas[[#This Row],[fecha]]),TablaMeses[#All],2,FALSE)</f>
        <v>DICIEMBRE</v>
      </c>
      <c r="H1890">
        <f>YEAR(TablaVentas[[#This Row],[fecha]])</f>
        <v>2016</v>
      </c>
      <c r="I1890">
        <f>VLOOKUP(TablaVentas[[#This Row],[CodigoBarras]],TablaProductos[#All],3,FALSE)</f>
        <v>1005</v>
      </c>
    </row>
    <row r="1891" spans="1:9" x14ac:dyDescent="0.25">
      <c r="A1891" s="68">
        <v>42715</v>
      </c>
      <c r="B1891">
        <v>75100033948</v>
      </c>
      <c r="C1891">
        <v>38</v>
      </c>
      <c r="D1891" s="2">
        <v>24.462827423892683</v>
      </c>
      <c r="E1891" s="3">
        <f>TablaVentas[[#This Row],[Precio]]*TablaVentas[[#This Row],[Cantidad]]</f>
        <v>929.58744210792202</v>
      </c>
      <c r="F1891">
        <f>IF(TablaVentas[[#This Row],[Cantidad]]&gt;=20,1,2)</f>
        <v>1</v>
      </c>
      <c r="G1891" s="67" t="str">
        <f>VLOOKUP(MONTH(TablaVentas[[#This Row],[fecha]]),TablaMeses[#All],2,FALSE)</f>
        <v>DICIEMBRE</v>
      </c>
      <c r="H1891">
        <f>YEAR(TablaVentas[[#This Row],[fecha]])</f>
        <v>2016</v>
      </c>
      <c r="I1891">
        <f>VLOOKUP(TablaVentas[[#This Row],[CodigoBarras]],TablaProductos[#All],3,FALSE)</f>
        <v>1006</v>
      </c>
    </row>
    <row r="1892" spans="1:9" x14ac:dyDescent="0.25">
      <c r="A1892" s="68">
        <v>42715</v>
      </c>
      <c r="B1892">
        <v>75100033949</v>
      </c>
      <c r="C1892">
        <v>14</v>
      </c>
      <c r="D1892" s="2">
        <v>32.894032474980676</v>
      </c>
      <c r="E1892" s="3">
        <f>TablaVentas[[#This Row],[Precio]]*TablaVentas[[#This Row],[Cantidad]]</f>
        <v>460.51645464972944</v>
      </c>
      <c r="F1892">
        <f>IF(TablaVentas[[#This Row],[Cantidad]]&gt;=20,1,2)</f>
        <v>2</v>
      </c>
      <c r="G1892" s="67" t="str">
        <f>VLOOKUP(MONTH(TablaVentas[[#This Row],[fecha]]),TablaMeses[#All],2,FALSE)</f>
        <v>DICIEMBRE</v>
      </c>
      <c r="H1892">
        <f>YEAR(TablaVentas[[#This Row],[fecha]])</f>
        <v>2016</v>
      </c>
      <c r="I1892">
        <f>VLOOKUP(TablaVentas[[#This Row],[CodigoBarras]],TablaProductos[#All],3,FALSE)</f>
        <v>1004</v>
      </c>
    </row>
    <row r="1893" spans="1:9" x14ac:dyDescent="0.25">
      <c r="A1893" s="68">
        <v>42715</v>
      </c>
      <c r="B1893">
        <v>75100033949</v>
      </c>
      <c r="C1893">
        <v>46</v>
      </c>
      <c r="D1893" s="2">
        <v>32.894032474980676</v>
      </c>
      <c r="E1893" s="3">
        <f>TablaVentas[[#This Row],[Precio]]*TablaVentas[[#This Row],[Cantidad]]</f>
        <v>1513.1254938491111</v>
      </c>
      <c r="F1893">
        <f>IF(TablaVentas[[#This Row],[Cantidad]]&gt;=20,1,2)</f>
        <v>1</v>
      </c>
      <c r="G1893" s="67" t="str">
        <f>VLOOKUP(MONTH(TablaVentas[[#This Row],[fecha]]),TablaMeses[#All],2,FALSE)</f>
        <v>DICIEMBRE</v>
      </c>
      <c r="H1893">
        <f>YEAR(TablaVentas[[#This Row],[fecha]])</f>
        <v>2016</v>
      </c>
      <c r="I1893">
        <f>VLOOKUP(TablaVentas[[#This Row],[CodigoBarras]],TablaProductos[#All],3,FALSE)</f>
        <v>1004</v>
      </c>
    </row>
    <row r="1894" spans="1:9" x14ac:dyDescent="0.25">
      <c r="A1894" s="68">
        <v>42715</v>
      </c>
      <c r="B1894">
        <v>75100033950</v>
      </c>
      <c r="C1894">
        <v>20</v>
      </c>
      <c r="D1894" s="2">
        <v>25.215585619363644</v>
      </c>
      <c r="E1894" s="3">
        <f>TablaVentas[[#This Row],[Precio]]*TablaVentas[[#This Row],[Cantidad]]</f>
        <v>504.31171238727291</v>
      </c>
      <c r="F1894">
        <f>IF(TablaVentas[[#This Row],[Cantidad]]&gt;=20,1,2)</f>
        <v>1</v>
      </c>
      <c r="G1894" s="67" t="str">
        <f>VLOOKUP(MONTH(TablaVentas[[#This Row],[fecha]]),TablaMeses[#All],2,FALSE)</f>
        <v>DICIEMBRE</v>
      </c>
      <c r="H1894">
        <f>YEAR(TablaVentas[[#This Row],[fecha]])</f>
        <v>2016</v>
      </c>
      <c r="I1894">
        <f>VLOOKUP(TablaVentas[[#This Row],[CodigoBarras]],TablaProductos[#All],3,FALSE)</f>
        <v>1005</v>
      </c>
    </row>
    <row r="1895" spans="1:9" x14ac:dyDescent="0.25">
      <c r="A1895" s="68">
        <v>42716</v>
      </c>
      <c r="B1895">
        <v>75100033944</v>
      </c>
      <c r="C1895">
        <v>16</v>
      </c>
      <c r="D1895" s="2">
        <v>26.678238770962935</v>
      </c>
      <c r="E1895" s="3">
        <f>TablaVentas[[#This Row],[Precio]]*TablaVentas[[#This Row],[Cantidad]]</f>
        <v>426.85182033540696</v>
      </c>
      <c r="F1895">
        <f>IF(TablaVentas[[#This Row],[Cantidad]]&gt;=20,1,2)</f>
        <v>2</v>
      </c>
      <c r="G1895" s="67" t="str">
        <f>VLOOKUP(MONTH(TablaVentas[[#This Row],[fecha]]),TablaMeses[#All],2,FALSE)</f>
        <v>DICIEMBRE</v>
      </c>
      <c r="H1895">
        <f>YEAR(TablaVentas[[#This Row],[fecha]])</f>
        <v>2016</v>
      </c>
      <c r="I1895">
        <f>VLOOKUP(TablaVentas[[#This Row],[CodigoBarras]],TablaProductos[#All],3,FALSE)</f>
        <v>1002</v>
      </c>
    </row>
    <row r="1896" spans="1:9" x14ac:dyDescent="0.25">
      <c r="A1896" s="68">
        <v>42716</v>
      </c>
      <c r="B1896">
        <v>75100033946</v>
      </c>
      <c r="C1896">
        <v>34</v>
      </c>
      <c r="D1896" s="2">
        <v>39.508311000525424</v>
      </c>
      <c r="E1896" s="3">
        <f>TablaVentas[[#This Row],[Precio]]*TablaVentas[[#This Row],[Cantidad]]</f>
        <v>1343.2825740178644</v>
      </c>
      <c r="F1896">
        <f>IF(TablaVentas[[#This Row],[Cantidad]]&gt;=20,1,2)</f>
        <v>1</v>
      </c>
      <c r="G1896" s="67" t="str">
        <f>VLOOKUP(MONTH(TablaVentas[[#This Row],[fecha]]),TablaMeses[#All],2,FALSE)</f>
        <v>DICIEMBRE</v>
      </c>
      <c r="H1896">
        <f>YEAR(TablaVentas[[#This Row],[fecha]])</f>
        <v>2016</v>
      </c>
      <c r="I1896">
        <f>VLOOKUP(TablaVentas[[#This Row],[CodigoBarras]],TablaProductos[#All],3,FALSE)</f>
        <v>1004</v>
      </c>
    </row>
    <row r="1897" spans="1:9" x14ac:dyDescent="0.25">
      <c r="A1897" s="68">
        <v>42716</v>
      </c>
      <c r="B1897">
        <v>75100033947</v>
      </c>
      <c r="C1897">
        <v>30</v>
      </c>
      <c r="D1897" s="2">
        <v>33.370394916639121</v>
      </c>
      <c r="E1897" s="3">
        <f>TablaVentas[[#This Row],[Precio]]*TablaVentas[[#This Row],[Cantidad]]</f>
        <v>1001.1118474991737</v>
      </c>
      <c r="F1897">
        <f>IF(TablaVentas[[#This Row],[Cantidad]]&gt;=20,1,2)</f>
        <v>1</v>
      </c>
      <c r="G1897" s="67" t="str">
        <f>VLOOKUP(MONTH(TablaVentas[[#This Row],[fecha]]),TablaMeses[#All],2,FALSE)</f>
        <v>DICIEMBRE</v>
      </c>
      <c r="H1897">
        <f>YEAR(TablaVentas[[#This Row],[fecha]])</f>
        <v>2016</v>
      </c>
      <c r="I1897">
        <f>VLOOKUP(TablaVentas[[#This Row],[CodigoBarras]],TablaProductos[#All],3,FALSE)</f>
        <v>1005</v>
      </c>
    </row>
    <row r="1898" spans="1:9" x14ac:dyDescent="0.25">
      <c r="A1898" s="68">
        <v>42716</v>
      </c>
      <c r="B1898">
        <v>75100033949</v>
      </c>
      <c r="C1898">
        <v>15</v>
      </c>
      <c r="D1898" s="2">
        <v>32.894032474980676</v>
      </c>
      <c r="E1898" s="3">
        <f>TablaVentas[[#This Row],[Precio]]*TablaVentas[[#This Row],[Cantidad]]</f>
        <v>493.41048712471013</v>
      </c>
      <c r="F1898">
        <f>IF(TablaVentas[[#This Row],[Cantidad]]&gt;=20,1,2)</f>
        <v>2</v>
      </c>
      <c r="G1898" s="67" t="str">
        <f>VLOOKUP(MONTH(TablaVentas[[#This Row],[fecha]]),TablaMeses[#All],2,FALSE)</f>
        <v>DICIEMBRE</v>
      </c>
      <c r="H1898">
        <f>YEAR(TablaVentas[[#This Row],[fecha]])</f>
        <v>2016</v>
      </c>
      <c r="I1898">
        <f>VLOOKUP(TablaVentas[[#This Row],[CodigoBarras]],TablaProductos[#All],3,FALSE)</f>
        <v>1004</v>
      </c>
    </row>
    <row r="1899" spans="1:9" x14ac:dyDescent="0.25">
      <c r="A1899" s="68">
        <v>42717</v>
      </c>
      <c r="B1899">
        <v>75100033940</v>
      </c>
      <c r="C1899">
        <v>30</v>
      </c>
      <c r="D1899" s="2">
        <v>36.618449397693041</v>
      </c>
      <c r="E1899" s="3">
        <f>TablaVentas[[#This Row],[Precio]]*TablaVentas[[#This Row],[Cantidad]]</f>
        <v>1098.5534819307913</v>
      </c>
      <c r="F1899">
        <f>IF(TablaVentas[[#This Row],[Cantidad]]&gt;=20,1,2)</f>
        <v>1</v>
      </c>
      <c r="G1899" s="67" t="str">
        <f>VLOOKUP(MONTH(TablaVentas[[#This Row],[fecha]]),TablaMeses[#All],2,FALSE)</f>
        <v>DICIEMBRE</v>
      </c>
      <c r="H1899">
        <f>YEAR(TablaVentas[[#This Row],[fecha]])</f>
        <v>2016</v>
      </c>
      <c r="I1899">
        <f>VLOOKUP(TablaVentas[[#This Row],[CodigoBarras]],TablaProductos[#All],3,FALSE)</f>
        <v>1001</v>
      </c>
    </row>
    <row r="1900" spans="1:9" x14ac:dyDescent="0.25">
      <c r="A1900" s="68">
        <v>42717</v>
      </c>
      <c r="B1900">
        <v>75100033941</v>
      </c>
      <c r="C1900">
        <v>11</v>
      </c>
      <c r="D1900" s="2">
        <v>34.329026514440201</v>
      </c>
      <c r="E1900" s="3">
        <f>TablaVentas[[#This Row],[Precio]]*TablaVentas[[#This Row],[Cantidad]]</f>
        <v>377.6192916588422</v>
      </c>
      <c r="F1900">
        <f>IF(TablaVentas[[#This Row],[Cantidad]]&gt;=20,1,2)</f>
        <v>2</v>
      </c>
      <c r="G1900" s="67" t="str">
        <f>VLOOKUP(MONTH(TablaVentas[[#This Row],[fecha]]),TablaMeses[#All],2,FALSE)</f>
        <v>DICIEMBRE</v>
      </c>
      <c r="H1900">
        <f>YEAR(TablaVentas[[#This Row],[fecha]])</f>
        <v>2016</v>
      </c>
      <c r="I1900">
        <f>VLOOKUP(TablaVentas[[#This Row],[CodigoBarras]],TablaProductos[#All],3,FALSE)</f>
        <v>1002</v>
      </c>
    </row>
    <row r="1901" spans="1:9" x14ac:dyDescent="0.25">
      <c r="A1901" s="68">
        <v>42717</v>
      </c>
      <c r="B1901">
        <v>75100033943</v>
      </c>
      <c r="C1901">
        <v>34</v>
      </c>
      <c r="D1901" s="2">
        <v>38.791923856233225</v>
      </c>
      <c r="E1901" s="3">
        <f>TablaVentas[[#This Row],[Precio]]*TablaVentas[[#This Row],[Cantidad]]</f>
        <v>1318.9254111119296</v>
      </c>
      <c r="F1901">
        <f>IF(TablaVentas[[#This Row],[Cantidad]]&gt;=20,1,2)</f>
        <v>1</v>
      </c>
      <c r="G1901" s="67" t="str">
        <f>VLOOKUP(MONTH(TablaVentas[[#This Row],[fecha]]),TablaMeses[#All],2,FALSE)</f>
        <v>DICIEMBRE</v>
      </c>
      <c r="H1901">
        <f>YEAR(TablaVentas[[#This Row],[fecha]])</f>
        <v>2016</v>
      </c>
      <c r="I1901">
        <f>VLOOKUP(TablaVentas[[#This Row],[CodigoBarras]],TablaProductos[#All],3,FALSE)</f>
        <v>1001</v>
      </c>
    </row>
    <row r="1902" spans="1:9" x14ac:dyDescent="0.25">
      <c r="A1902" s="68">
        <v>42717</v>
      </c>
      <c r="B1902">
        <v>75100033946</v>
      </c>
      <c r="C1902">
        <v>39</v>
      </c>
      <c r="D1902" s="2">
        <v>39.508311000525424</v>
      </c>
      <c r="E1902" s="3">
        <f>TablaVentas[[#This Row],[Precio]]*TablaVentas[[#This Row],[Cantidad]]</f>
        <v>1540.8241290204915</v>
      </c>
      <c r="F1902">
        <f>IF(TablaVentas[[#This Row],[Cantidad]]&gt;=20,1,2)</f>
        <v>1</v>
      </c>
      <c r="G1902" s="67" t="str">
        <f>VLOOKUP(MONTH(TablaVentas[[#This Row],[fecha]]),TablaMeses[#All],2,FALSE)</f>
        <v>DICIEMBRE</v>
      </c>
      <c r="H1902">
        <f>YEAR(TablaVentas[[#This Row],[fecha]])</f>
        <v>2016</v>
      </c>
      <c r="I1902">
        <f>VLOOKUP(TablaVentas[[#This Row],[CodigoBarras]],TablaProductos[#All],3,FALSE)</f>
        <v>1004</v>
      </c>
    </row>
    <row r="1903" spans="1:9" x14ac:dyDescent="0.25">
      <c r="A1903" s="68">
        <v>42717</v>
      </c>
      <c r="B1903">
        <v>75100033947</v>
      </c>
      <c r="C1903">
        <v>33</v>
      </c>
      <c r="D1903" s="2">
        <v>33.370394916639121</v>
      </c>
      <c r="E1903" s="3">
        <f>TablaVentas[[#This Row],[Precio]]*TablaVentas[[#This Row],[Cantidad]]</f>
        <v>1101.2230322490909</v>
      </c>
      <c r="F1903">
        <f>IF(TablaVentas[[#This Row],[Cantidad]]&gt;=20,1,2)</f>
        <v>1</v>
      </c>
      <c r="G1903" s="67" t="str">
        <f>VLOOKUP(MONTH(TablaVentas[[#This Row],[fecha]]),TablaMeses[#All],2,FALSE)</f>
        <v>DICIEMBRE</v>
      </c>
      <c r="H1903">
        <f>YEAR(TablaVentas[[#This Row],[fecha]])</f>
        <v>2016</v>
      </c>
      <c r="I1903">
        <f>VLOOKUP(TablaVentas[[#This Row],[CodigoBarras]],TablaProductos[#All],3,FALSE)</f>
        <v>1005</v>
      </c>
    </row>
    <row r="1904" spans="1:9" x14ac:dyDescent="0.25">
      <c r="A1904" s="68">
        <v>42717</v>
      </c>
      <c r="B1904">
        <v>75100033948</v>
      </c>
      <c r="C1904">
        <v>43</v>
      </c>
      <c r="D1904" s="2">
        <v>24.462827423892683</v>
      </c>
      <c r="E1904" s="3">
        <f>TablaVentas[[#This Row],[Precio]]*TablaVentas[[#This Row],[Cantidad]]</f>
        <v>1051.9015792273854</v>
      </c>
      <c r="F1904">
        <f>IF(TablaVentas[[#This Row],[Cantidad]]&gt;=20,1,2)</f>
        <v>1</v>
      </c>
      <c r="G1904" s="67" t="str">
        <f>VLOOKUP(MONTH(TablaVentas[[#This Row],[fecha]]),TablaMeses[#All],2,FALSE)</f>
        <v>DICIEMBRE</v>
      </c>
      <c r="H1904">
        <f>YEAR(TablaVentas[[#This Row],[fecha]])</f>
        <v>2016</v>
      </c>
      <c r="I1904">
        <f>VLOOKUP(TablaVentas[[#This Row],[CodigoBarras]],TablaProductos[#All],3,FALSE)</f>
        <v>1006</v>
      </c>
    </row>
    <row r="1905" spans="1:9" x14ac:dyDescent="0.25">
      <c r="A1905" s="68">
        <v>42717</v>
      </c>
      <c r="B1905">
        <v>75100033950</v>
      </c>
      <c r="C1905">
        <v>32</v>
      </c>
      <c r="D1905" s="2">
        <v>25.215585619363644</v>
      </c>
      <c r="E1905" s="3">
        <f>TablaVentas[[#This Row],[Precio]]*TablaVentas[[#This Row],[Cantidad]]</f>
        <v>806.8987398196366</v>
      </c>
      <c r="F1905">
        <f>IF(TablaVentas[[#This Row],[Cantidad]]&gt;=20,1,2)</f>
        <v>1</v>
      </c>
      <c r="G1905" s="67" t="str">
        <f>VLOOKUP(MONTH(TablaVentas[[#This Row],[fecha]]),TablaMeses[#All],2,FALSE)</f>
        <v>DICIEMBRE</v>
      </c>
      <c r="H1905">
        <f>YEAR(TablaVentas[[#This Row],[fecha]])</f>
        <v>2016</v>
      </c>
      <c r="I1905">
        <f>VLOOKUP(TablaVentas[[#This Row],[CodigoBarras]],TablaProductos[#All],3,FALSE)</f>
        <v>1005</v>
      </c>
    </row>
    <row r="1906" spans="1:9" x14ac:dyDescent="0.25">
      <c r="A1906" s="68">
        <v>42718</v>
      </c>
      <c r="B1906">
        <v>75100033942</v>
      </c>
      <c r="C1906">
        <v>36</v>
      </c>
      <c r="D1906" s="2">
        <v>39.570543626877033</v>
      </c>
      <c r="E1906" s="3">
        <f>TablaVentas[[#This Row],[Precio]]*TablaVentas[[#This Row],[Cantidad]]</f>
        <v>1424.5395705675733</v>
      </c>
      <c r="F1906">
        <f>IF(TablaVentas[[#This Row],[Cantidad]]&gt;=20,1,2)</f>
        <v>1</v>
      </c>
      <c r="G1906" s="67" t="str">
        <f>VLOOKUP(MONTH(TablaVentas[[#This Row],[fecha]]),TablaMeses[#All],2,FALSE)</f>
        <v>DICIEMBRE</v>
      </c>
      <c r="H1906">
        <f>YEAR(TablaVentas[[#This Row],[fecha]])</f>
        <v>2016</v>
      </c>
      <c r="I1906">
        <f>VLOOKUP(TablaVentas[[#This Row],[CodigoBarras]],TablaProductos[#All],3,FALSE)</f>
        <v>1003</v>
      </c>
    </row>
    <row r="1907" spans="1:9" x14ac:dyDescent="0.25">
      <c r="A1907" s="68">
        <v>42718</v>
      </c>
      <c r="B1907">
        <v>75100033947</v>
      </c>
      <c r="C1907">
        <v>38</v>
      </c>
      <c r="D1907" s="2">
        <v>33.370394916639121</v>
      </c>
      <c r="E1907" s="3">
        <f>TablaVentas[[#This Row],[Precio]]*TablaVentas[[#This Row],[Cantidad]]</f>
        <v>1268.0750068322866</v>
      </c>
      <c r="F1907">
        <f>IF(TablaVentas[[#This Row],[Cantidad]]&gt;=20,1,2)</f>
        <v>1</v>
      </c>
      <c r="G1907" s="67" t="str">
        <f>VLOOKUP(MONTH(TablaVentas[[#This Row],[fecha]]),TablaMeses[#All],2,FALSE)</f>
        <v>DICIEMBRE</v>
      </c>
      <c r="H1907">
        <f>YEAR(TablaVentas[[#This Row],[fecha]])</f>
        <v>2016</v>
      </c>
      <c r="I1907">
        <f>VLOOKUP(TablaVentas[[#This Row],[CodigoBarras]],TablaProductos[#All],3,FALSE)</f>
        <v>1005</v>
      </c>
    </row>
    <row r="1908" spans="1:9" x14ac:dyDescent="0.25">
      <c r="A1908" s="68">
        <v>42718</v>
      </c>
      <c r="B1908">
        <v>75100033947</v>
      </c>
      <c r="C1908">
        <v>13</v>
      </c>
      <c r="D1908" s="2">
        <v>33.370394916639121</v>
      </c>
      <c r="E1908" s="3">
        <f>TablaVentas[[#This Row],[Precio]]*TablaVentas[[#This Row],[Cantidad]]</f>
        <v>433.81513391630858</v>
      </c>
      <c r="F1908">
        <f>IF(TablaVentas[[#This Row],[Cantidad]]&gt;=20,1,2)</f>
        <v>2</v>
      </c>
      <c r="G1908" s="67" t="str">
        <f>VLOOKUP(MONTH(TablaVentas[[#This Row],[fecha]]),TablaMeses[#All],2,FALSE)</f>
        <v>DICIEMBRE</v>
      </c>
      <c r="H1908">
        <f>YEAR(TablaVentas[[#This Row],[fecha]])</f>
        <v>2016</v>
      </c>
      <c r="I1908">
        <f>VLOOKUP(TablaVentas[[#This Row],[CodigoBarras]],TablaProductos[#All],3,FALSE)</f>
        <v>1005</v>
      </c>
    </row>
    <row r="1909" spans="1:9" x14ac:dyDescent="0.25">
      <c r="A1909" s="68">
        <v>42718</v>
      </c>
      <c r="B1909">
        <v>75100033948</v>
      </c>
      <c r="C1909">
        <v>32</v>
      </c>
      <c r="D1909" s="2">
        <v>24.462827423892683</v>
      </c>
      <c r="E1909" s="3">
        <f>TablaVentas[[#This Row],[Precio]]*TablaVentas[[#This Row],[Cantidad]]</f>
        <v>782.81047756456587</v>
      </c>
      <c r="F1909">
        <f>IF(TablaVentas[[#This Row],[Cantidad]]&gt;=20,1,2)</f>
        <v>1</v>
      </c>
      <c r="G1909" s="67" t="str">
        <f>VLOOKUP(MONTH(TablaVentas[[#This Row],[fecha]]),TablaMeses[#All],2,FALSE)</f>
        <v>DICIEMBRE</v>
      </c>
      <c r="H1909">
        <f>YEAR(TablaVentas[[#This Row],[fecha]])</f>
        <v>2016</v>
      </c>
      <c r="I1909">
        <f>VLOOKUP(TablaVentas[[#This Row],[CodigoBarras]],TablaProductos[#All],3,FALSE)</f>
        <v>1006</v>
      </c>
    </row>
    <row r="1910" spans="1:9" x14ac:dyDescent="0.25">
      <c r="A1910" s="68">
        <v>42718</v>
      </c>
      <c r="B1910">
        <v>75100033949</v>
      </c>
      <c r="C1910">
        <v>32</v>
      </c>
      <c r="D1910" s="2">
        <v>32.894032474980676</v>
      </c>
      <c r="E1910" s="3">
        <f>TablaVentas[[#This Row],[Precio]]*TablaVentas[[#This Row],[Cantidad]]</f>
        <v>1052.6090391993816</v>
      </c>
      <c r="F1910">
        <f>IF(TablaVentas[[#This Row],[Cantidad]]&gt;=20,1,2)</f>
        <v>1</v>
      </c>
      <c r="G1910" s="67" t="str">
        <f>VLOOKUP(MONTH(TablaVentas[[#This Row],[fecha]]),TablaMeses[#All],2,FALSE)</f>
        <v>DICIEMBRE</v>
      </c>
      <c r="H1910">
        <f>YEAR(TablaVentas[[#This Row],[fecha]])</f>
        <v>2016</v>
      </c>
      <c r="I1910">
        <f>VLOOKUP(TablaVentas[[#This Row],[CodigoBarras]],TablaProductos[#All],3,FALSE)</f>
        <v>1004</v>
      </c>
    </row>
    <row r="1911" spans="1:9" x14ac:dyDescent="0.25">
      <c r="A1911" s="68">
        <v>42718</v>
      </c>
      <c r="B1911">
        <v>75100033950</v>
      </c>
      <c r="C1911">
        <v>29</v>
      </c>
      <c r="D1911" s="2">
        <v>25.215585619363644</v>
      </c>
      <c r="E1911" s="3">
        <f>TablaVentas[[#This Row],[Precio]]*TablaVentas[[#This Row],[Cantidad]]</f>
        <v>731.25198296154565</v>
      </c>
      <c r="F1911">
        <f>IF(TablaVentas[[#This Row],[Cantidad]]&gt;=20,1,2)</f>
        <v>1</v>
      </c>
      <c r="G1911" s="67" t="str">
        <f>VLOOKUP(MONTH(TablaVentas[[#This Row],[fecha]]),TablaMeses[#All],2,FALSE)</f>
        <v>DICIEMBRE</v>
      </c>
      <c r="H1911">
        <f>YEAR(TablaVentas[[#This Row],[fecha]])</f>
        <v>2016</v>
      </c>
      <c r="I1911">
        <f>VLOOKUP(TablaVentas[[#This Row],[CodigoBarras]],TablaProductos[#All],3,FALSE)</f>
        <v>1005</v>
      </c>
    </row>
    <row r="1912" spans="1:9" x14ac:dyDescent="0.25">
      <c r="A1912" s="68">
        <v>42718</v>
      </c>
      <c r="B1912">
        <v>75100033950</v>
      </c>
      <c r="C1912">
        <v>44</v>
      </c>
      <c r="D1912" s="2">
        <v>25.215585619363644</v>
      </c>
      <c r="E1912" s="3">
        <f>TablaVentas[[#This Row],[Precio]]*TablaVentas[[#This Row],[Cantidad]]</f>
        <v>1109.4857672520004</v>
      </c>
      <c r="F1912">
        <f>IF(TablaVentas[[#This Row],[Cantidad]]&gt;=20,1,2)</f>
        <v>1</v>
      </c>
      <c r="G1912" s="67" t="str">
        <f>VLOOKUP(MONTH(TablaVentas[[#This Row],[fecha]]),TablaMeses[#All],2,FALSE)</f>
        <v>DICIEMBRE</v>
      </c>
      <c r="H1912">
        <f>YEAR(TablaVentas[[#This Row],[fecha]])</f>
        <v>2016</v>
      </c>
      <c r="I1912">
        <f>VLOOKUP(TablaVentas[[#This Row],[CodigoBarras]],TablaProductos[#All],3,FALSE)</f>
        <v>1005</v>
      </c>
    </row>
    <row r="1913" spans="1:9" x14ac:dyDescent="0.25">
      <c r="A1913" s="68">
        <v>42719</v>
      </c>
      <c r="B1913">
        <v>75100033940</v>
      </c>
      <c r="C1913">
        <v>20</v>
      </c>
      <c r="D1913" s="2">
        <v>36.618449397693041</v>
      </c>
      <c r="E1913" s="3">
        <f>TablaVentas[[#This Row],[Precio]]*TablaVentas[[#This Row],[Cantidad]]</f>
        <v>732.36898795386082</v>
      </c>
      <c r="F1913">
        <f>IF(TablaVentas[[#This Row],[Cantidad]]&gt;=20,1,2)</f>
        <v>1</v>
      </c>
      <c r="G1913" s="67" t="str">
        <f>VLOOKUP(MONTH(TablaVentas[[#This Row],[fecha]]),TablaMeses[#All],2,FALSE)</f>
        <v>DICIEMBRE</v>
      </c>
      <c r="H1913">
        <f>YEAR(TablaVentas[[#This Row],[fecha]])</f>
        <v>2016</v>
      </c>
      <c r="I1913">
        <f>VLOOKUP(TablaVentas[[#This Row],[CodigoBarras]],TablaProductos[#All],3,FALSE)</f>
        <v>1001</v>
      </c>
    </row>
    <row r="1914" spans="1:9" x14ac:dyDescent="0.25">
      <c r="A1914" s="68">
        <v>42719</v>
      </c>
      <c r="B1914">
        <v>75100033942</v>
      </c>
      <c r="C1914">
        <v>22</v>
      </c>
      <c r="D1914" s="2">
        <v>39.570543626877033</v>
      </c>
      <c r="E1914" s="3">
        <f>TablaVentas[[#This Row],[Precio]]*TablaVentas[[#This Row],[Cantidad]]</f>
        <v>870.55195979129473</v>
      </c>
      <c r="F1914">
        <f>IF(TablaVentas[[#This Row],[Cantidad]]&gt;=20,1,2)</f>
        <v>1</v>
      </c>
      <c r="G1914" s="67" t="str">
        <f>VLOOKUP(MONTH(TablaVentas[[#This Row],[fecha]]),TablaMeses[#All],2,FALSE)</f>
        <v>DICIEMBRE</v>
      </c>
      <c r="H1914">
        <f>YEAR(TablaVentas[[#This Row],[fecha]])</f>
        <v>2016</v>
      </c>
      <c r="I1914">
        <f>VLOOKUP(TablaVentas[[#This Row],[CodigoBarras]],TablaProductos[#All],3,FALSE)</f>
        <v>1003</v>
      </c>
    </row>
    <row r="1915" spans="1:9" x14ac:dyDescent="0.25">
      <c r="A1915" s="68">
        <v>42719</v>
      </c>
      <c r="B1915">
        <v>75100033942</v>
      </c>
      <c r="C1915">
        <v>5</v>
      </c>
      <c r="D1915" s="2">
        <v>39.570543626877033</v>
      </c>
      <c r="E1915" s="3">
        <f>TablaVentas[[#This Row],[Precio]]*TablaVentas[[#This Row],[Cantidad]]</f>
        <v>197.85271813438516</v>
      </c>
      <c r="F1915">
        <f>IF(TablaVentas[[#This Row],[Cantidad]]&gt;=20,1,2)</f>
        <v>2</v>
      </c>
      <c r="G1915" s="67" t="str">
        <f>VLOOKUP(MONTH(TablaVentas[[#This Row],[fecha]]),TablaMeses[#All],2,FALSE)</f>
        <v>DICIEMBRE</v>
      </c>
      <c r="H1915">
        <f>YEAR(TablaVentas[[#This Row],[fecha]])</f>
        <v>2016</v>
      </c>
      <c r="I1915">
        <f>VLOOKUP(TablaVentas[[#This Row],[CodigoBarras]],TablaProductos[#All],3,FALSE)</f>
        <v>1003</v>
      </c>
    </row>
    <row r="1916" spans="1:9" x14ac:dyDescent="0.25">
      <c r="A1916" s="68">
        <v>42719</v>
      </c>
      <c r="B1916">
        <v>75100033944</v>
      </c>
      <c r="C1916">
        <v>6</v>
      </c>
      <c r="D1916" s="2">
        <v>26.678238770962935</v>
      </c>
      <c r="E1916" s="3">
        <f>TablaVentas[[#This Row],[Precio]]*TablaVentas[[#This Row],[Cantidad]]</f>
        <v>160.06943262577761</v>
      </c>
      <c r="F1916">
        <f>IF(TablaVentas[[#This Row],[Cantidad]]&gt;=20,1,2)</f>
        <v>2</v>
      </c>
      <c r="G1916" s="67" t="str">
        <f>VLOOKUP(MONTH(TablaVentas[[#This Row],[fecha]]),TablaMeses[#All],2,FALSE)</f>
        <v>DICIEMBRE</v>
      </c>
      <c r="H1916">
        <f>YEAR(TablaVentas[[#This Row],[fecha]])</f>
        <v>2016</v>
      </c>
      <c r="I1916">
        <f>VLOOKUP(TablaVentas[[#This Row],[CodigoBarras]],TablaProductos[#All],3,FALSE)</f>
        <v>1002</v>
      </c>
    </row>
    <row r="1917" spans="1:9" x14ac:dyDescent="0.25">
      <c r="A1917" s="68">
        <v>42719</v>
      </c>
      <c r="B1917">
        <v>75100033944</v>
      </c>
      <c r="C1917">
        <v>43</v>
      </c>
      <c r="D1917" s="2">
        <v>26.678238770962935</v>
      </c>
      <c r="E1917" s="3">
        <f>TablaVentas[[#This Row],[Precio]]*TablaVentas[[#This Row],[Cantidad]]</f>
        <v>1147.1642671514062</v>
      </c>
      <c r="F1917">
        <f>IF(TablaVentas[[#This Row],[Cantidad]]&gt;=20,1,2)</f>
        <v>1</v>
      </c>
      <c r="G1917" s="67" t="str">
        <f>VLOOKUP(MONTH(TablaVentas[[#This Row],[fecha]]),TablaMeses[#All],2,FALSE)</f>
        <v>DICIEMBRE</v>
      </c>
      <c r="H1917">
        <f>YEAR(TablaVentas[[#This Row],[fecha]])</f>
        <v>2016</v>
      </c>
      <c r="I1917">
        <f>VLOOKUP(TablaVentas[[#This Row],[CodigoBarras]],TablaProductos[#All],3,FALSE)</f>
        <v>1002</v>
      </c>
    </row>
    <row r="1918" spans="1:9" x14ac:dyDescent="0.25">
      <c r="A1918" s="68">
        <v>42719</v>
      </c>
      <c r="B1918">
        <v>75100033945</v>
      </c>
      <c r="C1918">
        <v>25</v>
      </c>
      <c r="D1918" s="2">
        <v>32.473968381130078</v>
      </c>
      <c r="E1918" s="3">
        <f>TablaVentas[[#This Row],[Precio]]*TablaVentas[[#This Row],[Cantidad]]</f>
        <v>811.849209528252</v>
      </c>
      <c r="F1918">
        <f>IF(TablaVentas[[#This Row],[Cantidad]]&gt;=20,1,2)</f>
        <v>1</v>
      </c>
      <c r="G1918" s="67" t="str">
        <f>VLOOKUP(MONTH(TablaVentas[[#This Row],[fecha]]),TablaMeses[#All],2,FALSE)</f>
        <v>DICIEMBRE</v>
      </c>
      <c r="H1918">
        <f>YEAR(TablaVentas[[#This Row],[fecha]])</f>
        <v>2016</v>
      </c>
      <c r="I1918">
        <f>VLOOKUP(TablaVentas[[#This Row],[CodigoBarras]],TablaProductos[#All],3,FALSE)</f>
        <v>1003</v>
      </c>
    </row>
    <row r="1919" spans="1:9" x14ac:dyDescent="0.25">
      <c r="A1919" s="68">
        <v>42719</v>
      </c>
      <c r="B1919">
        <v>75100033949</v>
      </c>
      <c r="C1919">
        <v>20</v>
      </c>
      <c r="D1919" s="2">
        <v>32.894032474980676</v>
      </c>
      <c r="E1919" s="3">
        <f>TablaVentas[[#This Row],[Precio]]*TablaVentas[[#This Row],[Cantidad]]</f>
        <v>657.88064949961358</v>
      </c>
      <c r="F1919">
        <f>IF(TablaVentas[[#This Row],[Cantidad]]&gt;=20,1,2)</f>
        <v>1</v>
      </c>
      <c r="G1919" s="67" t="str">
        <f>VLOOKUP(MONTH(TablaVentas[[#This Row],[fecha]]),TablaMeses[#All],2,FALSE)</f>
        <v>DICIEMBRE</v>
      </c>
      <c r="H1919">
        <f>YEAR(TablaVentas[[#This Row],[fecha]])</f>
        <v>2016</v>
      </c>
      <c r="I1919">
        <f>VLOOKUP(TablaVentas[[#This Row],[CodigoBarras]],TablaProductos[#All],3,FALSE)</f>
        <v>1004</v>
      </c>
    </row>
    <row r="1920" spans="1:9" x14ac:dyDescent="0.25">
      <c r="A1920" s="68">
        <v>42720</v>
      </c>
      <c r="B1920">
        <v>75100033945</v>
      </c>
      <c r="C1920">
        <v>37</v>
      </c>
      <c r="D1920" s="2">
        <v>32.473968381130078</v>
      </c>
      <c r="E1920" s="3">
        <f>TablaVentas[[#This Row],[Precio]]*TablaVentas[[#This Row],[Cantidad]]</f>
        <v>1201.5368301018129</v>
      </c>
      <c r="F1920">
        <f>IF(TablaVentas[[#This Row],[Cantidad]]&gt;=20,1,2)</f>
        <v>1</v>
      </c>
      <c r="G1920" s="67" t="str">
        <f>VLOOKUP(MONTH(TablaVentas[[#This Row],[fecha]]),TablaMeses[#All],2,FALSE)</f>
        <v>DICIEMBRE</v>
      </c>
      <c r="H1920">
        <f>YEAR(TablaVentas[[#This Row],[fecha]])</f>
        <v>2016</v>
      </c>
      <c r="I1920">
        <f>VLOOKUP(TablaVentas[[#This Row],[CodigoBarras]],TablaProductos[#All],3,FALSE)</f>
        <v>1003</v>
      </c>
    </row>
    <row r="1921" spans="1:9" x14ac:dyDescent="0.25">
      <c r="A1921" s="68">
        <v>42720</v>
      </c>
      <c r="B1921">
        <v>75100033946</v>
      </c>
      <c r="C1921">
        <v>8</v>
      </c>
      <c r="D1921" s="2">
        <v>39.508311000525424</v>
      </c>
      <c r="E1921" s="3">
        <f>TablaVentas[[#This Row],[Precio]]*TablaVentas[[#This Row],[Cantidad]]</f>
        <v>316.06648800420339</v>
      </c>
      <c r="F1921">
        <f>IF(TablaVentas[[#This Row],[Cantidad]]&gt;=20,1,2)</f>
        <v>2</v>
      </c>
      <c r="G1921" s="67" t="str">
        <f>VLOOKUP(MONTH(TablaVentas[[#This Row],[fecha]]),TablaMeses[#All],2,FALSE)</f>
        <v>DICIEMBRE</v>
      </c>
      <c r="H1921">
        <f>YEAR(TablaVentas[[#This Row],[fecha]])</f>
        <v>2016</v>
      </c>
      <c r="I1921">
        <f>VLOOKUP(TablaVentas[[#This Row],[CodigoBarras]],TablaProductos[#All],3,FALSE)</f>
        <v>1004</v>
      </c>
    </row>
    <row r="1922" spans="1:9" x14ac:dyDescent="0.25">
      <c r="A1922" s="68">
        <v>42720</v>
      </c>
      <c r="B1922">
        <v>75100033946</v>
      </c>
      <c r="C1922">
        <v>34</v>
      </c>
      <c r="D1922" s="2">
        <v>39.508311000525424</v>
      </c>
      <c r="E1922" s="3">
        <f>TablaVentas[[#This Row],[Precio]]*TablaVentas[[#This Row],[Cantidad]]</f>
        <v>1343.2825740178644</v>
      </c>
      <c r="F1922">
        <f>IF(TablaVentas[[#This Row],[Cantidad]]&gt;=20,1,2)</f>
        <v>1</v>
      </c>
      <c r="G1922" s="67" t="str">
        <f>VLOOKUP(MONTH(TablaVentas[[#This Row],[fecha]]),TablaMeses[#All],2,FALSE)</f>
        <v>DICIEMBRE</v>
      </c>
      <c r="H1922">
        <f>YEAR(TablaVentas[[#This Row],[fecha]])</f>
        <v>2016</v>
      </c>
      <c r="I1922">
        <f>VLOOKUP(TablaVentas[[#This Row],[CodigoBarras]],TablaProductos[#All],3,FALSE)</f>
        <v>1004</v>
      </c>
    </row>
    <row r="1923" spans="1:9" x14ac:dyDescent="0.25">
      <c r="A1923" s="68">
        <v>42721</v>
      </c>
      <c r="B1923">
        <v>75100033944</v>
      </c>
      <c r="C1923">
        <v>22</v>
      </c>
      <c r="D1923" s="2">
        <v>26.678238770962935</v>
      </c>
      <c r="E1923" s="3">
        <f>TablaVentas[[#This Row],[Precio]]*TablaVentas[[#This Row],[Cantidad]]</f>
        <v>586.92125296118456</v>
      </c>
      <c r="F1923">
        <f>IF(TablaVentas[[#This Row],[Cantidad]]&gt;=20,1,2)</f>
        <v>1</v>
      </c>
      <c r="G1923" s="67" t="str">
        <f>VLOOKUP(MONTH(TablaVentas[[#This Row],[fecha]]),TablaMeses[#All],2,FALSE)</f>
        <v>DICIEMBRE</v>
      </c>
      <c r="H1923">
        <f>YEAR(TablaVentas[[#This Row],[fecha]])</f>
        <v>2016</v>
      </c>
      <c r="I1923">
        <f>VLOOKUP(TablaVentas[[#This Row],[CodigoBarras]],TablaProductos[#All],3,FALSE)</f>
        <v>1002</v>
      </c>
    </row>
    <row r="1924" spans="1:9" x14ac:dyDescent="0.25">
      <c r="A1924" s="68">
        <v>42721</v>
      </c>
      <c r="B1924">
        <v>75100033945</v>
      </c>
      <c r="C1924">
        <v>5</v>
      </c>
      <c r="D1924" s="2">
        <v>32.473968381130078</v>
      </c>
      <c r="E1924" s="3">
        <f>TablaVentas[[#This Row],[Precio]]*TablaVentas[[#This Row],[Cantidad]]</f>
        <v>162.36984190565039</v>
      </c>
      <c r="F1924">
        <f>IF(TablaVentas[[#This Row],[Cantidad]]&gt;=20,1,2)</f>
        <v>2</v>
      </c>
      <c r="G1924" s="67" t="str">
        <f>VLOOKUP(MONTH(TablaVentas[[#This Row],[fecha]]),TablaMeses[#All],2,FALSE)</f>
        <v>DICIEMBRE</v>
      </c>
      <c r="H1924">
        <f>YEAR(TablaVentas[[#This Row],[fecha]])</f>
        <v>2016</v>
      </c>
      <c r="I1924">
        <f>VLOOKUP(TablaVentas[[#This Row],[CodigoBarras]],TablaProductos[#All],3,FALSE)</f>
        <v>1003</v>
      </c>
    </row>
    <row r="1925" spans="1:9" x14ac:dyDescent="0.25">
      <c r="A1925" s="68">
        <v>42721</v>
      </c>
      <c r="B1925">
        <v>75100033950</v>
      </c>
      <c r="C1925">
        <v>23</v>
      </c>
      <c r="D1925" s="2">
        <v>25.215585619363644</v>
      </c>
      <c r="E1925" s="3">
        <f>TablaVentas[[#This Row],[Precio]]*TablaVentas[[#This Row],[Cantidad]]</f>
        <v>579.95846924536386</v>
      </c>
      <c r="F1925">
        <f>IF(TablaVentas[[#This Row],[Cantidad]]&gt;=20,1,2)</f>
        <v>1</v>
      </c>
      <c r="G1925" s="67" t="str">
        <f>VLOOKUP(MONTH(TablaVentas[[#This Row],[fecha]]),TablaMeses[#All],2,FALSE)</f>
        <v>DICIEMBRE</v>
      </c>
      <c r="H1925">
        <f>YEAR(TablaVentas[[#This Row],[fecha]])</f>
        <v>2016</v>
      </c>
      <c r="I1925">
        <f>VLOOKUP(TablaVentas[[#This Row],[CodigoBarras]],TablaProductos[#All],3,FALSE)</f>
        <v>1005</v>
      </c>
    </row>
    <row r="1926" spans="1:9" x14ac:dyDescent="0.25">
      <c r="A1926" s="68">
        <v>42721</v>
      </c>
      <c r="B1926">
        <v>75100033950</v>
      </c>
      <c r="C1926">
        <v>20</v>
      </c>
      <c r="D1926" s="2">
        <v>25.215585619363644</v>
      </c>
      <c r="E1926" s="3">
        <f>TablaVentas[[#This Row],[Precio]]*TablaVentas[[#This Row],[Cantidad]]</f>
        <v>504.31171238727291</v>
      </c>
      <c r="F1926">
        <f>IF(TablaVentas[[#This Row],[Cantidad]]&gt;=20,1,2)</f>
        <v>1</v>
      </c>
      <c r="G1926" s="67" t="str">
        <f>VLOOKUP(MONTH(TablaVentas[[#This Row],[fecha]]),TablaMeses[#All],2,FALSE)</f>
        <v>DICIEMBRE</v>
      </c>
      <c r="H1926">
        <f>YEAR(TablaVentas[[#This Row],[fecha]])</f>
        <v>2016</v>
      </c>
      <c r="I1926">
        <f>VLOOKUP(TablaVentas[[#This Row],[CodigoBarras]],TablaProductos[#All],3,FALSE)</f>
        <v>1005</v>
      </c>
    </row>
    <row r="1927" spans="1:9" x14ac:dyDescent="0.25">
      <c r="A1927" s="68">
        <v>42722</v>
      </c>
      <c r="B1927">
        <v>75100033943</v>
      </c>
      <c r="C1927">
        <v>46</v>
      </c>
      <c r="D1927" s="2">
        <v>38.791923856233225</v>
      </c>
      <c r="E1927" s="3">
        <f>TablaVentas[[#This Row],[Precio]]*TablaVentas[[#This Row],[Cantidad]]</f>
        <v>1784.4284973867284</v>
      </c>
      <c r="F1927">
        <f>IF(TablaVentas[[#This Row],[Cantidad]]&gt;=20,1,2)</f>
        <v>1</v>
      </c>
      <c r="G1927" s="67" t="str">
        <f>VLOOKUP(MONTH(TablaVentas[[#This Row],[fecha]]),TablaMeses[#All],2,FALSE)</f>
        <v>DICIEMBRE</v>
      </c>
      <c r="H1927">
        <f>YEAR(TablaVentas[[#This Row],[fecha]])</f>
        <v>2016</v>
      </c>
      <c r="I1927">
        <f>VLOOKUP(TablaVentas[[#This Row],[CodigoBarras]],TablaProductos[#All],3,FALSE)</f>
        <v>1001</v>
      </c>
    </row>
    <row r="1928" spans="1:9" x14ac:dyDescent="0.25">
      <c r="A1928" s="68">
        <v>42722</v>
      </c>
      <c r="B1928">
        <v>75100033944</v>
      </c>
      <c r="C1928">
        <v>5</v>
      </c>
      <c r="D1928" s="2">
        <v>26.678238770962935</v>
      </c>
      <c r="E1928" s="3">
        <f>TablaVentas[[#This Row],[Precio]]*TablaVentas[[#This Row],[Cantidad]]</f>
        <v>133.39119385481467</v>
      </c>
      <c r="F1928">
        <f>IF(TablaVentas[[#This Row],[Cantidad]]&gt;=20,1,2)</f>
        <v>2</v>
      </c>
      <c r="G1928" s="67" t="str">
        <f>VLOOKUP(MONTH(TablaVentas[[#This Row],[fecha]]),TablaMeses[#All],2,FALSE)</f>
        <v>DICIEMBRE</v>
      </c>
      <c r="H1928">
        <f>YEAR(TablaVentas[[#This Row],[fecha]])</f>
        <v>2016</v>
      </c>
      <c r="I1928">
        <f>VLOOKUP(TablaVentas[[#This Row],[CodigoBarras]],TablaProductos[#All],3,FALSE)</f>
        <v>1002</v>
      </c>
    </row>
    <row r="1929" spans="1:9" x14ac:dyDescent="0.25">
      <c r="A1929" s="68">
        <v>42723</v>
      </c>
      <c r="B1929">
        <v>75100033941</v>
      </c>
      <c r="C1929">
        <v>42</v>
      </c>
      <c r="D1929" s="2">
        <v>34.329026514440201</v>
      </c>
      <c r="E1929" s="3">
        <f>TablaVentas[[#This Row],[Precio]]*TablaVentas[[#This Row],[Cantidad]]</f>
        <v>1441.8191136064884</v>
      </c>
      <c r="F1929">
        <f>IF(TablaVentas[[#This Row],[Cantidad]]&gt;=20,1,2)</f>
        <v>1</v>
      </c>
      <c r="G1929" s="67" t="str">
        <f>VLOOKUP(MONTH(TablaVentas[[#This Row],[fecha]]),TablaMeses[#All],2,FALSE)</f>
        <v>DICIEMBRE</v>
      </c>
      <c r="H1929">
        <f>YEAR(TablaVentas[[#This Row],[fecha]])</f>
        <v>2016</v>
      </c>
      <c r="I1929">
        <f>VLOOKUP(TablaVentas[[#This Row],[CodigoBarras]],TablaProductos[#All],3,FALSE)</f>
        <v>1002</v>
      </c>
    </row>
    <row r="1930" spans="1:9" x14ac:dyDescent="0.25">
      <c r="A1930" s="68">
        <v>42723</v>
      </c>
      <c r="B1930">
        <v>75100033941</v>
      </c>
      <c r="C1930">
        <v>1</v>
      </c>
      <c r="D1930" s="2">
        <v>34.329026514440201</v>
      </c>
      <c r="E1930" s="3">
        <f>TablaVentas[[#This Row],[Precio]]*TablaVentas[[#This Row],[Cantidad]]</f>
        <v>34.329026514440201</v>
      </c>
      <c r="F1930">
        <f>IF(TablaVentas[[#This Row],[Cantidad]]&gt;=20,1,2)</f>
        <v>2</v>
      </c>
      <c r="G1930" s="67" t="str">
        <f>VLOOKUP(MONTH(TablaVentas[[#This Row],[fecha]]),TablaMeses[#All],2,FALSE)</f>
        <v>DICIEMBRE</v>
      </c>
      <c r="H1930">
        <f>YEAR(TablaVentas[[#This Row],[fecha]])</f>
        <v>2016</v>
      </c>
      <c r="I1930">
        <f>VLOOKUP(TablaVentas[[#This Row],[CodigoBarras]],TablaProductos[#All],3,FALSE)</f>
        <v>1002</v>
      </c>
    </row>
    <row r="1931" spans="1:9" x14ac:dyDescent="0.25">
      <c r="A1931" s="68">
        <v>42723</v>
      </c>
      <c r="B1931">
        <v>75100033942</v>
      </c>
      <c r="C1931">
        <v>2</v>
      </c>
      <c r="D1931" s="2">
        <v>39.570543626877033</v>
      </c>
      <c r="E1931" s="3">
        <f>TablaVentas[[#This Row],[Precio]]*TablaVentas[[#This Row],[Cantidad]]</f>
        <v>79.141087253754066</v>
      </c>
      <c r="F1931">
        <f>IF(TablaVentas[[#This Row],[Cantidad]]&gt;=20,1,2)</f>
        <v>2</v>
      </c>
      <c r="G1931" s="67" t="str">
        <f>VLOOKUP(MONTH(TablaVentas[[#This Row],[fecha]]),TablaMeses[#All],2,FALSE)</f>
        <v>DICIEMBRE</v>
      </c>
      <c r="H1931">
        <f>YEAR(TablaVentas[[#This Row],[fecha]])</f>
        <v>2016</v>
      </c>
      <c r="I1931">
        <f>VLOOKUP(TablaVentas[[#This Row],[CodigoBarras]],TablaProductos[#All],3,FALSE)</f>
        <v>1003</v>
      </c>
    </row>
    <row r="1932" spans="1:9" x14ac:dyDescent="0.25">
      <c r="A1932" s="68">
        <v>42723</v>
      </c>
      <c r="B1932">
        <v>75100033943</v>
      </c>
      <c r="C1932">
        <v>50</v>
      </c>
      <c r="D1932" s="2">
        <v>38.791923856233225</v>
      </c>
      <c r="E1932" s="3">
        <f>TablaVentas[[#This Row],[Precio]]*TablaVentas[[#This Row],[Cantidad]]</f>
        <v>1939.5961928116612</v>
      </c>
      <c r="F1932">
        <f>IF(TablaVentas[[#This Row],[Cantidad]]&gt;=20,1,2)</f>
        <v>1</v>
      </c>
      <c r="G1932" s="67" t="str">
        <f>VLOOKUP(MONTH(TablaVentas[[#This Row],[fecha]]),TablaMeses[#All],2,FALSE)</f>
        <v>DICIEMBRE</v>
      </c>
      <c r="H1932">
        <f>YEAR(TablaVentas[[#This Row],[fecha]])</f>
        <v>2016</v>
      </c>
      <c r="I1932">
        <f>VLOOKUP(TablaVentas[[#This Row],[CodigoBarras]],TablaProductos[#All],3,FALSE)</f>
        <v>1001</v>
      </c>
    </row>
    <row r="1933" spans="1:9" x14ac:dyDescent="0.25">
      <c r="A1933" s="68">
        <v>42723</v>
      </c>
      <c r="B1933">
        <v>75100033944</v>
      </c>
      <c r="C1933">
        <v>37</v>
      </c>
      <c r="D1933" s="2">
        <v>26.678238770962935</v>
      </c>
      <c r="E1933" s="3">
        <f>TablaVentas[[#This Row],[Precio]]*TablaVentas[[#This Row],[Cantidad]]</f>
        <v>987.09483452562858</v>
      </c>
      <c r="F1933">
        <f>IF(TablaVentas[[#This Row],[Cantidad]]&gt;=20,1,2)</f>
        <v>1</v>
      </c>
      <c r="G1933" s="67" t="str">
        <f>VLOOKUP(MONTH(TablaVentas[[#This Row],[fecha]]),TablaMeses[#All],2,FALSE)</f>
        <v>DICIEMBRE</v>
      </c>
      <c r="H1933">
        <f>YEAR(TablaVentas[[#This Row],[fecha]])</f>
        <v>2016</v>
      </c>
      <c r="I1933">
        <f>VLOOKUP(TablaVentas[[#This Row],[CodigoBarras]],TablaProductos[#All],3,FALSE)</f>
        <v>1002</v>
      </c>
    </row>
    <row r="1934" spans="1:9" x14ac:dyDescent="0.25">
      <c r="A1934" s="68">
        <v>42723</v>
      </c>
      <c r="B1934">
        <v>75100033945</v>
      </c>
      <c r="C1934">
        <v>9</v>
      </c>
      <c r="D1934" s="2">
        <v>32.473968381130078</v>
      </c>
      <c r="E1934" s="3">
        <f>TablaVentas[[#This Row],[Precio]]*TablaVentas[[#This Row],[Cantidad]]</f>
        <v>292.2657154301707</v>
      </c>
      <c r="F1934">
        <f>IF(TablaVentas[[#This Row],[Cantidad]]&gt;=20,1,2)</f>
        <v>2</v>
      </c>
      <c r="G1934" s="67" t="str">
        <f>VLOOKUP(MONTH(TablaVentas[[#This Row],[fecha]]),TablaMeses[#All],2,FALSE)</f>
        <v>DICIEMBRE</v>
      </c>
      <c r="H1934">
        <f>YEAR(TablaVentas[[#This Row],[fecha]])</f>
        <v>2016</v>
      </c>
      <c r="I1934">
        <f>VLOOKUP(TablaVentas[[#This Row],[CodigoBarras]],TablaProductos[#All],3,FALSE)</f>
        <v>1003</v>
      </c>
    </row>
    <row r="1935" spans="1:9" x14ac:dyDescent="0.25">
      <c r="A1935" s="68">
        <v>42723</v>
      </c>
      <c r="B1935">
        <v>75100033947</v>
      </c>
      <c r="C1935">
        <v>13</v>
      </c>
      <c r="D1935" s="2">
        <v>33.370394916639121</v>
      </c>
      <c r="E1935" s="3">
        <f>TablaVentas[[#This Row],[Precio]]*TablaVentas[[#This Row],[Cantidad]]</f>
        <v>433.81513391630858</v>
      </c>
      <c r="F1935">
        <f>IF(TablaVentas[[#This Row],[Cantidad]]&gt;=20,1,2)</f>
        <v>2</v>
      </c>
      <c r="G1935" s="67" t="str">
        <f>VLOOKUP(MONTH(TablaVentas[[#This Row],[fecha]]),TablaMeses[#All],2,FALSE)</f>
        <v>DICIEMBRE</v>
      </c>
      <c r="H1935">
        <f>YEAR(TablaVentas[[#This Row],[fecha]])</f>
        <v>2016</v>
      </c>
      <c r="I1935">
        <f>VLOOKUP(TablaVentas[[#This Row],[CodigoBarras]],TablaProductos[#All],3,FALSE)</f>
        <v>1005</v>
      </c>
    </row>
    <row r="1936" spans="1:9" x14ac:dyDescent="0.25">
      <c r="A1936" s="68">
        <v>42723</v>
      </c>
      <c r="B1936">
        <v>75100033950</v>
      </c>
      <c r="C1936">
        <v>35</v>
      </c>
      <c r="D1936" s="2">
        <v>25.215585619363644</v>
      </c>
      <c r="E1936" s="3">
        <f>TablaVentas[[#This Row],[Precio]]*TablaVentas[[#This Row],[Cantidad]]</f>
        <v>882.54549667772756</v>
      </c>
      <c r="F1936">
        <f>IF(TablaVentas[[#This Row],[Cantidad]]&gt;=20,1,2)</f>
        <v>1</v>
      </c>
      <c r="G1936" s="67" t="str">
        <f>VLOOKUP(MONTH(TablaVentas[[#This Row],[fecha]]),TablaMeses[#All],2,FALSE)</f>
        <v>DICIEMBRE</v>
      </c>
      <c r="H1936">
        <f>YEAR(TablaVentas[[#This Row],[fecha]])</f>
        <v>2016</v>
      </c>
      <c r="I1936">
        <f>VLOOKUP(TablaVentas[[#This Row],[CodigoBarras]],TablaProductos[#All],3,FALSE)</f>
        <v>1005</v>
      </c>
    </row>
    <row r="1937" spans="1:9" x14ac:dyDescent="0.25">
      <c r="A1937" s="68">
        <v>42724</v>
      </c>
      <c r="B1937">
        <v>75100033940</v>
      </c>
      <c r="C1937">
        <v>11</v>
      </c>
      <c r="D1937" s="2">
        <v>36.618449397693041</v>
      </c>
      <c r="E1937" s="3">
        <f>TablaVentas[[#This Row],[Precio]]*TablaVentas[[#This Row],[Cantidad]]</f>
        <v>402.80294337462345</v>
      </c>
      <c r="F1937">
        <f>IF(TablaVentas[[#This Row],[Cantidad]]&gt;=20,1,2)</f>
        <v>2</v>
      </c>
      <c r="G1937" s="67" t="str">
        <f>VLOOKUP(MONTH(TablaVentas[[#This Row],[fecha]]),TablaMeses[#All],2,FALSE)</f>
        <v>DICIEMBRE</v>
      </c>
      <c r="H1937">
        <f>YEAR(TablaVentas[[#This Row],[fecha]])</f>
        <v>2016</v>
      </c>
      <c r="I1937">
        <f>VLOOKUP(TablaVentas[[#This Row],[CodigoBarras]],TablaProductos[#All],3,FALSE)</f>
        <v>1001</v>
      </c>
    </row>
    <row r="1938" spans="1:9" x14ac:dyDescent="0.25">
      <c r="A1938" s="68">
        <v>42724</v>
      </c>
      <c r="B1938">
        <v>75100033944</v>
      </c>
      <c r="C1938">
        <v>1</v>
      </c>
      <c r="D1938" s="2">
        <v>26.678238770962935</v>
      </c>
      <c r="E1938" s="3">
        <f>TablaVentas[[#This Row],[Precio]]*TablaVentas[[#This Row],[Cantidad]]</f>
        <v>26.678238770962935</v>
      </c>
      <c r="F1938">
        <f>IF(TablaVentas[[#This Row],[Cantidad]]&gt;=20,1,2)</f>
        <v>2</v>
      </c>
      <c r="G1938" s="67" t="str">
        <f>VLOOKUP(MONTH(TablaVentas[[#This Row],[fecha]]),TablaMeses[#All],2,FALSE)</f>
        <v>DICIEMBRE</v>
      </c>
      <c r="H1938">
        <f>YEAR(TablaVentas[[#This Row],[fecha]])</f>
        <v>2016</v>
      </c>
      <c r="I1938">
        <f>VLOOKUP(TablaVentas[[#This Row],[CodigoBarras]],TablaProductos[#All],3,FALSE)</f>
        <v>1002</v>
      </c>
    </row>
    <row r="1939" spans="1:9" x14ac:dyDescent="0.25">
      <c r="A1939" s="68">
        <v>42724</v>
      </c>
      <c r="B1939">
        <v>75100033946</v>
      </c>
      <c r="C1939">
        <v>10</v>
      </c>
      <c r="D1939" s="2">
        <v>39.508311000525424</v>
      </c>
      <c r="E1939" s="3">
        <f>TablaVentas[[#This Row],[Precio]]*TablaVentas[[#This Row],[Cantidad]]</f>
        <v>395.08311000525424</v>
      </c>
      <c r="F1939">
        <f>IF(TablaVentas[[#This Row],[Cantidad]]&gt;=20,1,2)</f>
        <v>2</v>
      </c>
      <c r="G1939" s="67" t="str">
        <f>VLOOKUP(MONTH(TablaVentas[[#This Row],[fecha]]),TablaMeses[#All],2,FALSE)</f>
        <v>DICIEMBRE</v>
      </c>
      <c r="H1939">
        <f>YEAR(TablaVentas[[#This Row],[fecha]])</f>
        <v>2016</v>
      </c>
      <c r="I1939">
        <f>VLOOKUP(TablaVentas[[#This Row],[CodigoBarras]],TablaProductos[#All],3,FALSE)</f>
        <v>1004</v>
      </c>
    </row>
    <row r="1940" spans="1:9" x14ac:dyDescent="0.25">
      <c r="A1940" s="68">
        <v>42724</v>
      </c>
      <c r="B1940">
        <v>75100033949</v>
      </c>
      <c r="C1940">
        <v>4</v>
      </c>
      <c r="D1940" s="2">
        <v>32.894032474980676</v>
      </c>
      <c r="E1940" s="3">
        <f>TablaVentas[[#This Row],[Precio]]*TablaVentas[[#This Row],[Cantidad]]</f>
        <v>131.57612989992271</v>
      </c>
      <c r="F1940">
        <f>IF(TablaVentas[[#This Row],[Cantidad]]&gt;=20,1,2)</f>
        <v>2</v>
      </c>
      <c r="G1940" s="67" t="str">
        <f>VLOOKUP(MONTH(TablaVentas[[#This Row],[fecha]]),TablaMeses[#All],2,FALSE)</f>
        <v>DICIEMBRE</v>
      </c>
      <c r="H1940">
        <f>YEAR(TablaVentas[[#This Row],[fecha]])</f>
        <v>2016</v>
      </c>
      <c r="I1940">
        <f>VLOOKUP(TablaVentas[[#This Row],[CodigoBarras]],TablaProductos[#All],3,FALSE)</f>
        <v>1004</v>
      </c>
    </row>
    <row r="1941" spans="1:9" x14ac:dyDescent="0.25">
      <c r="A1941" s="68">
        <v>42724</v>
      </c>
      <c r="B1941">
        <v>75100033950</v>
      </c>
      <c r="C1941">
        <v>46</v>
      </c>
      <c r="D1941" s="2">
        <v>25.215585619363644</v>
      </c>
      <c r="E1941" s="3">
        <f>TablaVentas[[#This Row],[Precio]]*TablaVentas[[#This Row],[Cantidad]]</f>
        <v>1159.9169384907277</v>
      </c>
      <c r="F1941">
        <f>IF(TablaVentas[[#This Row],[Cantidad]]&gt;=20,1,2)</f>
        <v>1</v>
      </c>
      <c r="G1941" s="67" t="str">
        <f>VLOOKUP(MONTH(TablaVentas[[#This Row],[fecha]]),TablaMeses[#All],2,FALSE)</f>
        <v>DICIEMBRE</v>
      </c>
      <c r="H1941">
        <f>YEAR(TablaVentas[[#This Row],[fecha]])</f>
        <v>2016</v>
      </c>
      <c r="I1941">
        <f>VLOOKUP(TablaVentas[[#This Row],[CodigoBarras]],TablaProductos[#All],3,FALSE)</f>
        <v>1005</v>
      </c>
    </row>
    <row r="1942" spans="1:9" x14ac:dyDescent="0.25">
      <c r="A1942" s="68">
        <v>42724</v>
      </c>
      <c r="B1942">
        <v>75100033950</v>
      </c>
      <c r="C1942">
        <v>1</v>
      </c>
      <c r="D1942" s="2">
        <v>25.215585619363644</v>
      </c>
      <c r="E1942" s="3">
        <f>TablaVentas[[#This Row],[Precio]]*TablaVentas[[#This Row],[Cantidad]]</f>
        <v>25.215585619363644</v>
      </c>
      <c r="F1942">
        <f>IF(TablaVentas[[#This Row],[Cantidad]]&gt;=20,1,2)</f>
        <v>2</v>
      </c>
      <c r="G1942" s="67" t="str">
        <f>VLOOKUP(MONTH(TablaVentas[[#This Row],[fecha]]),TablaMeses[#All],2,FALSE)</f>
        <v>DICIEMBRE</v>
      </c>
      <c r="H1942">
        <f>YEAR(TablaVentas[[#This Row],[fecha]])</f>
        <v>2016</v>
      </c>
      <c r="I1942">
        <f>VLOOKUP(TablaVentas[[#This Row],[CodigoBarras]],TablaProductos[#All],3,FALSE)</f>
        <v>1005</v>
      </c>
    </row>
    <row r="1943" spans="1:9" x14ac:dyDescent="0.25">
      <c r="A1943" s="68">
        <v>42725</v>
      </c>
      <c r="B1943">
        <v>75100033941</v>
      </c>
      <c r="C1943">
        <v>28</v>
      </c>
      <c r="D1943" s="2">
        <v>34.329026514440201</v>
      </c>
      <c r="E1943" s="3">
        <f>TablaVentas[[#This Row],[Precio]]*TablaVentas[[#This Row],[Cantidad]]</f>
        <v>961.21274240432558</v>
      </c>
      <c r="F1943">
        <f>IF(TablaVentas[[#This Row],[Cantidad]]&gt;=20,1,2)</f>
        <v>1</v>
      </c>
      <c r="G1943" s="67" t="str">
        <f>VLOOKUP(MONTH(TablaVentas[[#This Row],[fecha]]),TablaMeses[#All],2,FALSE)</f>
        <v>DICIEMBRE</v>
      </c>
      <c r="H1943">
        <f>YEAR(TablaVentas[[#This Row],[fecha]])</f>
        <v>2016</v>
      </c>
      <c r="I1943">
        <f>VLOOKUP(TablaVentas[[#This Row],[CodigoBarras]],TablaProductos[#All],3,FALSE)</f>
        <v>1002</v>
      </c>
    </row>
    <row r="1944" spans="1:9" x14ac:dyDescent="0.25">
      <c r="A1944" s="68">
        <v>42725</v>
      </c>
      <c r="B1944">
        <v>75100033942</v>
      </c>
      <c r="C1944">
        <v>38</v>
      </c>
      <c r="D1944" s="2">
        <v>39.570543626877033</v>
      </c>
      <c r="E1944" s="3">
        <f>TablaVentas[[#This Row],[Precio]]*TablaVentas[[#This Row],[Cantidad]]</f>
        <v>1503.6806578213273</v>
      </c>
      <c r="F1944">
        <f>IF(TablaVentas[[#This Row],[Cantidad]]&gt;=20,1,2)</f>
        <v>1</v>
      </c>
      <c r="G1944" s="67" t="str">
        <f>VLOOKUP(MONTH(TablaVentas[[#This Row],[fecha]]),TablaMeses[#All],2,FALSE)</f>
        <v>DICIEMBRE</v>
      </c>
      <c r="H1944">
        <f>YEAR(TablaVentas[[#This Row],[fecha]])</f>
        <v>2016</v>
      </c>
      <c r="I1944">
        <f>VLOOKUP(TablaVentas[[#This Row],[CodigoBarras]],TablaProductos[#All],3,FALSE)</f>
        <v>1003</v>
      </c>
    </row>
    <row r="1945" spans="1:9" x14ac:dyDescent="0.25">
      <c r="A1945" s="68">
        <v>42725</v>
      </c>
      <c r="B1945">
        <v>75100033943</v>
      </c>
      <c r="C1945">
        <v>21</v>
      </c>
      <c r="D1945" s="2">
        <v>38.791923856233225</v>
      </c>
      <c r="E1945" s="3">
        <f>TablaVentas[[#This Row],[Precio]]*TablaVentas[[#This Row],[Cantidad]]</f>
        <v>814.63040098089778</v>
      </c>
      <c r="F1945">
        <f>IF(TablaVentas[[#This Row],[Cantidad]]&gt;=20,1,2)</f>
        <v>1</v>
      </c>
      <c r="G1945" s="67" t="str">
        <f>VLOOKUP(MONTH(TablaVentas[[#This Row],[fecha]]),TablaMeses[#All],2,FALSE)</f>
        <v>DICIEMBRE</v>
      </c>
      <c r="H1945">
        <f>YEAR(TablaVentas[[#This Row],[fecha]])</f>
        <v>2016</v>
      </c>
      <c r="I1945">
        <f>VLOOKUP(TablaVentas[[#This Row],[CodigoBarras]],TablaProductos[#All],3,FALSE)</f>
        <v>1001</v>
      </c>
    </row>
    <row r="1946" spans="1:9" x14ac:dyDescent="0.25">
      <c r="A1946" s="68">
        <v>42725</v>
      </c>
      <c r="B1946">
        <v>75100033943</v>
      </c>
      <c r="C1946">
        <v>50</v>
      </c>
      <c r="D1946" s="2">
        <v>38.791923856233225</v>
      </c>
      <c r="E1946" s="3">
        <f>TablaVentas[[#This Row],[Precio]]*TablaVentas[[#This Row],[Cantidad]]</f>
        <v>1939.5961928116612</v>
      </c>
      <c r="F1946">
        <f>IF(TablaVentas[[#This Row],[Cantidad]]&gt;=20,1,2)</f>
        <v>1</v>
      </c>
      <c r="G1946" s="67" t="str">
        <f>VLOOKUP(MONTH(TablaVentas[[#This Row],[fecha]]),TablaMeses[#All],2,FALSE)</f>
        <v>DICIEMBRE</v>
      </c>
      <c r="H1946">
        <f>YEAR(TablaVentas[[#This Row],[fecha]])</f>
        <v>2016</v>
      </c>
      <c r="I1946">
        <f>VLOOKUP(TablaVentas[[#This Row],[CodigoBarras]],TablaProductos[#All],3,FALSE)</f>
        <v>1001</v>
      </c>
    </row>
    <row r="1947" spans="1:9" x14ac:dyDescent="0.25">
      <c r="A1947" s="68">
        <v>42725</v>
      </c>
      <c r="B1947">
        <v>75100033947</v>
      </c>
      <c r="C1947">
        <v>18</v>
      </c>
      <c r="D1947" s="2">
        <v>33.370394916639121</v>
      </c>
      <c r="E1947" s="3">
        <f>TablaVentas[[#This Row],[Precio]]*TablaVentas[[#This Row],[Cantidad]]</f>
        <v>600.66710849950414</v>
      </c>
      <c r="F1947">
        <f>IF(TablaVentas[[#This Row],[Cantidad]]&gt;=20,1,2)</f>
        <v>2</v>
      </c>
      <c r="G1947" s="67" t="str">
        <f>VLOOKUP(MONTH(TablaVentas[[#This Row],[fecha]]),TablaMeses[#All],2,FALSE)</f>
        <v>DICIEMBRE</v>
      </c>
      <c r="H1947">
        <f>YEAR(TablaVentas[[#This Row],[fecha]])</f>
        <v>2016</v>
      </c>
      <c r="I1947">
        <f>VLOOKUP(TablaVentas[[#This Row],[CodigoBarras]],TablaProductos[#All],3,FALSE)</f>
        <v>1005</v>
      </c>
    </row>
    <row r="1948" spans="1:9" x14ac:dyDescent="0.25">
      <c r="A1948" s="68">
        <v>42725</v>
      </c>
      <c r="B1948">
        <v>75100033948</v>
      </c>
      <c r="C1948">
        <v>9</v>
      </c>
      <c r="D1948" s="2">
        <v>24.462827423892683</v>
      </c>
      <c r="E1948" s="3">
        <f>TablaVentas[[#This Row],[Precio]]*TablaVentas[[#This Row],[Cantidad]]</f>
        <v>220.16544681503416</v>
      </c>
      <c r="F1948">
        <f>IF(TablaVentas[[#This Row],[Cantidad]]&gt;=20,1,2)</f>
        <v>2</v>
      </c>
      <c r="G1948" s="67" t="str">
        <f>VLOOKUP(MONTH(TablaVentas[[#This Row],[fecha]]),TablaMeses[#All],2,FALSE)</f>
        <v>DICIEMBRE</v>
      </c>
      <c r="H1948">
        <f>YEAR(TablaVentas[[#This Row],[fecha]])</f>
        <v>2016</v>
      </c>
      <c r="I1948">
        <f>VLOOKUP(TablaVentas[[#This Row],[CodigoBarras]],TablaProductos[#All],3,FALSE)</f>
        <v>1006</v>
      </c>
    </row>
    <row r="1949" spans="1:9" x14ac:dyDescent="0.25">
      <c r="A1949" s="68">
        <v>42725</v>
      </c>
      <c r="B1949">
        <v>75100033948</v>
      </c>
      <c r="C1949">
        <v>7</v>
      </c>
      <c r="D1949" s="2">
        <v>24.462827423892683</v>
      </c>
      <c r="E1949" s="3">
        <f>TablaVentas[[#This Row],[Precio]]*TablaVentas[[#This Row],[Cantidad]]</f>
        <v>171.23979196724878</v>
      </c>
      <c r="F1949">
        <f>IF(TablaVentas[[#This Row],[Cantidad]]&gt;=20,1,2)</f>
        <v>2</v>
      </c>
      <c r="G1949" s="67" t="str">
        <f>VLOOKUP(MONTH(TablaVentas[[#This Row],[fecha]]),TablaMeses[#All],2,FALSE)</f>
        <v>DICIEMBRE</v>
      </c>
      <c r="H1949">
        <f>YEAR(TablaVentas[[#This Row],[fecha]])</f>
        <v>2016</v>
      </c>
      <c r="I1949">
        <f>VLOOKUP(TablaVentas[[#This Row],[CodigoBarras]],TablaProductos[#All],3,FALSE)</f>
        <v>1006</v>
      </c>
    </row>
    <row r="1950" spans="1:9" x14ac:dyDescent="0.25">
      <c r="A1950" s="68">
        <v>42725</v>
      </c>
      <c r="B1950">
        <v>75100033950</v>
      </c>
      <c r="C1950">
        <v>18</v>
      </c>
      <c r="D1950" s="2">
        <v>25.215585619363644</v>
      </c>
      <c r="E1950" s="3">
        <f>TablaVentas[[#This Row],[Precio]]*TablaVentas[[#This Row],[Cantidad]]</f>
        <v>453.8805411485456</v>
      </c>
      <c r="F1950">
        <f>IF(TablaVentas[[#This Row],[Cantidad]]&gt;=20,1,2)</f>
        <v>2</v>
      </c>
      <c r="G1950" s="67" t="str">
        <f>VLOOKUP(MONTH(TablaVentas[[#This Row],[fecha]]),TablaMeses[#All],2,FALSE)</f>
        <v>DICIEMBRE</v>
      </c>
      <c r="H1950">
        <f>YEAR(TablaVentas[[#This Row],[fecha]])</f>
        <v>2016</v>
      </c>
      <c r="I1950">
        <f>VLOOKUP(TablaVentas[[#This Row],[CodigoBarras]],TablaProductos[#All],3,FALSE)</f>
        <v>1005</v>
      </c>
    </row>
    <row r="1951" spans="1:9" x14ac:dyDescent="0.25">
      <c r="A1951" s="68">
        <v>42726</v>
      </c>
      <c r="B1951">
        <v>75100033942</v>
      </c>
      <c r="C1951">
        <v>2</v>
      </c>
      <c r="D1951" s="2">
        <v>39.570543626877033</v>
      </c>
      <c r="E1951" s="3">
        <f>TablaVentas[[#This Row],[Precio]]*TablaVentas[[#This Row],[Cantidad]]</f>
        <v>79.141087253754066</v>
      </c>
      <c r="F1951">
        <f>IF(TablaVentas[[#This Row],[Cantidad]]&gt;=20,1,2)</f>
        <v>2</v>
      </c>
      <c r="G1951" s="67" t="str">
        <f>VLOOKUP(MONTH(TablaVentas[[#This Row],[fecha]]),TablaMeses[#All],2,FALSE)</f>
        <v>DICIEMBRE</v>
      </c>
      <c r="H1951">
        <f>YEAR(TablaVentas[[#This Row],[fecha]])</f>
        <v>2016</v>
      </c>
      <c r="I1951">
        <f>VLOOKUP(TablaVentas[[#This Row],[CodigoBarras]],TablaProductos[#All],3,FALSE)</f>
        <v>1003</v>
      </c>
    </row>
    <row r="1952" spans="1:9" x14ac:dyDescent="0.25">
      <c r="A1952" s="68">
        <v>42726</v>
      </c>
      <c r="B1952">
        <v>75100033943</v>
      </c>
      <c r="C1952">
        <v>25</v>
      </c>
      <c r="D1952" s="2">
        <v>38.791923856233225</v>
      </c>
      <c r="E1952" s="3">
        <f>TablaVentas[[#This Row],[Precio]]*TablaVentas[[#This Row],[Cantidad]]</f>
        <v>969.79809640583062</v>
      </c>
      <c r="F1952">
        <f>IF(TablaVentas[[#This Row],[Cantidad]]&gt;=20,1,2)</f>
        <v>1</v>
      </c>
      <c r="G1952" s="67" t="str">
        <f>VLOOKUP(MONTH(TablaVentas[[#This Row],[fecha]]),TablaMeses[#All],2,FALSE)</f>
        <v>DICIEMBRE</v>
      </c>
      <c r="H1952">
        <f>YEAR(TablaVentas[[#This Row],[fecha]])</f>
        <v>2016</v>
      </c>
      <c r="I1952">
        <f>VLOOKUP(TablaVentas[[#This Row],[CodigoBarras]],TablaProductos[#All],3,FALSE)</f>
        <v>1001</v>
      </c>
    </row>
    <row r="1953" spans="1:9" x14ac:dyDescent="0.25">
      <c r="A1953" s="68">
        <v>42726</v>
      </c>
      <c r="B1953">
        <v>75100033944</v>
      </c>
      <c r="C1953">
        <v>23</v>
      </c>
      <c r="D1953" s="2">
        <v>26.678238770962935</v>
      </c>
      <c r="E1953" s="3">
        <f>TablaVentas[[#This Row],[Precio]]*TablaVentas[[#This Row],[Cantidad]]</f>
        <v>613.5994917321475</v>
      </c>
      <c r="F1953">
        <f>IF(TablaVentas[[#This Row],[Cantidad]]&gt;=20,1,2)</f>
        <v>1</v>
      </c>
      <c r="G1953" s="67" t="str">
        <f>VLOOKUP(MONTH(TablaVentas[[#This Row],[fecha]]),TablaMeses[#All],2,FALSE)</f>
        <v>DICIEMBRE</v>
      </c>
      <c r="H1953">
        <f>YEAR(TablaVentas[[#This Row],[fecha]])</f>
        <v>2016</v>
      </c>
      <c r="I1953">
        <f>VLOOKUP(TablaVentas[[#This Row],[CodigoBarras]],TablaProductos[#All],3,FALSE)</f>
        <v>1002</v>
      </c>
    </row>
    <row r="1954" spans="1:9" x14ac:dyDescent="0.25">
      <c r="A1954" s="68">
        <v>42726</v>
      </c>
      <c r="B1954">
        <v>75100033945</v>
      </c>
      <c r="C1954">
        <v>30</v>
      </c>
      <c r="D1954" s="2">
        <v>32.473968381130078</v>
      </c>
      <c r="E1954" s="3">
        <f>TablaVentas[[#This Row],[Precio]]*TablaVentas[[#This Row],[Cantidad]]</f>
        <v>974.21905143390234</v>
      </c>
      <c r="F1954">
        <f>IF(TablaVentas[[#This Row],[Cantidad]]&gt;=20,1,2)</f>
        <v>1</v>
      </c>
      <c r="G1954" s="67" t="str">
        <f>VLOOKUP(MONTH(TablaVentas[[#This Row],[fecha]]),TablaMeses[#All],2,FALSE)</f>
        <v>DICIEMBRE</v>
      </c>
      <c r="H1954">
        <f>YEAR(TablaVentas[[#This Row],[fecha]])</f>
        <v>2016</v>
      </c>
      <c r="I1954">
        <f>VLOOKUP(TablaVentas[[#This Row],[CodigoBarras]],TablaProductos[#All],3,FALSE)</f>
        <v>1003</v>
      </c>
    </row>
    <row r="1955" spans="1:9" x14ac:dyDescent="0.25">
      <c r="A1955" s="68">
        <v>42726</v>
      </c>
      <c r="B1955">
        <v>75100033946</v>
      </c>
      <c r="C1955">
        <v>44</v>
      </c>
      <c r="D1955" s="2">
        <v>39.508311000525424</v>
      </c>
      <c r="E1955" s="3">
        <f>TablaVentas[[#This Row],[Precio]]*TablaVentas[[#This Row],[Cantidad]]</f>
        <v>1738.3656840231188</v>
      </c>
      <c r="F1955">
        <f>IF(TablaVentas[[#This Row],[Cantidad]]&gt;=20,1,2)</f>
        <v>1</v>
      </c>
      <c r="G1955" s="67" t="str">
        <f>VLOOKUP(MONTH(TablaVentas[[#This Row],[fecha]]),TablaMeses[#All],2,FALSE)</f>
        <v>DICIEMBRE</v>
      </c>
      <c r="H1955">
        <f>YEAR(TablaVentas[[#This Row],[fecha]])</f>
        <v>2016</v>
      </c>
      <c r="I1955">
        <f>VLOOKUP(TablaVentas[[#This Row],[CodigoBarras]],TablaProductos[#All],3,FALSE)</f>
        <v>1004</v>
      </c>
    </row>
    <row r="1956" spans="1:9" x14ac:dyDescent="0.25">
      <c r="A1956" s="68">
        <v>42727</v>
      </c>
      <c r="B1956">
        <v>75100033941</v>
      </c>
      <c r="C1956">
        <v>34</v>
      </c>
      <c r="D1956" s="2">
        <v>34.329026514440201</v>
      </c>
      <c r="E1956" s="3">
        <f>TablaVentas[[#This Row],[Precio]]*TablaVentas[[#This Row],[Cantidad]]</f>
        <v>1167.1869014909669</v>
      </c>
      <c r="F1956">
        <f>IF(TablaVentas[[#This Row],[Cantidad]]&gt;=20,1,2)</f>
        <v>1</v>
      </c>
      <c r="G1956" s="67" t="str">
        <f>VLOOKUP(MONTH(TablaVentas[[#This Row],[fecha]]),TablaMeses[#All],2,FALSE)</f>
        <v>DICIEMBRE</v>
      </c>
      <c r="H1956">
        <f>YEAR(TablaVentas[[#This Row],[fecha]])</f>
        <v>2016</v>
      </c>
      <c r="I1956">
        <f>VLOOKUP(TablaVentas[[#This Row],[CodigoBarras]],TablaProductos[#All],3,FALSE)</f>
        <v>1002</v>
      </c>
    </row>
    <row r="1957" spans="1:9" x14ac:dyDescent="0.25">
      <c r="A1957" s="68">
        <v>42727</v>
      </c>
      <c r="B1957">
        <v>75100033943</v>
      </c>
      <c r="C1957">
        <v>28</v>
      </c>
      <c r="D1957" s="2">
        <v>38.791923856233225</v>
      </c>
      <c r="E1957" s="3">
        <f>TablaVentas[[#This Row],[Precio]]*TablaVentas[[#This Row],[Cantidad]]</f>
        <v>1086.1738679745304</v>
      </c>
      <c r="F1957">
        <f>IF(TablaVentas[[#This Row],[Cantidad]]&gt;=20,1,2)</f>
        <v>1</v>
      </c>
      <c r="G1957" s="67" t="str">
        <f>VLOOKUP(MONTH(TablaVentas[[#This Row],[fecha]]),TablaMeses[#All],2,FALSE)</f>
        <v>DICIEMBRE</v>
      </c>
      <c r="H1957">
        <f>YEAR(TablaVentas[[#This Row],[fecha]])</f>
        <v>2016</v>
      </c>
      <c r="I1957">
        <f>VLOOKUP(TablaVentas[[#This Row],[CodigoBarras]],TablaProductos[#All],3,FALSE)</f>
        <v>1001</v>
      </c>
    </row>
    <row r="1958" spans="1:9" x14ac:dyDescent="0.25">
      <c r="A1958" s="68">
        <v>42727</v>
      </c>
      <c r="B1958">
        <v>75100033944</v>
      </c>
      <c r="C1958">
        <v>35</v>
      </c>
      <c r="D1958" s="2">
        <v>26.678238770962935</v>
      </c>
      <c r="E1958" s="3">
        <f>TablaVentas[[#This Row],[Precio]]*TablaVentas[[#This Row],[Cantidad]]</f>
        <v>933.73835698370272</v>
      </c>
      <c r="F1958">
        <f>IF(TablaVentas[[#This Row],[Cantidad]]&gt;=20,1,2)</f>
        <v>1</v>
      </c>
      <c r="G1958" s="67" t="str">
        <f>VLOOKUP(MONTH(TablaVentas[[#This Row],[fecha]]),TablaMeses[#All],2,FALSE)</f>
        <v>DICIEMBRE</v>
      </c>
      <c r="H1958">
        <f>YEAR(TablaVentas[[#This Row],[fecha]])</f>
        <v>2016</v>
      </c>
      <c r="I1958">
        <f>VLOOKUP(TablaVentas[[#This Row],[CodigoBarras]],TablaProductos[#All],3,FALSE)</f>
        <v>1002</v>
      </c>
    </row>
    <row r="1959" spans="1:9" x14ac:dyDescent="0.25">
      <c r="A1959" s="68">
        <v>42727</v>
      </c>
      <c r="B1959">
        <v>75100033945</v>
      </c>
      <c r="C1959">
        <v>20</v>
      </c>
      <c r="D1959" s="2">
        <v>32.473968381130078</v>
      </c>
      <c r="E1959" s="3">
        <f>TablaVentas[[#This Row],[Precio]]*TablaVentas[[#This Row],[Cantidad]]</f>
        <v>649.47936762260156</v>
      </c>
      <c r="F1959">
        <f>IF(TablaVentas[[#This Row],[Cantidad]]&gt;=20,1,2)</f>
        <v>1</v>
      </c>
      <c r="G1959" s="67" t="str">
        <f>VLOOKUP(MONTH(TablaVentas[[#This Row],[fecha]]),TablaMeses[#All],2,FALSE)</f>
        <v>DICIEMBRE</v>
      </c>
      <c r="H1959">
        <f>YEAR(TablaVentas[[#This Row],[fecha]])</f>
        <v>2016</v>
      </c>
      <c r="I1959">
        <f>VLOOKUP(TablaVentas[[#This Row],[CodigoBarras]],TablaProductos[#All],3,FALSE)</f>
        <v>1003</v>
      </c>
    </row>
    <row r="1960" spans="1:9" x14ac:dyDescent="0.25">
      <c r="A1960" s="68">
        <v>42727</v>
      </c>
      <c r="B1960">
        <v>75100033945</v>
      </c>
      <c r="C1960">
        <v>50</v>
      </c>
      <c r="D1960" s="2">
        <v>32.473968381130078</v>
      </c>
      <c r="E1960" s="3">
        <f>TablaVentas[[#This Row],[Precio]]*TablaVentas[[#This Row],[Cantidad]]</f>
        <v>1623.698419056504</v>
      </c>
      <c r="F1960">
        <f>IF(TablaVentas[[#This Row],[Cantidad]]&gt;=20,1,2)</f>
        <v>1</v>
      </c>
      <c r="G1960" s="67" t="str">
        <f>VLOOKUP(MONTH(TablaVentas[[#This Row],[fecha]]),TablaMeses[#All],2,FALSE)</f>
        <v>DICIEMBRE</v>
      </c>
      <c r="H1960">
        <f>YEAR(TablaVentas[[#This Row],[fecha]])</f>
        <v>2016</v>
      </c>
      <c r="I1960">
        <f>VLOOKUP(TablaVentas[[#This Row],[CodigoBarras]],TablaProductos[#All],3,FALSE)</f>
        <v>1003</v>
      </c>
    </row>
    <row r="1961" spans="1:9" x14ac:dyDescent="0.25">
      <c r="A1961" s="68">
        <v>42727</v>
      </c>
      <c r="B1961">
        <v>75100033949</v>
      </c>
      <c r="C1961">
        <v>12</v>
      </c>
      <c r="D1961" s="2">
        <v>32.894032474980676</v>
      </c>
      <c r="E1961" s="3">
        <f>TablaVentas[[#This Row],[Precio]]*TablaVentas[[#This Row],[Cantidad]]</f>
        <v>394.72838969976812</v>
      </c>
      <c r="F1961">
        <f>IF(TablaVentas[[#This Row],[Cantidad]]&gt;=20,1,2)</f>
        <v>2</v>
      </c>
      <c r="G1961" s="67" t="str">
        <f>VLOOKUP(MONTH(TablaVentas[[#This Row],[fecha]]),TablaMeses[#All],2,FALSE)</f>
        <v>DICIEMBRE</v>
      </c>
      <c r="H1961">
        <f>YEAR(TablaVentas[[#This Row],[fecha]])</f>
        <v>2016</v>
      </c>
      <c r="I1961">
        <f>VLOOKUP(TablaVentas[[#This Row],[CodigoBarras]],TablaProductos[#All],3,FALSE)</f>
        <v>1004</v>
      </c>
    </row>
    <row r="1962" spans="1:9" x14ac:dyDescent="0.25">
      <c r="A1962" s="68">
        <v>42728</v>
      </c>
      <c r="B1962">
        <v>75100033941</v>
      </c>
      <c r="C1962">
        <v>37</v>
      </c>
      <c r="D1962" s="2">
        <v>34.329026514440201</v>
      </c>
      <c r="E1962" s="3">
        <f>TablaVentas[[#This Row],[Precio]]*TablaVentas[[#This Row],[Cantidad]]</f>
        <v>1270.1739810342874</v>
      </c>
      <c r="F1962">
        <f>IF(TablaVentas[[#This Row],[Cantidad]]&gt;=20,1,2)</f>
        <v>1</v>
      </c>
      <c r="G1962" s="67" t="str">
        <f>VLOOKUP(MONTH(TablaVentas[[#This Row],[fecha]]),TablaMeses[#All],2,FALSE)</f>
        <v>DICIEMBRE</v>
      </c>
      <c r="H1962">
        <f>YEAR(TablaVentas[[#This Row],[fecha]])</f>
        <v>2016</v>
      </c>
      <c r="I1962">
        <f>VLOOKUP(TablaVentas[[#This Row],[CodigoBarras]],TablaProductos[#All],3,FALSE)</f>
        <v>1002</v>
      </c>
    </row>
    <row r="1963" spans="1:9" x14ac:dyDescent="0.25">
      <c r="A1963" s="68">
        <v>42728</v>
      </c>
      <c r="B1963">
        <v>75100033946</v>
      </c>
      <c r="C1963">
        <v>27</v>
      </c>
      <c r="D1963" s="2">
        <v>39.508311000525424</v>
      </c>
      <c r="E1963" s="3">
        <f>TablaVentas[[#This Row],[Precio]]*TablaVentas[[#This Row],[Cantidad]]</f>
        <v>1066.7243970141865</v>
      </c>
      <c r="F1963">
        <f>IF(TablaVentas[[#This Row],[Cantidad]]&gt;=20,1,2)</f>
        <v>1</v>
      </c>
      <c r="G1963" s="67" t="str">
        <f>VLOOKUP(MONTH(TablaVentas[[#This Row],[fecha]]),TablaMeses[#All],2,FALSE)</f>
        <v>DICIEMBRE</v>
      </c>
      <c r="H1963">
        <f>YEAR(TablaVentas[[#This Row],[fecha]])</f>
        <v>2016</v>
      </c>
      <c r="I1963">
        <f>VLOOKUP(TablaVentas[[#This Row],[CodigoBarras]],TablaProductos[#All],3,FALSE)</f>
        <v>1004</v>
      </c>
    </row>
    <row r="1964" spans="1:9" x14ac:dyDescent="0.25">
      <c r="A1964" s="68">
        <v>42729</v>
      </c>
      <c r="B1964">
        <v>75100033942</v>
      </c>
      <c r="C1964">
        <v>30</v>
      </c>
      <c r="D1964" s="2">
        <v>39.570543626877033</v>
      </c>
      <c r="E1964" s="3">
        <f>TablaVentas[[#This Row],[Precio]]*TablaVentas[[#This Row],[Cantidad]]</f>
        <v>1187.1163088063111</v>
      </c>
      <c r="F1964">
        <f>IF(TablaVentas[[#This Row],[Cantidad]]&gt;=20,1,2)</f>
        <v>1</v>
      </c>
      <c r="G1964" s="67" t="str">
        <f>VLOOKUP(MONTH(TablaVentas[[#This Row],[fecha]]),TablaMeses[#All],2,FALSE)</f>
        <v>DICIEMBRE</v>
      </c>
      <c r="H1964">
        <f>YEAR(TablaVentas[[#This Row],[fecha]])</f>
        <v>2016</v>
      </c>
      <c r="I1964">
        <f>VLOOKUP(TablaVentas[[#This Row],[CodigoBarras]],TablaProductos[#All],3,FALSE)</f>
        <v>1003</v>
      </c>
    </row>
    <row r="1965" spans="1:9" x14ac:dyDescent="0.25">
      <c r="A1965" s="68">
        <v>42730</v>
      </c>
      <c r="B1965">
        <v>75100033942</v>
      </c>
      <c r="C1965">
        <v>46</v>
      </c>
      <c r="D1965" s="2">
        <v>39.570543626877033</v>
      </c>
      <c r="E1965" s="3">
        <f>TablaVentas[[#This Row],[Precio]]*TablaVentas[[#This Row],[Cantidad]]</f>
        <v>1820.2450068363435</v>
      </c>
      <c r="F1965">
        <f>IF(TablaVentas[[#This Row],[Cantidad]]&gt;=20,1,2)</f>
        <v>1</v>
      </c>
      <c r="G1965" s="67" t="str">
        <f>VLOOKUP(MONTH(TablaVentas[[#This Row],[fecha]]),TablaMeses[#All],2,FALSE)</f>
        <v>DICIEMBRE</v>
      </c>
      <c r="H1965">
        <f>YEAR(TablaVentas[[#This Row],[fecha]])</f>
        <v>2016</v>
      </c>
      <c r="I1965">
        <f>VLOOKUP(TablaVentas[[#This Row],[CodigoBarras]],TablaProductos[#All],3,FALSE)</f>
        <v>1003</v>
      </c>
    </row>
    <row r="1966" spans="1:9" x14ac:dyDescent="0.25">
      <c r="A1966" s="68">
        <v>42730</v>
      </c>
      <c r="B1966">
        <v>75100033944</v>
      </c>
      <c r="C1966">
        <v>45</v>
      </c>
      <c r="D1966" s="2">
        <v>26.678238770962935</v>
      </c>
      <c r="E1966" s="3">
        <f>TablaVentas[[#This Row],[Precio]]*TablaVentas[[#This Row],[Cantidad]]</f>
        <v>1200.5207446933321</v>
      </c>
      <c r="F1966">
        <f>IF(TablaVentas[[#This Row],[Cantidad]]&gt;=20,1,2)</f>
        <v>1</v>
      </c>
      <c r="G1966" s="67" t="str">
        <f>VLOOKUP(MONTH(TablaVentas[[#This Row],[fecha]]),TablaMeses[#All],2,FALSE)</f>
        <v>DICIEMBRE</v>
      </c>
      <c r="H1966">
        <f>YEAR(TablaVentas[[#This Row],[fecha]])</f>
        <v>2016</v>
      </c>
      <c r="I1966">
        <f>VLOOKUP(TablaVentas[[#This Row],[CodigoBarras]],TablaProductos[#All],3,FALSE)</f>
        <v>1002</v>
      </c>
    </row>
    <row r="1967" spans="1:9" x14ac:dyDescent="0.25">
      <c r="A1967" s="68">
        <v>42730</v>
      </c>
      <c r="B1967">
        <v>75100033945</v>
      </c>
      <c r="C1967">
        <v>35</v>
      </c>
      <c r="D1967" s="2">
        <v>32.473968381130078</v>
      </c>
      <c r="E1967" s="3">
        <f>TablaVentas[[#This Row],[Precio]]*TablaVentas[[#This Row],[Cantidad]]</f>
        <v>1136.5888933395527</v>
      </c>
      <c r="F1967">
        <f>IF(TablaVentas[[#This Row],[Cantidad]]&gt;=20,1,2)</f>
        <v>1</v>
      </c>
      <c r="G1967" s="67" t="str">
        <f>VLOOKUP(MONTH(TablaVentas[[#This Row],[fecha]]),TablaMeses[#All],2,FALSE)</f>
        <v>DICIEMBRE</v>
      </c>
      <c r="H1967">
        <f>YEAR(TablaVentas[[#This Row],[fecha]])</f>
        <v>2016</v>
      </c>
      <c r="I1967">
        <f>VLOOKUP(TablaVentas[[#This Row],[CodigoBarras]],TablaProductos[#All],3,FALSE)</f>
        <v>1003</v>
      </c>
    </row>
    <row r="1968" spans="1:9" x14ac:dyDescent="0.25">
      <c r="A1968" s="68">
        <v>42730</v>
      </c>
      <c r="B1968">
        <v>75100033946</v>
      </c>
      <c r="C1968">
        <v>41</v>
      </c>
      <c r="D1968" s="2">
        <v>39.508311000525424</v>
      </c>
      <c r="E1968" s="3">
        <f>TablaVentas[[#This Row],[Precio]]*TablaVentas[[#This Row],[Cantidad]]</f>
        <v>1619.8407510215425</v>
      </c>
      <c r="F1968">
        <f>IF(TablaVentas[[#This Row],[Cantidad]]&gt;=20,1,2)</f>
        <v>1</v>
      </c>
      <c r="G1968" s="67" t="str">
        <f>VLOOKUP(MONTH(TablaVentas[[#This Row],[fecha]]),TablaMeses[#All],2,FALSE)</f>
        <v>DICIEMBRE</v>
      </c>
      <c r="H1968">
        <f>YEAR(TablaVentas[[#This Row],[fecha]])</f>
        <v>2016</v>
      </c>
      <c r="I1968">
        <f>VLOOKUP(TablaVentas[[#This Row],[CodigoBarras]],TablaProductos[#All],3,FALSE)</f>
        <v>1004</v>
      </c>
    </row>
    <row r="1969" spans="1:9" x14ac:dyDescent="0.25">
      <c r="A1969" s="68">
        <v>42730</v>
      </c>
      <c r="B1969">
        <v>75100033950</v>
      </c>
      <c r="C1969">
        <v>11</v>
      </c>
      <c r="D1969" s="2">
        <v>25.215585619363644</v>
      </c>
      <c r="E1969" s="3">
        <f>TablaVentas[[#This Row],[Precio]]*TablaVentas[[#This Row],[Cantidad]]</f>
        <v>277.3714418130001</v>
      </c>
      <c r="F1969">
        <f>IF(TablaVentas[[#This Row],[Cantidad]]&gt;=20,1,2)</f>
        <v>2</v>
      </c>
      <c r="G1969" s="67" t="str">
        <f>VLOOKUP(MONTH(TablaVentas[[#This Row],[fecha]]),TablaMeses[#All],2,FALSE)</f>
        <v>DICIEMBRE</v>
      </c>
      <c r="H1969">
        <f>YEAR(TablaVentas[[#This Row],[fecha]])</f>
        <v>2016</v>
      </c>
      <c r="I1969">
        <f>VLOOKUP(TablaVentas[[#This Row],[CodigoBarras]],TablaProductos[#All],3,FALSE)</f>
        <v>1005</v>
      </c>
    </row>
    <row r="1970" spans="1:9" x14ac:dyDescent="0.25">
      <c r="A1970" s="68">
        <v>42731</v>
      </c>
      <c r="B1970">
        <v>75100033940</v>
      </c>
      <c r="C1970">
        <v>40</v>
      </c>
      <c r="D1970" s="2">
        <v>36.618449397693041</v>
      </c>
      <c r="E1970" s="3">
        <f>TablaVentas[[#This Row],[Precio]]*TablaVentas[[#This Row],[Cantidad]]</f>
        <v>1464.7379759077216</v>
      </c>
      <c r="F1970">
        <f>IF(TablaVentas[[#This Row],[Cantidad]]&gt;=20,1,2)</f>
        <v>1</v>
      </c>
      <c r="G1970" s="67" t="str">
        <f>VLOOKUP(MONTH(TablaVentas[[#This Row],[fecha]]),TablaMeses[#All],2,FALSE)</f>
        <v>DICIEMBRE</v>
      </c>
      <c r="H1970">
        <f>YEAR(TablaVentas[[#This Row],[fecha]])</f>
        <v>2016</v>
      </c>
      <c r="I1970">
        <f>VLOOKUP(TablaVentas[[#This Row],[CodigoBarras]],TablaProductos[#All],3,FALSE)</f>
        <v>1001</v>
      </c>
    </row>
    <row r="1971" spans="1:9" x14ac:dyDescent="0.25">
      <c r="A1971" s="68">
        <v>42731</v>
      </c>
      <c r="B1971">
        <v>75100033941</v>
      </c>
      <c r="C1971">
        <v>1</v>
      </c>
      <c r="D1971" s="2">
        <v>34.329026514440201</v>
      </c>
      <c r="E1971" s="3">
        <f>TablaVentas[[#This Row],[Precio]]*TablaVentas[[#This Row],[Cantidad]]</f>
        <v>34.329026514440201</v>
      </c>
      <c r="F1971">
        <f>IF(TablaVentas[[#This Row],[Cantidad]]&gt;=20,1,2)</f>
        <v>2</v>
      </c>
      <c r="G1971" s="67" t="str">
        <f>VLOOKUP(MONTH(TablaVentas[[#This Row],[fecha]]),TablaMeses[#All],2,FALSE)</f>
        <v>DICIEMBRE</v>
      </c>
      <c r="H1971">
        <f>YEAR(TablaVentas[[#This Row],[fecha]])</f>
        <v>2016</v>
      </c>
      <c r="I1971">
        <f>VLOOKUP(TablaVentas[[#This Row],[CodigoBarras]],TablaProductos[#All],3,FALSE)</f>
        <v>1002</v>
      </c>
    </row>
    <row r="1972" spans="1:9" x14ac:dyDescent="0.25">
      <c r="A1972" s="68">
        <v>42731</v>
      </c>
      <c r="B1972">
        <v>75100033941</v>
      </c>
      <c r="C1972">
        <v>49</v>
      </c>
      <c r="D1972" s="2">
        <v>34.329026514440201</v>
      </c>
      <c r="E1972" s="3">
        <f>TablaVentas[[#This Row],[Precio]]*TablaVentas[[#This Row],[Cantidad]]</f>
        <v>1682.1222992075698</v>
      </c>
      <c r="F1972">
        <f>IF(TablaVentas[[#This Row],[Cantidad]]&gt;=20,1,2)</f>
        <v>1</v>
      </c>
      <c r="G1972" s="67" t="str">
        <f>VLOOKUP(MONTH(TablaVentas[[#This Row],[fecha]]),TablaMeses[#All],2,FALSE)</f>
        <v>DICIEMBRE</v>
      </c>
      <c r="H1972">
        <f>YEAR(TablaVentas[[#This Row],[fecha]])</f>
        <v>2016</v>
      </c>
      <c r="I1972">
        <f>VLOOKUP(TablaVentas[[#This Row],[CodigoBarras]],TablaProductos[#All],3,FALSE)</f>
        <v>1002</v>
      </c>
    </row>
    <row r="1973" spans="1:9" x14ac:dyDescent="0.25">
      <c r="A1973" s="68">
        <v>42731</v>
      </c>
      <c r="B1973">
        <v>75100033942</v>
      </c>
      <c r="C1973">
        <v>39</v>
      </c>
      <c r="D1973" s="2">
        <v>39.570543626877033</v>
      </c>
      <c r="E1973" s="3">
        <f>TablaVentas[[#This Row],[Precio]]*TablaVentas[[#This Row],[Cantidad]]</f>
        <v>1543.2512014482043</v>
      </c>
      <c r="F1973">
        <f>IF(TablaVentas[[#This Row],[Cantidad]]&gt;=20,1,2)</f>
        <v>1</v>
      </c>
      <c r="G1973" s="67" t="str">
        <f>VLOOKUP(MONTH(TablaVentas[[#This Row],[fecha]]),TablaMeses[#All],2,FALSE)</f>
        <v>DICIEMBRE</v>
      </c>
      <c r="H1973">
        <f>YEAR(TablaVentas[[#This Row],[fecha]])</f>
        <v>2016</v>
      </c>
      <c r="I1973">
        <f>VLOOKUP(TablaVentas[[#This Row],[CodigoBarras]],TablaProductos[#All],3,FALSE)</f>
        <v>1003</v>
      </c>
    </row>
    <row r="1974" spans="1:9" x14ac:dyDescent="0.25">
      <c r="A1974" s="68">
        <v>42731</v>
      </c>
      <c r="B1974">
        <v>75100033944</v>
      </c>
      <c r="C1974">
        <v>21</v>
      </c>
      <c r="D1974" s="2">
        <v>26.678238770962935</v>
      </c>
      <c r="E1974" s="3">
        <f>TablaVentas[[#This Row],[Precio]]*TablaVentas[[#This Row],[Cantidad]]</f>
        <v>560.24301419022163</v>
      </c>
      <c r="F1974">
        <f>IF(TablaVentas[[#This Row],[Cantidad]]&gt;=20,1,2)</f>
        <v>1</v>
      </c>
      <c r="G1974" s="67" t="str">
        <f>VLOOKUP(MONTH(TablaVentas[[#This Row],[fecha]]),TablaMeses[#All],2,FALSE)</f>
        <v>DICIEMBRE</v>
      </c>
      <c r="H1974">
        <f>YEAR(TablaVentas[[#This Row],[fecha]])</f>
        <v>2016</v>
      </c>
      <c r="I1974">
        <f>VLOOKUP(TablaVentas[[#This Row],[CodigoBarras]],TablaProductos[#All],3,FALSE)</f>
        <v>1002</v>
      </c>
    </row>
    <row r="1975" spans="1:9" x14ac:dyDescent="0.25">
      <c r="A1975" s="68">
        <v>42731</v>
      </c>
      <c r="B1975">
        <v>75100033945</v>
      </c>
      <c r="C1975">
        <v>15</v>
      </c>
      <c r="D1975" s="2">
        <v>32.473968381130078</v>
      </c>
      <c r="E1975" s="3">
        <f>TablaVentas[[#This Row],[Precio]]*TablaVentas[[#This Row],[Cantidad]]</f>
        <v>487.10952571695117</v>
      </c>
      <c r="F1975">
        <f>IF(TablaVentas[[#This Row],[Cantidad]]&gt;=20,1,2)</f>
        <v>2</v>
      </c>
      <c r="G1975" s="67" t="str">
        <f>VLOOKUP(MONTH(TablaVentas[[#This Row],[fecha]]),TablaMeses[#All],2,FALSE)</f>
        <v>DICIEMBRE</v>
      </c>
      <c r="H1975">
        <f>YEAR(TablaVentas[[#This Row],[fecha]])</f>
        <v>2016</v>
      </c>
      <c r="I1975">
        <f>VLOOKUP(TablaVentas[[#This Row],[CodigoBarras]],TablaProductos[#All],3,FALSE)</f>
        <v>1003</v>
      </c>
    </row>
    <row r="1976" spans="1:9" x14ac:dyDescent="0.25">
      <c r="A1976" s="68">
        <v>42731</v>
      </c>
      <c r="B1976">
        <v>75100033947</v>
      </c>
      <c r="C1976">
        <v>18</v>
      </c>
      <c r="D1976" s="2">
        <v>33.370394916639121</v>
      </c>
      <c r="E1976" s="3">
        <f>TablaVentas[[#This Row],[Precio]]*TablaVentas[[#This Row],[Cantidad]]</f>
        <v>600.66710849950414</v>
      </c>
      <c r="F1976">
        <f>IF(TablaVentas[[#This Row],[Cantidad]]&gt;=20,1,2)</f>
        <v>2</v>
      </c>
      <c r="G1976" s="67" t="str">
        <f>VLOOKUP(MONTH(TablaVentas[[#This Row],[fecha]]),TablaMeses[#All],2,FALSE)</f>
        <v>DICIEMBRE</v>
      </c>
      <c r="H1976">
        <f>YEAR(TablaVentas[[#This Row],[fecha]])</f>
        <v>2016</v>
      </c>
      <c r="I1976">
        <f>VLOOKUP(TablaVentas[[#This Row],[CodigoBarras]],TablaProductos[#All],3,FALSE)</f>
        <v>1005</v>
      </c>
    </row>
    <row r="1977" spans="1:9" x14ac:dyDescent="0.25">
      <c r="A1977" s="68">
        <v>42731</v>
      </c>
      <c r="B1977">
        <v>75100033948</v>
      </c>
      <c r="C1977">
        <v>17</v>
      </c>
      <c r="D1977" s="2">
        <v>24.462827423892683</v>
      </c>
      <c r="E1977" s="3">
        <f>TablaVentas[[#This Row],[Precio]]*TablaVentas[[#This Row],[Cantidad]]</f>
        <v>415.86806620617563</v>
      </c>
      <c r="F1977">
        <f>IF(TablaVentas[[#This Row],[Cantidad]]&gt;=20,1,2)</f>
        <v>2</v>
      </c>
      <c r="G1977" s="67" t="str">
        <f>VLOOKUP(MONTH(TablaVentas[[#This Row],[fecha]]),TablaMeses[#All],2,FALSE)</f>
        <v>DICIEMBRE</v>
      </c>
      <c r="H1977">
        <f>YEAR(TablaVentas[[#This Row],[fecha]])</f>
        <v>2016</v>
      </c>
      <c r="I1977">
        <f>VLOOKUP(TablaVentas[[#This Row],[CodigoBarras]],TablaProductos[#All],3,FALSE)</f>
        <v>1006</v>
      </c>
    </row>
    <row r="1978" spans="1:9" x14ac:dyDescent="0.25">
      <c r="A1978" s="68">
        <v>42731</v>
      </c>
      <c r="B1978">
        <v>75100033949</v>
      </c>
      <c r="C1978">
        <v>19</v>
      </c>
      <c r="D1978" s="2">
        <v>32.894032474980676</v>
      </c>
      <c r="E1978" s="3">
        <f>TablaVentas[[#This Row],[Precio]]*TablaVentas[[#This Row],[Cantidad]]</f>
        <v>624.98661702463289</v>
      </c>
      <c r="F1978">
        <f>IF(TablaVentas[[#This Row],[Cantidad]]&gt;=20,1,2)</f>
        <v>2</v>
      </c>
      <c r="G1978" s="67" t="str">
        <f>VLOOKUP(MONTH(TablaVentas[[#This Row],[fecha]]),TablaMeses[#All],2,FALSE)</f>
        <v>DICIEMBRE</v>
      </c>
      <c r="H1978">
        <f>YEAR(TablaVentas[[#This Row],[fecha]])</f>
        <v>2016</v>
      </c>
      <c r="I1978">
        <f>VLOOKUP(TablaVentas[[#This Row],[CodigoBarras]],TablaProductos[#All],3,FALSE)</f>
        <v>1004</v>
      </c>
    </row>
    <row r="1979" spans="1:9" x14ac:dyDescent="0.25">
      <c r="A1979" s="68">
        <v>42731</v>
      </c>
      <c r="B1979">
        <v>75100033950</v>
      </c>
      <c r="C1979">
        <v>7</v>
      </c>
      <c r="D1979" s="2">
        <v>25.215585619363644</v>
      </c>
      <c r="E1979" s="3">
        <f>TablaVentas[[#This Row],[Precio]]*TablaVentas[[#This Row],[Cantidad]]</f>
        <v>176.5090993355455</v>
      </c>
      <c r="F1979">
        <f>IF(TablaVentas[[#This Row],[Cantidad]]&gt;=20,1,2)</f>
        <v>2</v>
      </c>
      <c r="G1979" s="67" t="str">
        <f>VLOOKUP(MONTH(TablaVentas[[#This Row],[fecha]]),TablaMeses[#All],2,FALSE)</f>
        <v>DICIEMBRE</v>
      </c>
      <c r="H1979">
        <f>YEAR(TablaVentas[[#This Row],[fecha]])</f>
        <v>2016</v>
      </c>
      <c r="I1979">
        <f>VLOOKUP(TablaVentas[[#This Row],[CodigoBarras]],TablaProductos[#All],3,FALSE)</f>
        <v>1005</v>
      </c>
    </row>
    <row r="1980" spans="1:9" x14ac:dyDescent="0.25">
      <c r="A1980" s="68">
        <v>42732</v>
      </c>
      <c r="B1980">
        <v>75100033942</v>
      </c>
      <c r="C1980">
        <v>29</v>
      </c>
      <c r="D1980" s="2">
        <v>39.570543626877033</v>
      </c>
      <c r="E1980" s="3">
        <f>TablaVentas[[#This Row],[Precio]]*TablaVentas[[#This Row],[Cantidad]]</f>
        <v>1147.5457651794341</v>
      </c>
      <c r="F1980">
        <f>IF(TablaVentas[[#This Row],[Cantidad]]&gt;=20,1,2)</f>
        <v>1</v>
      </c>
      <c r="G1980" s="67" t="str">
        <f>VLOOKUP(MONTH(TablaVentas[[#This Row],[fecha]]),TablaMeses[#All],2,FALSE)</f>
        <v>DICIEMBRE</v>
      </c>
      <c r="H1980">
        <f>YEAR(TablaVentas[[#This Row],[fecha]])</f>
        <v>2016</v>
      </c>
      <c r="I1980">
        <f>VLOOKUP(TablaVentas[[#This Row],[CodigoBarras]],TablaProductos[#All],3,FALSE)</f>
        <v>1003</v>
      </c>
    </row>
    <row r="1981" spans="1:9" x14ac:dyDescent="0.25">
      <c r="A1981" s="68">
        <v>42732</v>
      </c>
      <c r="B1981">
        <v>75100033943</v>
      </c>
      <c r="C1981">
        <v>5</v>
      </c>
      <c r="D1981" s="2">
        <v>38.791923856233225</v>
      </c>
      <c r="E1981" s="3">
        <f>TablaVentas[[#This Row],[Precio]]*TablaVentas[[#This Row],[Cantidad]]</f>
        <v>193.95961928116611</v>
      </c>
      <c r="F1981">
        <f>IF(TablaVentas[[#This Row],[Cantidad]]&gt;=20,1,2)</f>
        <v>2</v>
      </c>
      <c r="G1981" s="67" t="str">
        <f>VLOOKUP(MONTH(TablaVentas[[#This Row],[fecha]]),TablaMeses[#All],2,FALSE)</f>
        <v>DICIEMBRE</v>
      </c>
      <c r="H1981">
        <f>YEAR(TablaVentas[[#This Row],[fecha]])</f>
        <v>2016</v>
      </c>
      <c r="I1981">
        <f>VLOOKUP(TablaVentas[[#This Row],[CodigoBarras]],TablaProductos[#All],3,FALSE)</f>
        <v>1001</v>
      </c>
    </row>
    <row r="1982" spans="1:9" x14ac:dyDescent="0.25">
      <c r="A1982" s="68">
        <v>42732</v>
      </c>
      <c r="B1982">
        <v>75100033943</v>
      </c>
      <c r="C1982">
        <v>33</v>
      </c>
      <c r="D1982" s="2">
        <v>38.791923856233225</v>
      </c>
      <c r="E1982" s="3">
        <f>TablaVentas[[#This Row],[Precio]]*TablaVentas[[#This Row],[Cantidad]]</f>
        <v>1280.1334872556965</v>
      </c>
      <c r="F1982">
        <f>IF(TablaVentas[[#This Row],[Cantidad]]&gt;=20,1,2)</f>
        <v>1</v>
      </c>
      <c r="G1982" s="67" t="str">
        <f>VLOOKUP(MONTH(TablaVentas[[#This Row],[fecha]]),TablaMeses[#All],2,FALSE)</f>
        <v>DICIEMBRE</v>
      </c>
      <c r="H1982">
        <f>YEAR(TablaVentas[[#This Row],[fecha]])</f>
        <v>2016</v>
      </c>
      <c r="I1982">
        <f>VLOOKUP(TablaVentas[[#This Row],[CodigoBarras]],TablaProductos[#All],3,FALSE)</f>
        <v>1001</v>
      </c>
    </row>
    <row r="1983" spans="1:9" x14ac:dyDescent="0.25">
      <c r="A1983" s="68">
        <v>42732</v>
      </c>
      <c r="B1983">
        <v>75100033947</v>
      </c>
      <c r="C1983">
        <v>24</v>
      </c>
      <c r="D1983" s="2">
        <v>33.370394916639121</v>
      </c>
      <c r="E1983" s="3">
        <f>TablaVentas[[#This Row],[Precio]]*TablaVentas[[#This Row],[Cantidad]]</f>
        <v>800.88947799933885</v>
      </c>
      <c r="F1983">
        <f>IF(TablaVentas[[#This Row],[Cantidad]]&gt;=20,1,2)</f>
        <v>1</v>
      </c>
      <c r="G1983" s="67" t="str">
        <f>VLOOKUP(MONTH(TablaVentas[[#This Row],[fecha]]),TablaMeses[#All],2,FALSE)</f>
        <v>DICIEMBRE</v>
      </c>
      <c r="H1983">
        <f>YEAR(TablaVentas[[#This Row],[fecha]])</f>
        <v>2016</v>
      </c>
      <c r="I1983">
        <f>VLOOKUP(TablaVentas[[#This Row],[CodigoBarras]],TablaProductos[#All],3,FALSE)</f>
        <v>1005</v>
      </c>
    </row>
    <row r="1984" spans="1:9" x14ac:dyDescent="0.25">
      <c r="A1984" s="68">
        <v>42732</v>
      </c>
      <c r="B1984">
        <v>75100033949</v>
      </c>
      <c r="C1984">
        <v>20</v>
      </c>
      <c r="D1984" s="2">
        <v>32.894032474980676</v>
      </c>
      <c r="E1984" s="3">
        <f>TablaVentas[[#This Row],[Precio]]*TablaVentas[[#This Row],[Cantidad]]</f>
        <v>657.88064949961358</v>
      </c>
      <c r="F1984">
        <f>IF(TablaVentas[[#This Row],[Cantidad]]&gt;=20,1,2)</f>
        <v>1</v>
      </c>
      <c r="G1984" s="67" t="str">
        <f>VLOOKUP(MONTH(TablaVentas[[#This Row],[fecha]]),TablaMeses[#All],2,FALSE)</f>
        <v>DICIEMBRE</v>
      </c>
      <c r="H1984">
        <f>YEAR(TablaVentas[[#This Row],[fecha]])</f>
        <v>2016</v>
      </c>
      <c r="I1984">
        <f>VLOOKUP(TablaVentas[[#This Row],[CodigoBarras]],TablaProductos[#All],3,FALSE)</f>
        <v>1004</v>
      </c>
    </row>
    <row r="1985" spans="1:9" x14ac:dyDescent="0.25">
      <c r="A1985" s="68">
        <v>42732</v>
      </c>
      <c r="B1985">
        <v>75100033950</v>
      </c>
      <c r="C1985">
        <v>36</v>
      </c>
      <c r="D1985" s="2">
        <v>25.215585619363644</v>
      </c>
      <c r="E1985" s="3">
        <f>TablaVentas[[#This Row],[Precio]]*TablaVentas[[#This Row],[Cantidad]]</f>
        <v>907.76108229709121</v>
      </c>
      <c r="F1985">
        <f>IF(TablaVentas[[#This Row],[Cantidad]]&gt;=20,1,2)</f>
        <v>1</v>
      </c>
      <c r="G1985" s="67" t="str">
        <f>VLOOKUP(MONTH(TablaVentas[[#This Row],[fecha]]),TablaMeses[#All],2,FALSE)</f>
        <v>DICIEMBRE</v>
      </c>
      <c r="H1985">
        <f>YEAR(TablaVentas[[#This Row],[fecha]])</f>
        <v>2016</v>
      </c>
      <c r="I1985">
        <f>VLOOKUP(TablaVentas[[#This Row],[CodigoBarras]],TablaProductos[#All],3,FALSE)</f>
        <v>1005</v>
      </c>
    </row>
    <row r="1986" spans="1:9" x14ac:dyDescent="0.25">
      <c r="A1986" s="68">
        <v>42732</v>
      </c>
      <c r="B1986">
        <v>75100033950</v>
      </c>
      <c r="C1986">
        <v>27</v>
      </c>
      <c r="D1986" s="2">
        <v>25.215585619363644</v>
      </c>
      <c r="E1986" s="3">
        <f>TablaVentas[[#This Row],[Precio]]*TablaVentas[[#This Row],[Cantidad]]</f>
        <v>680.82081172281835</v>
      </c>
      <c r="F1986">
        <f>IF(TablaVentas[[#This Row],[Cantidad]]&gt;=20,1,2)</f>
        <v>1</v>
      </c>
      <c r="G1986" s="67" t="str">
        <f>VLOOKUP(MONTH(TablaVentas[[#This Row],[fecha]]),TablaMeses[#All],2,FALSE)</f>
        <v>DICIEMBRE</v>
      </c>
      <c r="H1986">
        <f>YEAR(TablaVentas[[#This Row],[fecha]])</f>
        <v>2016</v>
      </c>
      <c r="I1986">
        <f>VLOOKUP(TablaVentas[[#This Row],[CodigoBarras]],TablaProductos[#All],3,FALSE)</f>
        <v>1005</v>
      </c>
    </row>
    <row r="1987" spans="1:9" x14ac:dyDescent="0.25">
      <c r="A1987" s="68">
        <v>42732</v>
      </c>
      <c r="B1987">
        <v>75100033950</v>
      </c>
      <c r="C1987">
        <v>33</v>
      </c>
      <c r="D1987" s="2">
        <v>25.215585619363644</v>
      </c>
      <c r="E1987" s="3">
        <f>TablaVentas[[#This Row],[Precio]]*TablaVentas[[#This Row],[Cantidad]]</f>
        <v>832.11432543900025</v>
      </c>
      <c r="F1987">
        <f>IF(TablaVentas[[#This Row],[Cantidad]]&gt;=20,1,2)</f>
        <v>1</v>
      </c>
      <c r="G1987" s="67" t="str">
        <f>VLOOKUP(MONTH(TablaVentas[[#This Row],[fecha]]),TablaMeses[#All],2,FALSE)</f>
        <v>DICIEMBRE</v>
      </c>
      <c r="H1987">
        <f>YEAR(TablaVentas[[#This Row],[fecha]])</f>
        <v>2016</v>
      </c>
      <c r="I1987">
        <f>VLOOKUP(TablaVentas[[#This Row],[CodigoBarras]],TablaProductos[#All],3,FALSE)</f>
        <v>1005</v>
      </c>
    </row>
    <row r="1988" spans="1:9" x14ac:dyDescent="0.25">
      <c r="A1988" s="68">
        <v>42733</v>
      </c>
      <c r="B1988">
        <v>75100033942</v>
      </c>
      <c r="C1988">
        <v>28</v>
      </c>
      <c r="D1988" s="2">
        <v>39.570543626877033</v>
      </c>
      <c r="E1988" s="3">
        <f>TablaVentas[[#This Row],[Precio]]*TablaVentas[[#This Row],[Cantidad]]</f>
        <v>1107.9752215525568</v>
      </c>
      <c r="F1988">
        <f>IF(TablaVentas[[#This Row],[Cantidad]]&gt;=20,1,2)</f>
        <v>1</v>
      </c>
      <c r="G1988" s="67" t="str">
        <f>VLOOKUP(MONTH(TablaVentas[[#This Row],[fecha]]),TablaMeses[#All],2,FALSE)</f>
        <v>DICIEMBRE</v>
      </c>
      <c r="H1988">
        <f>YEAR(TablaVentas[[#This Row],[fecha]])</f>
        <v>2016</v>
      </c>
      <c r="I1988">
        <f>VLOOKUP(TablaVentas[[#This Row],[CodigoBarras]],TablaProductos[#All],3,FALSE)</f>
        <v>1003</v>
      </c>
    </row>
    <row r="1989" spans="1:9" x14ac:dyDescent="0.25">
      <c r="A1989" s="68">
        <v>42733</v>
      </c>
      <c r="B1989">
        <v>75100033943</v>
      </c>
      <c r="C1989">
        <v>35</v>
      </c>
      <c r="D1989" s="2">
        <v>38.791923856233225</v>
      </c>
      <c r="E1989" s="3">
        <f>TablaVentas[[#This Row],[Precio]]*TablaVentas[[#This Row],[Cantidad]]</f>
        <v>1357.717334968163</v>
      </c>
      <c r="F1989">
        <f>IF(TablaVentas[[#This Row],[Cantidad]]&gt;=20,1,2)</f>
        <v>1</v>
      </c>
      <c r="G1989" s="67" t="str">
        <f>VLOOKUP(MONTH(TablaVentas[[#This Row],[fecha]]),TablaMeses[#All],2,FALSE)</f>
        <v>DICIEMBRE</v>
      </c>
      <c r="H1989">
        <f>YEAR(TablaVentas[[#This Row],[fecha]])</f>
        <v>2016</v>
      </c>
      <c r="I1989">
        <f>VLOOKUP(TablaVentas[[#This Row],[CodigoBarras]],TablaProductos[#All],3,FALSE)</f>
        <v>1001</v>
      </c>
    </row>
    <row r="1990" spans="1:9" x14ac:dyDescent="0.25">
      <c r="A1990" s="68">
        <v>42733</v>
      </c>
      <c r="B1990">
        <v>75100033947</v>
      </c>
      <c r="C1990">
        <v>43</v>
      </c>
      <c r="D1990" s="2">
        <v>33.370394916639121</v>
      </c>
      <c r="E1990" s="3">
        <f>TablaVentas[[#This Row],[Precio]]*TablaVentas[[#This Row],[Cantidad]]</f>
        <v>1434.9269814154823</v>
      </c>
      <c r="F1990">
        <f>IF(TablaVentas[[#This Row],[Cantidad]]&gt;=20,1,2)</f>
        <v>1</v>
      </c>
      <c r="G1990" s="67" t="str">
        <f>VLOOKUP(MONTH(TablaVentas[[#This Row],[fecha]]),TablaMeses[#All],2,FALSE)</f>
        <v>DICIEMBRE</v>
      </c>
      <c r="H1990">
        <f>YEAR(TablaVentas[[#This Row],[fecha]])</f>
        <v>2016</v>
      </c>
      <c r="I1990">
        <f>VLOOKUP(TablaVentas[[#This Row],[CodigoBarras]],TablaProductos[#All],3,FALSE)</f>
        <v>1005</v>
      </c>
    </row>
    <row r="1991" spans="1:9" x14ac:dyDescent="0.25">
      <c r="A1991" s="68">
        <v>42733</v>
      </c>
      <c r="B1991">
        <v>75100033947</v>
      </c>
      <c r="C1991">
        <v>9</v>
      </c>
      <c r="D1991" s="2">
        <v>33.370394916639121</v>
      </c>
      <c r="E1991" s="3">
        <f>TablaVentas[[#This Row],[Precio]]*TablaVentas[[#This Row],[Cantidad]]</f>
        <v>300.33355424975207</v>
      </c>
      <c r="F1991">
        <f>IF(TablaVentas[[#This Row],[Cantidad]]&gt;=20,1,2)</f>
        <v>2</v>
      </c>
      <c r="G1991" s="67" t="str">
        <f>VLOOKUP(MONTH(TablaVentas[[#This Row],[fecha]]),TablaMeses[#All],2,FALSE)</f>
        <v>DICIEMBRE</v>
      </c>
      <c r="H1991">
        <f>YEAR(TablaVentas[[#This Row],[fecha]])</f>
        <v>2016</v>
      </c>
      <c r="I1991">
        <f>VLOOKUP(TablaVentas[[#This Row],[CodigoBarras]],TablaProductos[#All],3,FALSE)</f>
        <v>1005</v>
      </c>
    </row>
    <row r="1992" spans="1:9" x14ac:dyDescent="0.25">
      <c r="A1992" s="68">
        <v>42733</v>
      </c>
      <c r="B1992">
        <v>75100033947</v>
      </c>
      <c r="C1992">
        <v>42</v>
      </c>
      <c r="D1992" s="2">
        <v>33.370394916639121</v>
      </c>
      <c r="E1992" s="3">
        <f>TablaVentas[[#This Row],[Precio]]*TablaVentas[[#This Row],[Cantidad]]</f>
        <v>1401.556586498843</v>
      </c>
      <c r="F1992">
        <f>IF(TablaVentas[[#This Row],[Cantidad]]&gt;=20,1,2)</f>
        <v>1</v>
      </c>
      <c r="G1992" s="67" t="str">
        <f>VLOOKUP(MONTH(TablaVentas[[#This Row],[fecha]]),TablaMeses[#All],2,FALSE)</f>
        <v>DICIEMBRE</v>
      </c>
      <c r="H1992">
        <f>YEAR(TablaVentas[[#This Row],[fecha]])</f>
        <v>2016</v>
      </c>
      <c r="I1992">
        <f>VLOOKUP(TablaVentas[[#This Row],[CodigoBarras]],TablaProductos[#All],3,FALSE)</f>
        <v>1005</v>
      </c>
    </row>
    <row r="1993" spans="1:9" x14ac:dyDescent="0.25">
      <c r="A1993" s="68">
        <v>42733</v>
      </c>
      <c r="B1993">
        <v>75100033949</v>
      </c>
      <c r="C1993">
        <v>23</v>
      </c>
      <c r="D1993" s="2">
        <v>32.894032474980676</v>
      </c>
      <c r="E1993" s="3">
        <f>TablaVentas[[#This Row],[Precio]]*TablaVentas[[#This Row],[Cantidad]]</f>
        <v>756.56274692455554</v>
      </c>
      <c r="F1993">
        <f>IF(TablaVentas[[#This Row],[Cantidad]]&gt;=20,1,2)</f>
        <v>1</v>
      </c>
      <c r="G1993" s="67" t="str">
        <f>VLOOKUP(MONTH(TablaVentas[[#This Row],[fecha]]),TablaMeses[#All],2,FALSE)</f>
        <v>DICIEMBRE</v>
      </c>
      <c r="H1993">
        <f>YEAR(TablaVentas[[#This Row],[fecha]])</f>
        <v>2016</v>
      </c>
      <c r="I1993">
        <f>VLOOKUP(TablaVentas[[#This Row],[CodigoBarras]],TablaProductos[#All],3,FALSE)</f>
        <v>1004</v>
      </c>
    </row>
    <row r="1994" spans="1:9" x14ac:dyDescent="0.25">
      <c r="A1994" s="68">
        <v>42734</v>
      </c>
      <c r="B1994">
        <v>75100033940</v>
      </c>
      <c r="C1994">
        <v>2</v>
      </c>
      <c r="D1994" s="2">
        <v>36.618449397693041</v>
      </c>
      <c r="E1994" s="3">
        <f>TablaVentas[[#This Row],[Precio]]*TablaVentas[[#This Row],[Cantidad]]</f>
        <v>73.236898795386082</v>
      </c>
      <c r="F1994">
        <f>IF(TablaVentas[[#This Row],[Cantidad]]&gt;=20,1,2)</f>
        <v>2</v>
      </c>
      <c r="G1994" s="67" t="str">
        <f>VLOOKUP(MONTH(TablaVentas[[#This Row],[fecha]]),TablaMeses[#All],2,FALSE)</f>
        <v>DICIEMBRE</v>
      </c>
      <c r="H1994">
        <f>YEAR(TablaVentas[[#This Row],[fecha]])</f>
        <v>2016</v>
      </c>
      <c r="I1994">
        <f>VLOOKUP(TablaVentas[[#This Row],[CodigoBarras]],TablaProductos[#All],3,FALSE)</f>
        <v>1001</v>
      </c>
    </row>
    <row r="1995" spans="1:9" x14ac:dyDescent="0.25">
      <c r="A1995" s="68">
        <v>42734</v>
      </c>
      <c r="B1995">
        <v>75100033942</v>
      </c>
      <c r="C1995">
        <v>26</v>
      </c>
      <c r="D1995" s="2">
        <v>39.570543626877033</v>
      </c>
      <c r="E1995" s="3">
        <f>TablaVentas[[#This Row],[Precio]]*TablaVentas[[#This Row],[Cantidad]]</f>
        <v>1028.8341342988028</v>
      </c>
      <c r="F1995">
        <f>IF(TablaVentas[[#This Row],[Cantidad]]&gt;=20,1,2)</f>
        <v>1</v>
      </c>
      <c r="G1995" s="67" t="str">
        <f>VLOOKUP(MONTH(TablaVentas[[#This Row],[fecha]]),TablaMeses[#All],2,FALSE)</f>
        <v>DICIEMBRE</v>
      </c>
      <c r="H1995">
        <f>YEAR(TablaVentas[[#This Row],[fecha]])</f>
        <v>2016</v>
      </c>
      <c r="I1995">
        <f>VLOOKUP(TablaVentas[[#This Row],[CodigoBarras]],TablaProductos[#All],3,FALSE)</f>
        <v>1003</v>
      </c>
    </row>
    <row r="1996" spans="1:9" x14ac:dyDescent="0.25">
      <c r="A1996" s="68">
        <v>42734</v>
      </c>
      <c r="B1996">
        <v>75100033943</v>
      </c>
      <c r="C1996">
        <v>23</v>
      </c>
      <c r="D1996" s="2">
        <v>38.791923856233225</v>
      </c>
      <c r="E1996" s="3">
        <f>TablaVentas[[#This Row],[Precio]]*TablaVentas[[#This Row],[Cantidad]]</f>
        <v>892.2142486933642</v>
      </c>
      <c r="F1996">
        <f>IF(TablaVentas[[#This Row],[Cantidad]]&gt;=20,1,2)</f>
        <v>1</v>
      </c>
      <c r="G1996" s="67" t="str">
        <f>VLOOKUP(MONTH(TablaVentas[[#This Row],[fecha]]),TablaMeses[#All],2,FALSE)</f>
        <v>DICIEMBRE</v>
      </c>
      <c r="H1996">
        <f>YEAR(TablaVentas[[#This Row],[fecha]])</f>
        <v>2016</v>
      </c>
      <c r="I1996">
        <f>VLOOKUP(TablaVentas[[#This Row],[CodigoBarras]],TablaProductos[#All],3,FALSE)</f>
        <v>1001</v>
      </c>
    </row>
    <row r="1997" spans="1:9" x14ac:dyDescent="0.25">
      <c r="A1997" s="68">
        <v>42734</v>
      </c>
      <c r="B1997">
        <v>75100033944</v>
      </c>
      <c r="C1997">
        <v>26</v>
      </c>
      <c r="D1997" s="2">
        <v>26.678238770962935</v>
      </c>
      <c r="E1997" s="3">
        <f>TablaVentas[[#This Row],[Precio]]*TablaVentas[[#This Row],[Cantidad]]</f>
        <v>693.6342080450363</v>
      </c>
      <c r="F1997">
        <f>IF(TablaVentas[[#This Row],[Cantidad]]&gt;=20,1,2)</f>
        <v>1</v>
      </c>
      <c r="G1997" s="67" t="str">
        <f>VLOOKUP(MONTH(TablaVentas[[#This Row],[fecha]]),TablaMeses[#All],2,FALSE)</f>
        <v>DICIEMBRE</v>
      </c>
      <c r="H1997">
        <f>YEAR(TablaVentas[[#This Row],[fecha]])</f>
        <v>2016</v>
      </c>
      <c r="I1997">
        <f>VLOOKUP(TablaVentas[[#This Row],[CodigoBarras]],TablaProductos[#All],3,FALSE)</f>
        <v>1002</v>
      </c>
    </row>
    <row r="1998" spans="1:9" x14ac:dyDescent="0.25">
      <c r="A1998" s="68">
        <v>42734</v>
      </c>
      <c r="B1998">
        <v>75100033945</v>
      </c>
      <c r="C1998">
        <v>37</v>
      </c>
      <c r="D1998" s="2">
        <v>32.473968381130078</v>
      </c>
      <c r="E1998" s="3">
        <f>TablaVentas[[#This Row],[Precio]]*TablaVentas[[#This Row],[Cantidad]]</f>
        <v>1201.5368301018129</v>
      </c>
      <c r="F1998">
        <f>IF(TablaVentas[[#This Row],[Cantidad]]&gt;=20,1,2)</f>
        <v>1</v>
      </c>
      <c r="G1998" s="67" t="str">
        <f>VLOOKUP(MONTH(TablaVentas[[#This Row],[fecha]]),TablaMeses[#All],2,FALSE)</f>
        <v>DICIEMBRE</v>
      </c>
      <c r="H1998">
        <f>YEAR(TablaVentas[[#This Row],[fecha]])</f>
        <v>2016</v>
      </c>
      <c r="I1998">
        <f>VLOOKUP(TablaVentas[[#This Row],[CodigoBarras]],TablaProductos[#All],3,FALSE)</f>
        <v>1003</v>
      </c>
    </row>
    <row r="1999" spans="1:9" x14ac:dyDescent="0.25">
      <c r="A1999" s="68">
        <v>42734</v>
      </c>
      <c r="B1999">
        <v>75100033947</v>
      </c>
      <c r="C1999">
        <v>19</v>
      </c>
      <c r="D1999" s="2">
        <v>33.370394916639121</v>
      </c>
      <c r="E1999" s="3">
        <f>TablaVentas[[#This Row],[Precio]]*TablaVentas[[#This Row],[Cantidad]]</f>
        <v>634.03750341614329</v>
      </c>
      <c r="F1999">
        <f>IF(TablaVentas[[#This Row],[Cantidad]]&gt;=20,1,2)</f>
        <v>2</v>
      </c>
      <c r="G1999" s="67" t="str">
        <f>VLOOKUP(MONTH(TablaVentas[[#This Row],[fecha]]),TablaMeses[#All],2,FALSE)</f>
        <v>DICIEMBRE</v>
      </c>
      <c r="H1999">
        <f>YEAR(TablaVentas[[#This Row],[fecha]])</f>
        <v>2016</v>
      </c>
      <c r="I1999">
        <f>VLOOKUP(TablaVentas[[#This Row],[CodigoBarras]],TablaProductos[#All],3,FALSE)</f>
        <v>1005</v>
      </c>
    </row>
    <row r="2000" spans="1:9" x14ac:dyDescent="0.25">
      <c r="A2000" s="68">
        <v>42734</v>
      </c>
      <c r="B2000">
        <v>75100033947</v>
      </c>
      <c r="C2000">
        <v>35</v>
      </c>
      <c r="D2000" s="2">
        <v>33.370394916639121</v>
      </c>
      <c r="E2000" s="3">
        <f>TablaVentas[[#This Row],[Precio]]*TablaVentas[[#This Row],[Cantidad]]</f>
        <v>1167.9638220823692</v>
      </c>
      <c r="F2000">
        <f>IF(TablaVentas[[#This Row],[Cantidad]]&gt;=20,1,2)</f>
        <v>1</v>
      </c>
      <c r="G2000" s="67" t="str">
        <f>VLOOKUP(MONTH(TablaVentas[[#This Row],[fecha]]),TablaMeses[#All],2,FALSE)</f>
        <v>DICIEMBRE</v>
      </c>
      <c r="H2000">
        <f>YEAR(TablaVentas[[#This Row],[fecha]])</f>
        <v>2016</v>
      </c>
      <c r="I2000">
        <f>VLOOKUP(TablaVentas[[#This Row],[CodigoBarras]],TablaProductos[#All],3,FALSE)</f>
        <v>1005</v>
      </c>
    </row>
    <row r="2001" spans="1:9" x14ac:dyDescent="0.25">
      <c r="A2001" s="68">
        <v>42734</v>
      </c>
      <c r="B2001">
        <v>75100033948</v>
      </c>
      <c r="C2001">
        <v>41</v>
      </c>
      <c r="D2001" s="2">
        <v>24.462827423892683</v>
      </c>
      <c r="E2001" s="3">
        <f>TablaVentas[[#This Row],[Precio]]*TablaVentas[[#This Row],[Cantidad]]</f>
        <v>1002.9759243796</v>
      </c>
      <c r="F2001">
        <f>IF(TablaVentas[[#This Row],[Cantidad]]&gt;=20,1,2)</f>
        <v>1</v>
      </c>
      <c r="G2001" s="67" t="str">
        <f>VLOOKUP(MONTH(TablaVentas[[#This Row],[fecha]]),TablaMeses[#All],2,FALSE)</f>
        <v>DICIEMBRE</v>
      </c>
      <c r="H2001">
        <f>YEAR(TablaVentas[[#This Row],[fecha]])</f>
        <v>2016</v>
      </c>
      <c r="I2001">
        <f>VLOOKUP(TablaVentas[[#This Row],[CodigoBarras]],TablaProductos[#All],3,FALSE)</f>
        <v>1006</v>
      </c>
    </row>
    <row r="2002" spans="1:9" x14ac:dyDescent="0.25">
      <c r="A2002" s="68">
        <v>42736</v>
      </c>
      <c r="B2002" s="67">
        <v>75100033948</v>
      </c>
      <c r="C2002">
        <v>100</v>
      </c>
      <c r="D2002" s="69">
        <v>26.46</v>
      </c>
      <c r="E2002" s="70">
        <f>TablaVentas[[#This Row],[Precio]]*TablaVentas[[#This Row],[Cantidad]]</f>
        <v>2646</v>
      </c>
      <c r="F2002">
        <f>IF(TablaVentas[[#This Row],[Cantidad]]&gt;=20,1,2)</f>
        <v>1</v>
      </c>
      <c r="G2002" t="str">
        <f>VLOOKUP(MONTH(TablaVentas[[#This Row],[fecha]]),TablaMeses[#All],2,FALSE)</f>
        <v>ENERO</v>
      </c>
      <c r="H2002">
        <f>YEAR(TablaVentas[[#This Row],[fecha]])</f>
        <v>2017</v>
      </c>
      <c r="I2002" s="91">
        <f>VLOOKUP(TablaVentas[[#This Row],[CodigoBarras]],TablaProductos[#All],3,FALSE)</f>
        <v>1006</v>
      </c>
    </row>
  </sheetData>
  <sortState ref="A2:F2001">
    <sortCondition ref="A2:A2001"/>
    <sortCondition ref="B2:B2001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L28"/>
  <sheetViews>
    <sheetView topLeftCell="A4" workbookViewId="0">
      <selection activeCell="E29" sqref="E29"/>
    </sheetView>
  </sheetViews>
  <sheetFormatPr baseColWidth="10" defaultColWidth="9.140625" defaultRowHeight="15" x14ac:dyDescent="0.25"/>
  <cols>
    <col min="1" max="1" width="5.140625" customWidth="1"/>
    <col min="2" max="2" width="12.42578125" customWidth="1"/>
    <col min="3" max="3" width="12.7109375" bestFit="1" customWidth="1"/>
    <col min="4" max="4" width="11.28515625" customWidth="1"/>
    <col min="5" max="5" width="11.7109375" bestFit="1" customWidth="1"/>
    <col min="7" max="7" width="17.140625" bestFit="1" customWidth="1"/>
    <col min="8" max="8" width="11" bestFit="1" customWidth="1"/>
    <col min="9" max="9" width="12.42578125" customWidth="1"/>
    <col min="10" max="10" width="14.7109375" customWidth="1"/>
    <col min="11" max="11" width="15.140625" customWidth="1"/>
    <col min="12" max="12" width="11.140625" customWidth="1"/>
  </cols>
  <sheetData>
    <row r="1" spans="2:12" x14ac:dyDescent="0.25">
      <c r="B1" s="60" t="s">
        <v>23</v>
      </c>
      <c r="C1" s="60"/>
      <c r="D1" s="60"/>
      <c r="G1" s="60" t="s">
        <v>36</v>
      </c>
      <c r="H1" s="60"/>
      <c r="I1" s="60"/>
      <c r="J1" s="4"/>
      <c r="K1" s="60" t="s">
        <v>37</v>
      </c>
      <c r="L1" s="60"/>
    </row>
    <row r="2" spans="2:12" x14ac:dyDescent="0.25">
      <c r="B2" s="4" t="s">
        <v>1</v>
      </c>
      <c r="C2" t="s">
        <v>9</v>
      </c>
      <c r="D2" t="s">
        <v>16</v>
      </c>
      <c r="G2" s="4" t="s">
        <v>3</v>
      </c>
      <c r="H2" t="s">
        <v>24</v>
      </c>
      <c r="I2" t="s">
        <v>56</v>
      </c>
      <c r="K2" s="4" t="s">
        <v>57</v>
      </c>
      <c r="L2" s="4" t="s">
        <v>24</v>
      </c>
    </row>
    <row r="3" spans="2:12" x14ac:dyDescent="0.25">
      <c r="B3" s="1">
        <v>1001</v>
      </c>
      <c r="C3" t="s">
        <v>10</v>
      </c>
      <c r="D3" t="s">
        <v>17</v>
      </c>
      <c r="G3" s="1">
        <v>75100033940</v>
      </c>
      <c r="H3" t="s">
        <v>25</v>
      </c>
      <c r="I3" s="1">
        <v>1001</v>
      </c>
      <c r="J3" s="1"/>
      <c r="K3">
        <v>1</v>
      </c>
      <c r="L3" t="s">
        <v>38</v>
      </c>
    </row>
    <row r="4" spans="2:12" x14ac:dyDescent="0.25">
      <c r="B4" s="1">
        <v>1002</v>
      </c>
      <c r="C4" t="s">
        <v>11</v>
      </c>
      <c r="D4" t="s">
        <v>18</v>
      </c>
      <c r="G4" s="1">
        <v>75100033941</v>
      </c>
      <c r="H4" t="s">
        <v>26</v>
      </c>
      <c r="I4" s="1">
        <v>1002</v>
      </c>
      <c r="J4" s="1"/>
      <c r="K4">
        <v>2</v>
      </c>
      <c r="L4" t="s">
        <v>39</v>
      </c>
    </row>
    <row r="5" spans="2:12" x14ac:dyDescent="0.25">
      <c r="B5" s="1">
        <v>1003</v>
      </c>
      <c r="C5" t="s">
        <v>12</v>
      </c>
      <c r="D5" t="s">
        <v>19</v>
      </c>
      <c r="G5" s="1">
        <v>75100033942</v>
      </c>
      <c r="H5" t="s">
        <v>27</v>
      </c>
      <c r="I5" s="1">
        <v>1003</v>
      </c>
      <c r="J5" s="1"/>
    </row>
    <row r="6" spans="2:12" x14ac:dyDescent="0.25">
      <c r="B6" s="1">
        <v>1004</v>
      </c>
      <c r="C6" t="s">
        <v>13</v>
      </c>
      <c r="D6" t="s">
        <v>20</v>
      </c>
      <c r="G6" s="1">
        <v>75100033943</v>
      </c>
      <c r="H6" t="s">
        <v>28</v>
      </c>
      <c r="I6" s="1">
        <v>1001</v>
      </c>
      <c r="J6" s="1"/>
    </row>
    <row r="7" spans="2:12" x14ac:dyDescent="0.25">
      <c r="B7" s="1">
        <v>1005</v>
      </c>
      <c r="C7" t="s">
        <v>14</v>
      </c>
      <c r="D7" t="s">
        <v>21</v>
      </c>
      <c r="G7" s="1">
        <v>75100033944</v>
      </c>
      <c r="H7" t="s">
        <v>29</v>
      </c>
      <c r="I7" s="1">
        <v>1002</v>
      </c>
      <c r="J7" s="1"/>
    </row>
    <row r="8" spans="2:12" x14ac:dyDescent="0.25">
      <c r="B8" s="1">
        <v>1006</v>
      </c>
      <c r="C8" t="s">
        <v>15</v>
      </c>
      <c r="D8" t="s">
        <v>22</v>
      </c>
      <c r="G8" s="1">
        <v>75100033945</v>
      </c>
      <c r="H8" t="s">
        <v>30</v>
      </c>
      <c r="I8" s="1">
        <v>1003</v>
      </c>
      <c r="J8" s="1"/>
    </row>
    <row r="9" spans="2:12" x14ac:dyDescent="0.25">
      <c r="G9" s="1">
        <v>75100033946</v>
      </c>
      <c r="H9" t="s">
        <v>31</v>
      </c>
      <c r="I9" s="1">
        <v>1004</v>
      </c>
      <c r="J9" s="1"/>
    </row>
    <row r="10" spans="2:12" x14ac:dyDescent="0.25">
      <c r="B10" t="s">
        <v>68</v>
      </c>
      <c r="D10" t="s">
        <v>69</v>
      </c>
      <c r="G10" s="1">
        <v>75100033947</v>
      </c>
      <c r="H10" t="s">
        <v>32</v>
      </c>
      <c r="I10" s="1">
        <v>1005</v>
      </c>
      <c r="J10" s="1"/>
    </row>
    <row r="11" spans="2:12" x14ac:dyDescent="0.25">
      <c r="B11" t="s">
        <v>65</v>
      </c>
      <c r="D11" t="s">
        <v>78</v>
      </c>
      <c r="E11" t="s">
        <v>77</v>
      </c>
      <c r="G11" s="1">
        <v>75100033948</v>
      </c>
      <c r="H11" t="s">
        <v>33</v>
      </c>
      <c r="I11" s="1">
        <v>1006</v>
      </c>
      <c r="J11" s="1"/>
    </row>
    <row r="12" spans="2:12" x14ac:dyDescent="0.25">
      <c r="B12">
        <v>2016</v>
      </c>
      <c r="D12">
        <v>1</v>
      </c>
      <c r="E12" t="s">
        <v>41</v>
      </c>
      <c r="G12" s="1">
        <v>75100033949</v>
      </c>
      <c r="H12" t="s">
        <v>34</v>
      </c>
      <c r="I12" s="1">
        <v>1004</v>
      </c>
      <c r="J12" s="1"/>
    </row>
    <row r="13" spans="2:12" x14ac:dyDescent="0.25">
      <c r="B13">
        <v>2017</v>
      </c>
      <c r="D13">
        <v>2</v>
      </c>
      <c r="E13" t="s">
        <v>42</v>
      </c>
      <c r="G13" s="1">
        <v>75100033950</v>
      </c>
      <c r="H13" t="s">
        <v>35</v>
      </c>
      <c r="I13" s="1">
        <v>1005</v>
      </c>
      <c r="J13" s="1"/>
    </row>
    <row r="14" spans="2:12" x14ac:dyDescent="0.25">
      <c r="B14">
        <v>2018</v>
      </c>
      <c r="D14">
        <v>3</v>
      </c>
      <c r="E14" t="s">
        <v>43</v>
      </c>
      <c r="G14" s="1"/>
      <c r="I14" s="1"/>
      <c r="J14" s="1"/>
    </row>
    <row r="15" spans="2:12" x14ac:dyDescent="0.25">
      <c r="D15">
        <v>4</v>
      </c>
      <c r="E15" t="s">
        <v>44</v>
      </c>
      <c r="G15" s="60" t="s">
        <v>70</v>
      </c>
      <c r="H15" s="60"/>
      <c r="J15" s="60" t="s">
        <v>73</v>
      </c>
      <c r="K15" s="60"/>
    </row>
    <row r="16" spans="2:12" x14ac:dyDescent="0.25">
      <c r="D16">
        <v>5</v>
      </c>
      <c r="E16" t="s">
        <v>45</v>
      </c>
      <c r="G16" t="s">
        <v>54</v>
      </c>
      <c r="H16" t="s">
        <v>7</v>
      </c>
      <c r="J16" t="s">
        <v>54</v>
      </c>
      <c r="K16" t="s">
        <v>7</v>
      </c>
    </row>
    <row r="17" spans="4:11" x14ac:dyDescent="0.25">
      <c r="D17">
        <v>6</v>
      </c>
      <c r="E17" t="s">
        <v>46</v>
      </c>
      <c r="G17" s="6">
        <f>SUMIFS(TablaVentas[total],TablaVentas[año],Resumen!D49,TablaVentas[mes],H17)</f>
        <v>146275.12654626253</v>
      </c>
      <c r="H17" t="s">
        <v>41</v>
      </c>
      <c r="J17" s="6">
        <f>SUMIFS(TablaCompras[total],TablaCompras[año],Resumen!$K$49,TablaCompras[mes],K17)</f>
        <v>149822.63219509638</v>
      </c>
      <c r="K17" t="s">
        <v>41</v>
      </c>
    </row>
    <row r="18" spans="4:11" x14ac:dyDescent="0.25">
      <c r="D18">
        <v>7</v>
      </c>
      <c r="E18" t="s">
        <v>47</v>
      </c>
      <c r="G18" s="6">
        <f>SUMIFS(TablaVentas[total],TablaVentas[año],Resumen!D49,TablaVentas[mes],H18)</f>
        <v>165712.10252507485</v>
      </c>
      <c r="H18" t="s">
        <v>42</v>
      </c>
      <c r="J18" s="6">
        <f>SUMIFS(TablaCompras[total],TablaCompras[año],Resumen!$K$49,TablaCompras[mes],K18)</f>
        <v>109327.9803126355</v>
      </c>
      <c r="K18" t="s">
        <v>42</v>
      </c>
    </row>
    <row r="19" spans="4:11" x14ac:dyDescent="0.25">
      <c r="D19">
        <v>8</v>
      </c>
      <c r="E19" t="s">
        <v>48</v>
      </c>
      <c r="G19" s="6">
        <f>SUMIFS(TablaVentas[total],TablaVentas[año],Resumen!D49,TablaVentas[mes],H19)</f>
        <v>153207.18561996624</v>
      </c>
      <c r="H19" t="s">
        <v>43</v>
      </c>
      <c r="J19" s="6">
        <f>SUMIFS(TablaCompras[total],TablaCompras[año],Resumen!$K$49,TablaCompras[mes],K19)</f>
        <v>77587.852376804323</v>
      </c>
      <c r="K19" t="s">
        <v>43</v>
      </c>
    </row>
    <row r="20" spans="4:11" x14ac:dyDescent="0.25">
      <c r="D20">
        <v>9</v>
      </c>
      <c r="E20" t="s">
        <v>49</v>
      </c>
      <c r="G20" s="6">
        <f>SUMIFS(TablaVentas[total],TablaVentas[año],Resumen!D49,TablaVentas[mes],H20)</f>
        <v>135230.70340550685</v>
      </c>
      <c r="H20" t="s">
        <v>44</v>
      </c>
      <c r="J20" s="6">
        <f>SUMIFS(TablaCompras[total],TablaCompras[año],Resumen!$K$49,TablaCompras[mes],K20)</f>
        <v>231604.78380033636</v>
      </c>
      <c r="K20" t="s">
        <v>44</v>
      </c>
    </row>
    <row r="21" spans="4:11" x14ac:dyDescent="0.25">
      <c r="D21">
        <v>10</v>
      </c>
      <c r="E21" t="s">
        <v>50</v>
      </c>
      <c r="G21" s="6">
        <f>SUMIFS(TablaVentas[total],TablaVentas[año],Resumen!D49,TablaVentas[mes],H21)</f>
        <v>145612.81163846148</v>
      </c>
      <c r="H21" t="s">
        <v>45</v>
      </c>
      <c r="J21" s="6">
        <f>SUMIFS(TablaCompras[total],TablaCompras[año],Resumen!$K$49,TablaCompras[mes],K21)</f>
        <v>93833.678146046048</v>
      </c>
      <c r="K21" t="s">
        <v>45</v>
      </c>
    </row>
    <row r="22" spans="4:11" x14ac:dyDescent="0.25">
      <c r="D22">
        <v>11</v>
      </c>
      <c r="E22" t="s">
        <v>51</v>
      </c>
      <c r="G22" s="6">
        <f>SUMIFS(TablaVentas[total],TablaVentas[año],Resumen!D49,TablaVentas[mes],H22)</f>
        <v>125054.89624112485</v>
      </c>
      <c r="H22" t="s">
        <v>46</v>
      </c>
      <c r="J22" s="6">
        <f>SUMIFS(TablaCompras[total],TablaCompras[año],Resumen!$K$49,TablaCompras[mes],K22)</f>
        <v>163340.51439749642</v>
      </c>
      <c r="K22" t="s">
        <v>46</v>
      </c>
    </row>
    <row r="23" spans="4:11" x14ac:dyDescent="0.25">
      <c r="D23">
        <v>12</v>
      </c>
      <c r="E23" t="s">
        <v>52</v>
      </c>
      <c r="G23" s="6">
        <f>SUMIFS(TablaVentas[total],TablaVentas[año],Resumen!D49,TablaVentas[mes],H23)</f>
        <v>127148.6126685698</v>
      </c>
      <c r="H23" t="s">
        <v>47</v>
      </c>
      <c r="J23" s="6">
        <f>SUMIFS(TablaCompras[total],TablaCompras[año],Resumen!$K$49,TablaCompras[mes],K23)</f>
        <v>122874.29672812576</v>
      </c>
      <c r="K23" t="s">
        <v>47</v>
      </c>
    </row>
    <row r="24" spans="4:11" x14ac:dyDescent="0.25">
      <c r="G24" s="6">
        <f>SUMIFS(TablaVentas[total],TablaVentas[año],Resumen!D49,TablaVentas[mes],H24)</f>
        <v>129451.71900176966</v>
      </c>
      <c r="H24" t="s">
        <v>48</v>
      </c>
      <c r="J24" s="6">
        <f>SUMIFS(TablaCompras[total],TablaCompras[año],Resumen!$K$49,TablaCompras[mes],K24)</f>
        <v>156386.70045058645</v>
      </c>
      <c r="K24" t="s">
        <v>48</v>
      </c>
    </row>
    <row r="25" spans="4:11" x14ac:dyDescent="0.25">
      <c r="G25" s="6">
        <f>SUMIFS(TablaVentas[total],TablaVentas[año],Resumen!D49,TablaVentas[mes],H25)</f>
        <v>144816.95523902585</v>
      </c>
      <c r="H25" t="s">
        <v>49</v>
      </c>
      <c r="J25" s="6">
        <f>SUMIFS(TablaCompras[total],TablaCompras[año],Resumen!$K$49,TablaCompras[mes],K25)</f>
        <v>164434.11944382056</v>
      </c>
      <c r="K25" t="s">
        <v>49</v>
      </c>
    </row>
    <row r="26" spans="4:11" x14ac:dyDescent="0.25">
      <c r="G26" s="6">
        <f>SUMIFS(TablaVentas[total],TablaVentas[año],Resumen!D49,TablaVentas[mes],H26)</f>
        <v>138148.11165520476</v>
      </c>
      <c r="H26" t="s">
        <v>50</v>
      </c>
      <c r="J26" s="6">
        <f>SUMIFS(TablaCompras[total],TablaCompras[año],Resumen!$K$49,TablaCompras[mes],K26)</f>
        <v>107394.12049832939</v>
      </c>
      <c r="K26" t="s">
        <v>50</v>
      </c>
    </row>
    <row r="27" spans="4:11" x14ac:dyDescent="0.25">
      <c r="G27" s="6">
        <f>SUMIFS(TablaVentas[total],TablaVentas[año],Resumen!D49,TablaVentas[mes],H27)</f>
        <v>151559.30575313765</v>
      </c>
      <c r="H27" t="s">
        <v>51</v>
      </c>
      <c r="J27" s="6">
        <f>SUMIFS(TablaCompras[total],TablaCompras[año],Resumen!$K$49,TablaCompras[mes],K27)</f>
        <v>96706.545549112387</v>
      </c>
      <c r="K27" t="s">
        <v>51</v>
      </c>
    </row>
    <row r="28" spans="4:11" x14ac:dyDescent="0.25">
      <c r="G28" s="6">
        <f>SUMIFS(TablaVentas[total],TablaVentas[año],Resumen!D49,TablaVentas[mes],H28)</f>
        <v>129680.77791676323</v>
      </c>
      <c r="H28" t="s">
        <v>52</v>
      </c>
      <c r="J28" s="6">
        <f>SUMIFS(TablaCompras[total],TablaCompras[año],Resumen!$K$49,TablaCompras[mes],K28)</f>
        <v>168640.30531078839</v>
      </c>
      <c r="K28" t="s">
        <v>52</v>
      </c>
    </row>
  </sheetData>
  <sortState ref="G3:G13">
    <sortCondition ref="G3:G13"/>
  </sortState>
  <mergeCells count="5">
    <mergeCell ref="B1:D1"/>
    <mergeCell ref="K1:L1"/>
    <mergeCell ref="G1:I1"/>
    <mergeCell ref="G15:H15"/>
    <mergeCell ref="J15:K15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N137"/>
  <sheetViews>
    <sheetView topLeftCell="A121" workbookViewId="0">
      <selection activeCell="F144" sqref="F144"/>
    </sheetView>
  </sheetViews>
  <sheetFormatPr baseColWidth="10" defaultColWidth="13.140625" defaultRowHeight="15" x14ac:dyDescent="0.25"/>
  <cols>
    <col min="1" max="1" width="5.5703125" style="6" customWidth="1"/>
    <col min="2" max="2" width="6.140625" style="6" customWidth="1"/>
    <col min="3" max="3" width="14.140625" style="6" bestFit="1" customWidth="1"/>
    <col min="4" max="4" width="15.7109375" style="6" customWidth="1"/>
    <col min="5" max="5" width="7.85546875" style="72" customWidth="1"/>
    <col min="6" max="6" width="15" style="6" customWidth="1"/>
    <col min="7" max="7" width="15.7109375" style="6" customWidth="1"/>
    <col min="8" max="8" width="6.7109375" style="6" customWidth="1"/>
    <col min="9" max="9" width="13.28515625" style="6" customWidth="1"/>
    <col min="10" max="10" width="11.5703125" style="6" bestFit="1" customWidth="1"/>
    <col min="11" max="11" width="16.42578125" style="6" bestFit="1" customWidth="1"/>
    <col min="12" max="12" width="9.85546875" style="6" customWidth="1"/>
    <col min="13" max="13" width="11.7109375" style="6" customWidth="1"/>
    <col min="14" max="14" width="13.140625" style="6"/>
    <col min="15" max="15" width="11.5703125" style="6" bestFit="1" customWidth="1"/>
    <col min="16" max="16" width="16.42578125" style="6" bestFit="1" customWidth="1"/>
    <col min="17" max="16384" width="13.140625" style="6"/>
  </cols>
  <sheetData>
    <row r="2" spans="2:13" ht="15.75" thickBot="1" x14ac:dyDescent="0.3"/>
    <row r="3" spans="2:13" ht="21.75" thickBot="1" x14ac:dyDescent="0.4">
      <c r="B3" s="62" t="s">
        <v>55</v>
      </c>
      <c r="C3" s="63"/>
      <c r="D3" s="63"/>
      <c r="E3" s="63"/>
      <c r="F3" s="63"/>
      <c r="G3" s="64"/>
      <c r="I3" s="62" t="s">
        <v>60</v>
      </c>
      <c r="J3" s="63"/>
      <c r="K3" s="63"/>
      <c r="L3" s="64"/>
    </row>
    <row r="4" spans="2:13" ht="9" customHeight="1" thickBot="1" x14ac:dyDescent="0.3">
      <c r="B4" s="11"/>
      <c r="C4" s="8"/>
      <c r="D4" s="8"/>
      <c r="E4" s="73"/>
      <c r="F4" s="8"/>
      <c r="G4" s="12"/>
      <c r="I4" s="23"/>
      <c r="J4" s="24"/>
      <c r="K4" s="24"/>
      <c r="L4" s="25"/>
    </row>
    <row r="5" spans="2:13" ht="15.75" thickBot="1" x14ac:dyDescent="0.3">
      <c r="B5" s="13"/>
      <c r="C5" s="9"/>
      <c r="D5" s="8"/>
      <c r="E5" s="73"/>
      <c r="F5" s="8"/>
      <c r="G5" s="14"/>
      <c r="I5" s="13"/>
      <c r="J5" s="28" t="s">
        <v>56</v>
      </c>
      <c r="K5" s="27" t="s">
        <v>59</v>
      </c>
      <c r="L5" s="14"/>
    </row>
    <row r="6" spans="2:13" x14ac:dyDescent="0.25">
      <c r="B6" s="13"/>
      <c r="D6" s="9"/>
      <c r="E6" s="74"/>
      <c r="F6" s="9"/>
      <c r="G6" s="14"/>
      <c r="I6" s="13"/>
      <c r="J6" s="29">
        <v>1001</v>
      </c>
      <c r="K6" s="32">
        <f>SUMIFS(TablaCompras[total],TablaCompras[proveedor],J6)</f>
        <v>323171.32154054684</v>
      </c>
      <c r="L6" s="14"/>
    </row>
    <row r="7" spans="2:13" x14ac:dyDescent="0.25">
      <c r="B7" s="13"/>
      <c r="D7" s="10"/>
      <c r="E7" s="75"/>
      <c r="F7" s="10"/>
      <c r="G7" s="14"/>
      <c r="I7" s="13"/>
      <c r="J7" s="30">
        <v>1002</v>
      </c>
      <c r="K7" s="33">
        <f>SUMIFS(TablaCompras[total],TablaCompras[proveedor],J7)</f>
        <v>343674.2393654827</v>
      </c>
      <c r="L7" s="14"/>
    </row>
    <row r="8" spans="2:13" x14ac:dyDescent="0.25">
      <c r="B8" s="13"/>
      <c r="C8" s="9"/>
      <c r="D8" s="9"/>
      <c r="E8" s="74"/>
      <c r="F8" s="9"/>
      <c r="G8" s="14"/>
      <c r="I8" s="13"/>
      <c r="J8" s="30">
        <v>1003</v>
      </c>
      <c r="K8" s="33">
        <f>SUMIFS(TablaCompras[total],TablaCompras[proveedor],J8)</f>
        <v>279372.16935406043</v>
      </c>
      <c r="L8" s="14"/>
    </row>
    <row r="9" spans="2:13" x14ac:dyDescent="0.25">
      <c r="B9" s="13"/>
      <c r="C9" s="9"/>
      <c r="D9" s="9"/>
      <c r="E9" s="74"/>
      <c r="F9" s="9"/>
      <c r="G9" s="14"/>
      <c r="I9" s="13"/>
      <c r="J9" s="30">
        <v>1004</v>
      </c>
      <c r="K9" s="33">
        <f>SUMIFS(TablaCompras[total],TablaCompras[proveedor],J9)</f>
        <v>315392.21633796173</v>
      </c>
      <c r="L9" s="14"/>
    </row>
    <row r="10" spans="2:13" x14ac:dyDescent="0.25">
      <c r="B10" s="13"/>
      <c r="D10" s="9"/>
      <c r="E10" s="74"/>
      <c r="F10" s="9"/>
      <c r="G10" s="14"/>
      <c r="I10" s="13"/>
      <c r="J10" s="30">
        <v>1005</v>
      </c>
      <c r="K10" s="33">
        <f>SUMIFS(TablaCompras[total],TablaCompras[proveedor],J10)</f>
        <v>320183.34380206891</v>
      </c>
      <c r="L10" s="14"/>
      <c r="M10" s="7"/>
    </row>
    <row r="11" spans="2:13" ht="15.75" thickBot="1" x14ac:dyDescent="0.3">
      <c r="B11" s="13"/>
      <c r="D11" s="9"/>
      <c r="E11" s="74"/>
      <c r="F11" s="9"/>
      <c r="G11" s="14"/>
      <c r="I11" s="13"/>
      <c r="J11" s="31">
        <v>1006</v>
      </c>
      <c r="K11" s="34">
        <f>SUMIFS(TablaCompras[total],TablaCompras[proveedor],J11)</f>
        <v>67555.038809057485</v>
      </c>
      <c r="L11" s="14"/>
      <c r="M11" s="7"/>
    </row>
    <row r="12" spans="2:13" x14ac:dyDescent="0.25">
      <c r="B12" s="13"/>
      <c r="C12" s="9"/>
      <c r="D12" s="9"/>
      <c r="E12" s="74"/>
      <c r="F12" s="9"/>
      <c r="G12" s="14"/>
      <c r="I12" s="13"/>
      <c r="J12" s="9"/>
      <c r="K12" s="9"/>
      <c r="L12" s="14"/>
      <c r="M12" s="7"/>
    </row>
    <row r="13" spans="2:13" x14ac:dyDescent="0.25">
      <c r="B13" s="13"/>
      <c r="C13" s="9"/>
      <c r="D13" s="9"/>
      <c r="E13" s="74"/>
      <c r="F13" s="9"/>
      <c r="G13" s="14"/>
      <c r="I13" s="13"/>
      <c r="J13" s="9"/>
      <c r="K13" s="9"/>
      <c r="L13" s="14"/>
      <c r="M13" s="7"/>
    </row>
    <row r="14" spans="2:13" x14ac:dyDescent="0.25">
      <c r="B14" s="13"/>
      <c r="C14" s="9"/>
      <c r="D14" s="9"/>
      <c r="E14" s="74"/>
      <c r="F14" s="9"/>
      <c r="G14" s="14"/>
      <c r="I14" s="13"/>
      <c r="J14" s="9"/>
      <c r="K14" s="9"/>
      <c r="L14" s="14"/>
      <c r="M14" s="7"/>
    </row>
    <row r="15" spans="2:13" x14ac:dyDescent="0.25">
      <c r="B15" s="13"/>
      <c r="C15" s="9"/>
      <c r="D15" s="9"/>
      <c r="E15" s="74"/>
      <c r="F15" s="9"/>
      <c r="G15" s="14"/>
      <c r="I15" s="13"/>
      <c r="J15" s="9"/>
      <c r="K15" s="9"/>
      <c r="L15" s="14"/>
      <c r="M15" s="7"/>
    </row>
    <row r="16" spans="2:13" x14ac:dyDescent="0.25">
      <c r="B16" s="13"/>
      <c r="C16" s="9"/>
      <c r="D16" s="9"/>
      <c r="E16" s="74"/>
      <c r="F16" s="9"/>
      <c r="G16" s="14"/>
      <c r="I16" s="13"/>
      <c r="J16" s="9"/>
      <c r="K16" s="9"/>
      <c r="L16" s="14"/>
    </row>
    <row r="17" spans="2:12" x14ac:dyDescent="0.25">
      <c r="B17" s="13"/>
      <c r="C17" s="9"/>
      <c r="D17" s="9"/>
      <c r="E17" s="74"/>
      <c r="F17" s="9"/>
      <c r="G17" s="14"/>
      <c r="I17" s="13"/>
      <c r="J17" s="9"/>
      <c r="K17" s="9"/>
      <c r="L17" s="14"/>
    </row>
    <row r="18" spans="2:12" x14ac:dyDescent="0.25">
      <c r="B18" s="13"/>
      <c r="C18" s="9"/>
      <c r="D18" s="9"/>
      <c r="E18" s="74"/>
      <c r="F18" s="9"/>
      <c r="G18" s="14"/>
      <c r="I18" s="13"/>
      <c r="J18" s="9"/>
      <c r="K18" s="9"/>
      <c r="L18" s="14"/>
    </row>
    <row r="19" spans="2:12" x14ac:dyDescent="0.25">
      <c r="B19" s="13"/>
      <c r="C19" s="9"/>
      <c r="D19" s="9"/>
      <c r="E19" s="74"/>
      <c r="F19" s="9"/>
      <c r="G19" s="14"/>
      <c r="I19" s="13"/>
      <c r="J19" s="9"/>
      <c r="K19" s="9"/>
      <c r="L19" s="14"/>
    </row>
    <row r="20" spans="2:12" ht="15.75" thickBot="1" x14ac:dyDescent="0.3">
      <c r="B20" s="13"/>
      <c r="C20" s="9"/>
      <c r="D20" s="9"/>
      <c r="E20" s="74"/>
      <c r="F20" s="9"/>
      <c r="G20" s="14"/>
      <c r="I20" s="13"/>
      <c r="J20" s="9"/>
      <c r="K20" s="9"/>
      <c r="L20" s="14"/>
    </row>
    <row r="21" spans="2:12" ht="15.75" thickBot="1" x14ac:dyDescent="0.3">
      <c r="B21" s="13"/>
      <c r="C21" s="35" t="s">
        <v>53</v>
      </c>
      <c r="D21" s="35" t="s">
        <v>54</v>
      </c>
      <c r="E21" s="82"/>
      <c r="F21" s="45"/>
      <c r="G21" s="14"/>
      <c r="I21" s="13"/>
      <c r="J21" s="9"/>
      <c r="K21" s="9"/>
      <c r="L21" s="14"/>
    </row>
    <row r="22" spans="2:12" ht="15.75" thickBot="1" x14ac:dyDescent="0.3">
      <c r="B22" s="13"/>
      <c r="C22" s="36">
        <f>SUM(TablaCompras[total])</f>
        <v>1649348.3292091778</v>
      </c>
      <c r="D22" s="36">
        <f>SUM(TablaVentas[total])</f>
        <v>1694544.3082108723</v>
      </c>
      <c r="E22" s="75"/>
      <c r="F22" s="10"/>
      <c r="G22" s="14"/>
      <c r="I22" s="19"/>
      <c r="J22" s="18"/>
      <c r="K22" s="18"/>
      <c r="L22" s="14"/>
    </row>
    <row r="23" spans="2:12" ht="15.75" thickBot="1" x14ac:dyDescent="0.3">
      <c r="B23" s="15"/>
      <c r="C23" s="16"/>
      <c r="D23" s="16"/>
      <c r="E23" s="79"/>
      <c r="F23" s="16"/>
      <c r="G23" s="17"/>
      <c r="I23" s="15"/>
      <c r="J23" s="16"/>
      <c r="K23" s="20"/>
      <c r="L23" s="17"/>
    </row>
    <row r="24" spans="2:12" ht="15.75" thickBot="1" x14ac:dyDescent="0.3"/>
    <row r="25" spans="2:12" ht="21.75" thickBot="1" x14ac:dyDescent="0.4">
      <c r="B25" s="62" t="s">
        <v>61</v>
      </c>
      <c r="C25" s="63"/>
      <c r="D25" s="63"/>
      <c r="E25" s="63"/>
      <c r="F25" s="63"/>
      <c r="G25" s="64"/>
      <c r="I25" s="62" t="s">
        <v>62</v>
      </c>
      <c r="J25" s="63"/>
      <c r="K25" s="63"/>
      <c r="L25" s="64"/>
    </row>
    <row r="26" spans="2:12" ht="10.5" customHeight="1" thickBot="1" x14ac:dyDescent="0.3">
      <c r="B26" s="13"/>
      <c r="C26" s="9"/>
      <c r="D26" s="9"/>
      <c r="E26" s="74"/>
      <c r="F26" s="9"/>
      <c r="G26" s="14"/>
      <c r="I26" s="13"/>
      <c r="J26" s="9"/>
      <c r="K26" s="9"/>
      <c r="L26" s="14"/>
    </row>
    <row r="27" spans="2:12" ht="15.75" thickBot="1" x14ac:dyDescent="0.3">
      <c r="B27" s="13"/>
      <c r="C27" s="38" t="s">
        <v>56</v>
      </c>
      <c r="D27" s="26" t="s">
        <v>59</v>
      </c>
      <c r="E27" s="87"/>
      <c r="G27" s="14"/>
      <c r="I27" s="13"/>
      <c r="J27" s="46" t="s">
        <v>64</v>
      </c>
      <c r="K27" s="46" t="s">
        <v>63</v>
      </c>
      <c r="L27" s="14"/>
    </row>
    <row r="28" spans="2:12" x14ac:dyDescent="0.25">
      <c r="B28" s="13"/>
      <c r="C28" s="42">
        <v>1001</v>
      </c>
      <c r="D28" s="39">
        <f>SUMIFS(TablaVentas[total],TablaVentas[Proveedor],C28)</f>
        <v>313943.35128376953</v>
      </c>
      <c r="E28" s="88"/>
      <c r="G28" s="14"/>
      <c r="I28" s="13"/>
      <c r="J28" s="42">
        <v>1</v>
      </c>
      <c r="K28" s="47">
        <f>SUMIFS(TablaVentas[total],TablaVentas[canal],J28)</f>
        <v>1459655.8110439028</v>
      </c>
      <c r="L28" s="14"/>
    </row>
    <row r="29" spans="2:12" ht="15.75" thickBot="1" x14ac:dyDescent="0.3">
      <c r="B29" s="13"/>
      <c r="C29" s="43">
        <v>1002</v>
      </c>
      <c r="D29" s="40">
        <f>SUMIFS(TablaVentas[total],TablaVentas[Proveedor],C29)</f>
        <v>296650.37122959795</v>
      </c>
      <c r="E29" s="88"/>
      <c r="G29" s="14"/>
      <c r="I29" s="13"/>
      <c r="J29" s="44">
        <v>2</v>
      </c>
      <c r="K29" s="48">
        <f>SUMIFS(TablaVentas[total],TablaVentas[canal],J29)</f>
        <v>234888.49716696845</v>
      </c>
      <c r="L29" s="14"/>
    </row>
    <row r="30" spans="2:12" x14ac:dyDescent="0.25">
      <c r="B30" s="13"/>
      <c r="C30" s="43">
        <v>1003</v>
      </c>
      <c r="D30" s="40">
        <f>SUMIFS(TablaVentas[total],TablaVentas[Proveedor],C30)</f>
        <v>331289.50725540781</v>
      </c>
      <c r="E30" s="88"/>
      <c r="G30" s="14"/>
      <c r="I30" s="13"/>
      <c r="J30" s="9"/>
      <c r="K30" s="9"/>
      <c r="L30" s="14"/>
    </row>
    <row r="31" spans="2:12" x14ac:dyDescent="0.25">
      <c r="B31" s="13"/>
      <c r="C31" s="43">
        <v>1004</v>
      </c>
      <c r="D31" s="40">
        <f>SUMIFS(TablaVentas[total],TablaVentas[Proveedor],C31)</f>
        <v>365944.30188338127</v>
      </c>
      <c r="E31" s="88"/>
      <c r="G31" s="14"/>
      <c r="I31" s="13"/>
      <c r="J31" s="9"/>
      <c r="K31" s="9"/>
      <c r="L31" s="14"/>
    </row>
    <row r="32" spans="2:12" x14ac:dyDescent="0.25">
      <c r="B32" s="37"/>
      <c r="C32" s="43">
        <v>1005</v>
      </c>
      <c r="D32" s="40">
        <f>SUMIFS(TablaVentas[total],TablaVentas[Proveedor],C32)</f>
        <v>278513.67622461455</v>
      </c>
      <c r="E32" s="88"/>
      <c r="G32" s="14"/>
      <c r="I32" s="13"/>
      <c r="J32" s="9"/>
      <c r="K32" s="9"/>
      <c r="L32" s="14"/>
    </row>
    <row r="33" spans="2:13" ht="15.75" thickBot="1" x14ac:dyDescent="0.3">
      <c r="B33" s="37"/>
      <c r="C33" s="44">
        <v>1006</v>
      </c>
      <c r="D33" s="41">
        <f>SUMIFS(TablaVentas[total],TablaVentas[Proveedor],C33)</f>
        <v>108203.10033409698</v>
      </c>
      <c r="E33" s="88"/>
      <c r="G33" s="14"/>
      <c r="I33" s="13"/>
      <c r="J33" s="9"/>
      <c r="K33" s="9"/>
      <c r="L33" s="14"/>
    </row>
    <row r="34" spans="2:13" x14ac:dyDescent="0.25">
      <c r="B34" s="37"/>
      <c r="C34" s="9"/>
      <c r="D34" s="9"/>
      <c r="E34" s="74"/>
      <c r="F34" s="9"/>
      <c r="G34" s="14"/>
      <c r="I34" s="13"/>
      <c r="J34" s="9"/>
      <c r="K34" s="9"/>
      <c r="L34" s="14"/>
    </row>
    <row r="35" spans="2:13" x14ac:dyDescent="0.25">
      <c r="B35" s="37"/>
      <c r="C35" s="9"/>
      <c r="D35" s="9"/>
      <c r="E35" s="74"/>
      <c r="F35" s="9"/>
      <c r="G35" s="14"/>
      <c r="I35" s="13"/>
      <c r="J35" s="9"/>
      <c r="K35" s="9"/>
      <c r="L35" s="14"/>
    </row>
    <row r="36" spans="2:13" x14ac:dyDescent="0.25">
      <c r="B36" s="37"/>
      <c r="C36" s="9"/>
      <c r="D36" s="9"/>
      <c r="E36" s="74"/>
      <c r="F36" s="9"/>
      <c r="G36" s="14"/>
      <c r="I36" s="13"/>
      <c r="J36" s="9"/>
      <c r="K36" s="9"/>
      <c r="L36" s="14"/>
    </row>
    <row r="37" spans="2:13" x14ac:dyDescent="0.25">
      <c r="B37" s="37"/>
      <c r="C37" s="9"/>
      <c r="D37" s="9"/>
      <c r="E37" s="74"/>
      <c r="F37" s="9"/>
      <c r="G37" s="14"/>
      <c r="I37" s="13"/>
      <c r="J37" s="9"/>
      <c r="K37" s="9"/>
      <c r="L37" s="14"/>
    </row>
    <row r="38" spans="2:13" x14ac:dyDescent="0.25">
      <c r="B38" s="13"/>
      <c r="C38" s="9"/>
      <c r="D38" s="9"/>
      <c r="E38" s="74"/>
      <c r="F38" s="9"/>
      <c r="G38" s="14"/>
      <c r="I38" s="13"/>
      <c r="J38" s="9"/>
      <c r="K38" s="9"/>
      <c r="L38" s="14"/>
    </row>
    <row r="39" spans="2:13" x14ac:dyDescent="0.25">
      <c r="B39" s="13"/>
      <c r="C39" s="9"/>
      <c r="D39" s="9"/>
      <c r="E39" s="74"/>
      <c r="F39" s="9"/>
      <c r="G39" s="14"/>
      <c r="I39" s="13"/>
      <c r="J39" s="9"/>
      <c r="K39" s="9"/>
      <c r="L39" s="14"/>
    </row>
    <row r="40" spans="2:13" x14ac:dyDescent="0.25">
      <c r="B40" s="13"/>
      <c r="C40" s="9"/>
      <c r="D40" s="9"/>
      <c r="E40" s="74"/>
      <c r="F40" s="9"/>
      <c r="G40" s="14"/>
      <c r="I40" s="13"/>
      <c r="J40" s="9"/>
      <c r="K40" s="9"/>
      <c r="L40" s="14"/>
    </row>
    <row r="41" spans="2:13" x14ac:dyDescent="0.25">
      <c r="B41" s="13"/>
      <c r="C41" s="9"/>
      <c r="D41" s="9"/>
      <c r="E41" s="74"/>
      <c r="F41" s="9"/>
      <c r="G41" s="14"/>
      <c r="I41" s="13"/>
      <c r="J41" s="9"/>
      <c r="K41" s="9"/>
      <c r="L41" s="14"/>
    </row>
    <row r="42" spans="2:13" x14ac:dyDescent="0.25">
      <c r="B42" s="13"/>
      <c r="C42" s="9"/>
      <c r="D42" s="9"/>
      <c r="E42" s="74"/>
      <c r="F42" s="9"/>
      <c r="G42" s="14"/>
      <c r="I42" s="13"/>
      <c r="J42" s="9"/>
      <c r="K42" s="9"/>
      <c r="L42" s="14"/>
    </row>
    <row r="43" spans="2:13" x14ac:dyDescent="0.25">
      <c r="B43" s="13"/>
      <c r="C43" s="9"/>
      <c r="D43" s="9"/>
      <c r="E43" s="74"/>
      <c r="F43" s="9"/>
      <c r="G43" s="14"/>
      <c r="I43" s="13"/>
      <c r="J43" s="9"/>
      <c r="K43" s="9"/>
      <c r="L43" s="14"/>
    </row>
    <row r="44" spans="2:13" x14ac:dyDescent="0.25">
      <c r="B44" s="13"/>
      <c r="C44" s="9"/>
      <c r="D44" s="9"/>
      <c r="E44" s="74"/>
      <c r="F44" s="9"/>
      <c r="G44" s="14"/>
      <c r="I44" s="13"/>
      <c r="J44" s="9"/>
      <c r="K44" s="9"/>
      <c r="L44" s="14"/>
    </row>
    <row r="45" spans="2:13" ht="15.75" thickBot="1" x14ac:dyDescent="0.3">
      <c r="B45" s="15"/>
      <c r="C45" s="16"/>
      <c r="D45" s="16"/>
      <c r="E45" s="79"/>
      <c r="F45" s="16"/>
      <c r="G45" s="17"/>
      <c r="I45" s="15"/>
      <c r="J45" s="16"/>
      <c r="K45" s="16"/>
      <c r="L45" s="17"/>
    </row>
    <row r="46" spans="2:13" ht="15.75" thickBot="1" x14ac:dyDescent="0.3"/>
    <row r="47" spans="2:13" ht="21.75" thickBot="1" x14ac:dyDescent="0.4">
      <c r="B47" s="62" t="s">
        <v>71</v>
      </c>
      <c r="C47" s="63"/>
      <c r="D47" s="63"/>
      <c r="E47" s="63"/>
      <c r="F47" s="63"/>
      <c r="G47" s="64"/>
      <c r="I47" s="62" t="s">
        <v>74</v>
      </c>
      <c r="J47" s="63"/>
      <c r="K47" s="63"/>
      <c r="L47" s="63"/>
      <c r="M47" s="64"/>
    </row>
    <row r="48" spans="2:13" x14ac:dyDescent="0.25">
      <c r="B48" s="13"/>
      <c r="C48" s="9"/>
      <c r="D48" s="9"/>
      <c r="E48" s="74"/>
      <c r="F48" s="9"/>
      <c r="G48" s="14"/>
      <c r="I48" s="13"/>
      <c r="J48" s="9"/>
      <c r="K48" s="9"/>
      <c r="L48" s="9"/>
      <c r="M48" s="14"/>
    </row>
    <row r="49" spans="2:14" x14ac:dyDescent="0.25">
      <c r="B49" s="13"/>
      <c r="C49" s="50" t="s">
        <v>66</v>
      </c>
      <c r="D49" s="8">
        <v>2016</v>
      </c>
      <c r="E49" s="73"/>
      <c r="F49" s="9"/>
      <c r="G49" s="14"/>
      <c r="I49" s="13"/>
      <c r="J49" s="50" t="s">
        <v>66</v>
      </c>
      <c r="K49" s="8">
        <v>2016</v>
      </c>
      <c r="L49" s="9"/>
      <c r="M49" s="14"/>
    </row>
    <row r="50" spans="2:14" x14ac:dyDescent="0.25">
      <c r="B50" s="13"/>
      <c r="C50" s="50" t="s">
        <v>67</v>
      </c>
      <c r="D50" s="8" t="s">
        <v>46</v>
      </c>
      <c r="E50" s="73"/>
      <c r="F50" s="9"/>
      <c r="G50" s="14"/>
      <c r="I50" s="13"/>
      <c r="J50" s="50" t="s">
        <v>67</v>
      </c>
      <c r="K50" s="8" t="s">
        <v>47</v>
      </c>
      <c r="L50" s="9"/>
      <c r="M50" s="14"/>
    </row>
    <row r="51" spans="2:14" ht="15.75" thickBot="1" x14ac:dyDescent="0.3">
      <c r="B51" s="13"/>
      <c r="C51" s="51"/>
      <c r="D51" s="9"/>
      <c r="E51" s="74"/>
      <c r="F51" s="9"/>
      <c r="G51" s="14"/>
      <c r="I51" s="13"/>
      <c r="J51" s="51"/>
      <c r="K51" s="9"/>
      <c r="L51" s="9"/>
      <c r="M51" s="14"/>
    </row>
    <row r="52" spans="2:14" ht="15.75" thickBot="1" x14ac:dyDescent="0.3">
      <c r="B52" s="13"/>
      <c r="C52" s="35" t="s">
        <v>67</v>
      </c>
      <c r="D52" s="35" t="s">
        <v>72</v>
      </c>
      <c r="E52" s="82"/>
      <c r="F52" s="9"/>
      <c r="G52" s="52"/>
      <c r="I52" s="13"/>
      <c r="J52" s="35" t="s">
        <v>67</v>
      </c>
      <c r="K52" s="35" t="s">
        <v>72</v>
      </c>
      <c r="L52" s="9"/>
      <c r="M52" s="52"/>
    </row>
    <row r="53" spans="2:14" ht="15.75" thickBot="1" x14ac:dyDescent="0.3">
      <c r="B53" s="53"/>
      <c r="C53" s="58" t="str">
        <f>VLOOKUP(D53,TablaVentasMensualesPorAñoX[#All],2,FALSE)</f>
        <v>FEBRERO</v>
      </c>
      <c r="D53" s="59">
        <f>MAX(TablaVentasMensualesPorAñoX[Ventas])</f>
        <v>165712.10252507485</v>
      </c>
      <c r="E53" s="89"/>
      <c r="F53" s="9"/>
      <c r="G53" s="54"/>
      <c r="I53" s="53"/>
      <c r="J53" s="58" t="str">
        <f>VLOOKUP(K53,TablaComprasMensualesPorAñoX[#All],2,FALSE)</f>
        <v>ABRIL</v>
      </c>
      <c r="K53" s="59">
        <f>MAX(TablaComprasMensualesPorAñoX[Ventas])</f>
        <v>231604.78380033636</v>
      </c>
      <c r="L53" s="9"/>
      <c r="M53" s="54"/>
    </row>
    <row r="54" spans="2:14" ht="6.75" customHeight="1" x14ac:dyDescent="0.25">
      <c r="B54" s="53"/>
      <c r="C54" s="9"/>
      <c r="D54" s="9"/>
      <c r="E54" s="74"/>
      <c r="F54" s="49"/>
      <c r="G54" s="55"/>
      <c r="I54" s="53"/>
      <c r="J54" s="9"/>
      <c r="K54" s="9"/>
      <c r="L54" s="49"/>
      <c r="M54" s="55"/>
    </row>
    <row r="55" spans="2:14" ht="15.75" thickBot="1" x14ac:dyDescent="0.3">
      <c r="B55" s="13"/>
      <c r="C55" s="61">
        <f>SUMIFS(TablaVentas[total],TablaVentas[año],D49,TablaVentas[mes],D50)</f>
        <v>125054.89624112485</v>
      </c>
      <c r="D55" s="61"/>
      <c r="E55" s="61"/>
      <c r="F55" s="61"/>
      <c r="G55" s="56"/>
      <c r="I55" s="13"/>
      <c r="J55" s="65">
        <f>SUMIFS(TablaCompras[total],TablaCompras[año],K49,TablaCompras[mes],K50)</f>
        <v>122874.29672812576</v>
      </c>
      <c r="K55" s="65"/>
      <c r="L55" s="65"/>
      <c r="M55" s="56"/>
    </row>
    <row r="56" spans="2:14" ht="16.5" thickTop="1" thickBot="1" x14ac:dyDescent="0.3">
      <c r="B56" s="57"/>
      <c r="C56" s="61"/>
      <c r="D56" s="61"/>
      <c r="E56" s="61"/>
      <c r="F56" s="61"/>
      <c r="G56" s="56"/>
      <c r="I56" s="57"/>
      <c r="J56" s="66"/>
      <c r="K56" s="66"/>
      <c r="L56" s="66"/>
      <c r="M56" s="56"/>
    </row>
    <row r="57" spans="2:14" ht="16.5" thickTop="1" thickBot="1" x14ac:dyDescent="0.3">
      <c r="B57" s="15"/>
      <c r="C57" s="16"/>
      <c r="D57" s="16"/>
      <c r="E57" s="79"/>
      <c r="F57" s="16"/>
      <c r="G57" s="17"/>
      <c r="I57" s="15"/>
      <c r="J57" s="16"/>
      <c r="K57" s="16"/>
      <c r="L57" s="16"/>
      <c r="M57" s="17"/>
    </row>
    <row r="58" spans="2:14" ht="15.75" thickBot="1" x14ac:dyDescent="0.3"/>
    <row r="59" spans="2:14" ht="21.75" thickBot="1" x14ac:dyDescent="0.4">
      <c r="B59" s="62" t="s">
        <v>79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4"/>
    </row>
    <row r="60" spans="2:14" x14ac:dyDescent="0.25">
      <c r="B60" s="76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7"/>
    </row>
    <row r="61" spans="2:14" x14ac:dyDescent="0.25">
      <c r="B61" s="76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7"/>
      <c r="N61" s="72"/>
    </row>
    <row r="62" spans="2:14" x14ac:dyDescent="0.25">
      <c r="B62" s="76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7"/>
      <c r="N62" s="72"/>
    </row>
    <row r="63" spans="2:14" x14ac:dyDescent="0.25">
      <c r="B63" s="76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7"/>
      <c r="N63" s="72"/>
    </row>
    <row r="64" spans="2:14" x14ac:dyDescent="0.25">
      <c r="B64" s="76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7"/>
      <c r="N64" s="72"/>
    </row>
    <row r="65" spans="1:14" x14ac:dyDescent="0.25">
      <c r="B65" s="76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7"/>
      <c r="N65" s="72"/>
    </row>
    <row r="66" spans="1:14" x14ac:dyDescent="0.25">
      <c r="B66" s="76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7"/>
      <c r="N66" s="72"/>
    </row>
    <row r="67" spans="1:14" x14ac:dyDescent="0.25">
      <c r="B67" s="76"/>
      <c r="C67" s="74"/>
      <c r="D67" s="84"/>
      <c r="E67" s="84"/>
      <c r="F67" s="84"/>
      <c r="G67" s="84"/>
      <c r="H67" s="84"/>
      <c r="I67" s="84"/>
      <c r="J67" s="84"/>
      <c r="K67" s="84"/>
      <c r="L67" s="84"/>
      <c r="M67" s="77"/>
      <c r="N67" s="72"/>
    </row>
    <row r="68" spans="1:14" x14ac:dyDescent="0.25">
      <c r="B68" s="76"/>
      <c r="C68" s="74"/>
      <c r="D68" s="84"/>
      <c r="E68" s="84"/>
      <c r="F68" s="84"/>
      <c r="G68" s="84" t="s">
        <v>54</v>
      </c>
      <c r="H68" s="84"/>
      <c r="I68" s="84" t="s">
        <v>53</v>
      </c>
      <c r="J68" s="84"/>
      <c r="K68" s="84"/>
      <c r="L68" s="84"/>
      <c r="M68" s="77"/>
      <c r="N68" s="72"/>
    </row>
    <row r="69" spans="1:14" x14ac:dyDescent="0.25">
      <c r="B69" s="76"/>
      <c r="C69" s="74"/>
      <c r="D69" s="84">
        <v>1</v>
      </c>
      <c r="E69" s="84"/>
      <c r="F69" s="74" t="str">
        <f>IFERROR(VLOOKUP(D69,TablaMeses[#All],2,FALSE),"")</f>
        <v>ENERO</v>
      </c>
      <c r="G69" s="84">
        <f>SUMIFS(TablaVentas[total],TablaVentas[mes],F69,TablaVentas[año],$H$82)</f>
        <v>146275.12654626253</v>
      </c>
      <c r="H69" s="84"/>
      <c r="I69" s="84">
        <f>SUMIFS(TablaCompras[total],TablaCompras[mes],F69,TablaCompras[año],$H$82)</f>
        <v>149822.63219509638</v>
      </c>
      <c r="J69" s="84"/>
      <c r="K69" s="84"/>
      <c r="L69" s="84"/>
      <c r="M69" s="77"/>
      <c r="N69" s="72"/>
    </row>
    <row r="70" spans="1:14" x14ac:dyDescent="0.25">
      <c r="B70" s="76"/>
      <c r="C70" s="74"/>
      <c r="D70" s="84">
        <f>IF(D69&gt;=12,0,D69+1)</f>
        <v>2</v>
      </c>
      <c r="E70" s="84"/>
      <c r="F70" s="74" t="str">
        <f>IFERROR(VLOOKUP(D70,TablaMeses[#All],2,FALSE),"")</f>
        <v>FEBRERO</v>
      </c>
      <c r="G70" s="84">
        <f>SUMIFS(TablaVentas[total],TablaVentas[mes],F70,TablaVentas[año],$H$82)</f>
        <v>165712.10252507485</v>
      </c>
      <c r="H70" s="84"/>
      <c r="I70" s="84">
        <f>SUMIFS(TablaCompras[total],TablaCompras[mes],F70,TablaCompras[año],$H$82)</f>
        <v>109327.9803126355</v>
      </c>
      <c r="J70" s="84"/>
      <c r="K70" s="84"/>
      <c r="L70" s="84"/>
      <c r="M70" s="77"/>
      <c r="N70" s="72"/>
    </row>
    <row r="71" spans="1:14" x14ac:dyDescent="0.25">
      <c r="B71" s="76"/>
      <c r="C71" s="74"/>
      <c r="D71" s="74">
        <f>IF(OR(D70=12,D70=0),0,D69+2)</f>
        <v>3</v>
      </c>
      <c r="E71" s="74"/>
      <c r="F71" s="74" t="str">
        <f>IFERROR(VLOOKUP(D71,TablaMeses[#All],2,FALSE),"")</f>
        <v>MARZO</v>
      </c>
      <c r="G71" s="84">
        <f>SUMIFS(TablaVentas[total],TablaVentas[mes],F71,TablaVentas[año],$H$82)</f>
        <v>153207.18561996624</v>
      </c>
      <c r="H71" s="84"/>
      <c r="I71" s="84">
        <f>SUMIFS(TablaCompras[total],TablaCompras[mes],F71,TablaCompras[año],$H$82)</f>
        <v>77587.852376804323</v>
      </c>
      <c r="J71" s="84"/>
      <c r="K71" s="84"/>
      <c r="L71" s="84"/>
      <c r="M71" s="77"/>
      <c r="N71" s="72"/>
    </row>
    <row r="72" spans="1:14" x14ac:dyDescent="0.25">
      <c r="B72" s="76"/>
      <c r="C72" s="74"/>
      <c r="D72" s="84"/>
      <c r="E72" s="84"/>
      <c r="F72" s="84"/>
      <c r="G72" s="84"/>
      <c r="H72" s="84"/>
      <c r="I72" s="84"/>
      <c r="J72" s="84"/>
      <c r="K72" s="84"/>
      <c r="L72" s="84"/>
      <c r="M72" s="77"/>
      <c r="N72" s="72"/>
    </row>
    <row r="73" spans="1:14" x14ac:dyDescent="0.25">
      <c r="B73" s="76"/>
      <c r="C73" s="74"/>
      <c r="D73" s="84"/>
      <c r="E73" s="84"/>
      <c r="F73" s="84"/>
      <c r="G73" s="84"/>
      <c r="H73" s="84"/>
      <c r="I73" s="84"/>
      <c r="J73" s="84"/>
      <c r="K73" s="84"/>
      <c r="L73" s="84"/>
      <c r="M73" s="77"/>
      <c r="N73" s="72"/>
    </row>
    <row r="74" spans="1:14" x14ac:dyDescent="0.25">
      <c r="B74" s="76"/>
      <c r="C74" s="74"/>
      <c r="D74" s="74"/>
      <c r="E74" s="74"/>
      <c r="F74" s="84"/>
      <c r="G74" s="84"/>
      <c r="H74" s="84"/>
      <c r="I74" s="84"/>
      <c r="J74" s="84"/>
      <c r="K74" s="84"/>
      <c r="L74" s="84"/>
      <c r="M74" s="77"/>
      <c r="N74" s="72"/>
    </row>
    <row r="75" spans="1:14" x14ac:dyDescent="0.25">
      <c r="B75" s="76"/>
      <c r="C75" s="74"/>
      <c r="D75" s="84"/>
      <c r="E75" s="84"/>
      <c r="F75" s="84"/>
      <c r="G75" s="84"/>
      <c r="H75" s="84"/>
      <c r="I75" s="84"/>
      <c r="J75" s="84"/>
      <c r="K75" s="84"/>
      <c r="L75" s="84"/>
      <c r="M75" s="77"/>
      <c r="N75" s="72"/>
    </row>
    <row r="76" spans="1:14" x14ac:dyDescent="0.25">
      <c r="B76" s="76"/>
      <c r="C76" s="74"/>
      <c r="D76" s="84"/>
      <c r="E76" s="84"/>
      <c r="F76" s="84"/>
      <c r="G76" s="84"/>
      <c r="H76" s="84"/>
      <c r="I76" s="84"/>
      <c r="J76" s="84"/>
      <c r="K76" s="84"/>
      <c r="L76" s="84"/>
      <c r="M76" s="77"/>
      <c r="N76" s="72"/>
    </row>
    <row r="77" spans="1:14" s="72" customFormat="1" x14ac:dyDescent="0.25">
      <c r="A77" s="6"/>
      <c r="B77" s="76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7"/>
    </row>
    <row r="78" spans="1:14" s="72" customFormat="1" x14ac:dyDescent="0.25">
      <c r="A78" s="6"/>
      <c r="B78" s="76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7"/>
    </row>
    <row r="79" spans="1:14" s="72" customFormat="1" x14ac:dyDescent="0.25">
      <c r="A79" s="6"/>
      <c r="B79" s="76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7"/>
    </row>
    <row r="80" spans="1:14" s="72" customFormat="1" x14ac:dyDescent="0.25">
      <c r="A80" s="6"/>
      <c r="B80" s="76"/>
      <c r="C80" s="83" t="s">
        <v>75</v>
      </c>
      <c r="D80" s="74"/>
      <c r="E80" s="74"/>
      <c r="F80" s="74"/>
      <c r="G80" s="74"/>
      <c r="H80" s="74"/>
      <c r="I80" s="74"/>
      <c r="J80" s="74"/>
      <c r="K80" s="74"/>
      <c r="L80" s="74"/>
      <c r="M80" s="77"/>
    </row>
    <row r="81" spans="1:13" s="72" customFormat="1" x14ac:dyDescent="0.25">
      <c r="A81" s="6"/>
      <c r="B81" s="76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7"/>
    </row>
    <row r="82" spans="1:13" s="72" customFormat="1" ht="15" customHeight="1" thickBot="1" x14ac:dyDescent="0.3">
      <c r="A82" s="6"/>
      <c r="B82" s="76"/>
      <c r="C82" s="83" t="s">
        <v>76</v>
      </c>
      <c r="D82" s="74"/>
      <c r="E82" s="74"/>
      <c r="F82" s="74"/>
      <c r="G82" s="74"/>
      <c r="H82" s="85">
        <v>2016</v>
      </c>
      <c r="I82" s="86"/>
      <c r="J82" s="74"/>
      <c r="K82" s="74"/>
      <c r="L82" s="74"/>
      <c r="M82" s="77"/>
    </row>
    <row r="83" spans="1:13" s="72" customFormat="1" ht="16.5" thickTop="1" thickBot="1" x14ac:dyDescent="0.3">
      <c r="A83" s="6"/>
      <c r="B83" s="78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80"/>
    </row>
    <row r="84" spans="1:13" s="72" customFormat="1" ht="15.75" thickBot="1" x14ac:dyDescent="0.3">
      <c r="A84" s="6"/>
    </row>
    <row r="85" spans="1:13" ht="21.75" thickBot="1" x14ac:dyDescent="0.4">
      <c r="B85" s="62" t="s">
        <v>80</v>
      </c>
      <c r="C85" s="63"/>
      <c r="D85" s="63"/>
      <c r="E85" s="63"/>
      <c r="F85" s="63"/>
      <c r="G85" s="63"/>
      <c r="H85" s="64"/>
    </row>
    <row r="86" spans="1:13" x14ac:dyDescent="0.25">
      <c r="B86" s="76"/>
      <c r="C86" s="74"/>
      <c r="D86" s="74"/>
      <c r="E86" s="74"/>
      <c r="F86" s="74"/>
      <c r="G86" s="74"/>
      <c r="H86" s="77"/>
    </row>
    <row r="87" spans="1:13" x14ac:dyDescent="0.25">
      <c r="B87" s="76"/>
      <c r="C87" s="83" t="s">
        <v>81</v>
      </c>
      <c r="D87" s="90">
        <v>2016</v>
      </c>
      <c r="E87" s="90"/>
      <c r="F87" s="83" t="s">
        <v>81</v>
      </c>
      <c r="G87" s="90">
        <v>2016</v>
      </c>
      <c r="H87" s="77"/>
    </row>
    <row r="88" spans="1:13" x14ac:dyDescent="0.25">
      <c r="B88" s="76"/>
      <c r="C88" s="83" t="s">
        <v>82</v>
      </c>
      <c r="D88" s="74" t="s">
        <v>41</v>
      </c>
      <c r="E88" s="74"/>
      <c r="F88" s="83" t="s">
        <v>82</v>
      </c>
      <c r="G88" s="74" t="s">
        <v>42</v>
      </c>
      <c r="H88" s="77"/>
    </row>
    <row r="89" spans="1:13" s="72" customFormat="1" x14ac:dyDescent="0.25">
      <c r="B89" s="76"/>
      <c r="C89" s="83"/>
      <c r="D89" s="74"/>
      <c r="E89" s="74"/>
      <c r="F89" s="83"/>
      <c r="G89" s="74"/>
      <c r="H89" s="77"/>
    </row>
    <row r="90" spans="1:13" x14ac:dyDescent="0.25">
      <c r="B90" s="76"/>
      <c r="C90" s="74">
        <f>SUMIFS(TablaVentas[total],TablaVentas[año],D87,TablaVentas[mes],D88)</f>
        <v>146275.12654626253</v>
      </c>
      <c r="D90" s="74"/>
      <c r="E90" s="74"/>
      <c r="F90" s="74">
        <f>SUMIFS(TablaVentas[total],TablaVentas[año],G87,TablaVentas[mes],G88)</f>
        <v>165712.10252507485</v>
      </c>
      <c r="G90" s="74"/>
      <c r="H90" s="77"/>
    </row>
    <row r="91" spans="1:13" x14ac:dyDescent="0.25">
      <c r="B91" s="76"/>
      <c r="C91" s="74"/>
      <c r="D91" s="74"/>
      <c r="E91" s="74"/>
      <c r="F91" s="74"/>
      <c r="G91" s="74"/>
      <c r="H91" s="77"/>
    </row>
    <row r="92" spans="1:13" x14ac:dyDescent="0.25">
      <c r="B92" s="76"/>
      <c r="C92" s="74"/>
      <c r="D92" s="74"/>
      <c r="E92" s="74"/>
      <c r="F92" s="74"/>
      <c r="G92" s="74"/>
      <c r="H92" s="77"/>
    </row>
    <row r="93" spans="1:13" x14ac:dyDescent="0.25">
      <c r="B93" s="76"/>
      <c r="C93" s="74"/>
      <c r="D93" s="74"/>
      <c r="E93" s="74"/>
      <c r="F93" s="74"/>
      <c r="G93" s="74"/>
      <c r="H93" s="77"/>
    </row>
    <row r="94" spans="1:13" x14ac:dyDescent="0.25">
      <c r="B94" s="76"/>
      <c r="C94" s="74"/>
      <c r="D94" s="74"/>
      <c r="E94" s="74"/>
      <c r="F94" s="74"/>
      <c r="G94" s="74"/>
      <c r="H94" s="77"/>
    </row>
    <row r="95" spans="1:13" x14ac:dyDescent="0.25">
      <c r="B95" s="76"/>
      <c r="C95" s="74"/>
      <c r="D95" s="74"/>
      <c r="E95" s="74"/>
      <c r="F95" s="74"/>
      <c r="G95" s="74"/>
      <c r="H95" s="77"/>
    </row>
    <row r="96" spans="1:13" x14ac:dyDescent="0.25">
      <c r="B96" s="76"/>
      <c r="C96" s="74"/>
      <c r="D96" s="74"/>
      <c r="E96" s="74"/>
      <c r="F96" s="74"/>
      <c r="G96" s="74"/>
      <c r="H96" s="77"/>
    </row>
    <row r="97" spans="2:8" x14ac:dyDescent="0.25">
      <c r="B97" s="76"/>
      <c r="C97" s="74"/>
      <c r="D97" s="74"/>
      <c r="E97" s="74"/>
      <c r="F97" s="74"/>
      <c r="G97" s="74"/>
      <c r="H97" s="77"/>
    </row>
    <row r="98" spans="2:8" x14ac:dyDescent="0.25">
      <c r="B98" s="76"/>
      <c r="C98" s="74"/>
      <c r="D98" s="74"/>
      <c r="E98" s="74"/>
      <c r="F98" s="74"/>
      <c r="G98" s="74"/>
      <c r="H98" s="77"/>
    </row>
    <row r="99" spans="2:8" x14ac:dyDescent="0.25">
      <c r="B99" s="76"/>
      <c r="C99" s="74"/>
      <c r="D99" s="74"/>
      <c r="E99" s="74"/>
      <c r="F99" s="74"/>
      <c r="G99" s="74"/>
      <c r="H99" s="77"/>
    </row>
    <row r="100" spans="2:8" x14ac:dyDescent="0.25">
      <c r="B100" s="76"/>
      <c r="C100" s="74"/>
      <c r="D100" s="74"/>
      <c r="E100" s="74"/>
      <c r="F100" s="74"/>
      <c r="G100" s="74"/>
      <c r="H100" s="77"/>
    </row>
    <row r="101" spans="2:8" x14ac:dyDescent="0.25">
      <c r="B101" s="76"/>
      <c r="C101" s="74"/>
      <c r="D101" s="74"/>
      <c r="E101" s="74"/>
      <c r="F101" s="74"/>
      <c r="G101" s="74"/>
      <c r="H101" s="77"/>
    </row>
    <row r="102" spans="2:8" x14ac:dyDescent="0.25">
      <c r="B102" s="76"/>
      <c r="C102" s="74"/>
      <c r="D102" s="74"/>
      <c r="E102" s="74"/>
      <c r="F102" s="74"/>
      <c r="G102" s="74"/>
      <c r="H102" s="77"/>
    </row>
    <row r="103" spans="2:8" x14ac:dyDescent="0.25">
      <c r="B103" s="76"/>
      <c r="C103" s="74"/>
      <c r="D103" s="74"/>
      <c r="E103" s="74"/>
      <c r="F103" s="74"/>
      <c r="G103" s="74"/>
      <c r="H103" s="77"/>
    </row>
    <row r="104" spans="2:8" x14ac:dyDescent="0.25">
      <c r="B104" s="76"/>
      <c r="C104" s="74"/>
      <c r="D104" s="74"/>
      <c r="E104" s="74"/>
      <c r="F104" s="74"/>
      <c r="G104" s="74"/>
      <c r="H104" s="77"/>
    </row>
    <row r="105" spans="2:8" x14ac:dyDescent="0.25">
      <c r="B105" s="76"/>
      <c r="C105" s="74"/>
      <c r="D105" s="74"/>
      <c r="E105" s="74"/>
      <c r="F105" s="74"/>
      <c r="G105" s="74"/>
      <c r="H105" s="77"/>
    </row>
    <row r="106" spans="2:8" x14ac:dyDescent="0.25">
      <c r="B106" s="76"/>
      <c r="C106" s="74"/>
      <c r="D106" s="74"/>
      <c r="E106" s="74"/>
      <c r="F106" s="74"/>
      <c r="G106" s="74"/>
      <c r="H106" s="77"/>
    </row>
    <row r="107" spans="2:8" x14ac:dyDescent="0.25">
      <c r="B107" s="76"/>
      <c r="C107" s="74"/>
      <c r="D107" s="74"/>
      <c r="E107" s="74"/>
      <c r="F107" s="74"/>
      <c r="G107" s="74"/>
      <c r="H107" s="77"/>
    </row>
    <row r="108" spans="2:8" x14ac:dyDescent="0.25">
      <c r="B108" s="76"/>
      <c r="C108" s="74"/>
      <c r="D108" s="74"/>
      <c r="E108" s="74"/>
      <c r="F108" s="74"/>
      <c r="G108" s="74"/>
      <c r="H108" s="77"/>
    </row>
    <row r="109" spans="2:8" x14ac:dyDescent="0.25">
      <c r="B109" s="76"/>
      <c r="C109" s="74"/>
      <c r="D109" s="74"/>
      <c r="E109" s="74"/>
      <c r="F109" s="74"/>
      <c r="G109" s="74"/>
      <c r="H109" s="77"/>
    </row>
    <row r="110" spans="2:8" ht="15.75" thickBot="1" x14ac:dyDescent="0.3">
      <c r="B110" s="78"/>
      <c r="C110" s="79"/>
      <c r="D110" s="79"/>
      <c r="E110" s="79"/>
      <c r="F110" s="79"/>
      <c r="G110" s="79"/>
      <c r="H110" s="80"/>
    </row>
    <row r="111" spans="2:8" ht="15.75" thickBot="1" x14ac:dyDescent="0.3"/>
    <row r="112" spans="2:8" ht="21.75" thickBot="1" x14ac:dyDescent="0.4">
      <c r="B112" s="62" t="s">
        <v>83</v>
      </c>
      <c r="C112" s="63"/>
      <c r="D112" s="63"/>
      <c r="E112" s="63"/>
      <c r="F112" s="63"/>
      <c r="G112" s="63"/>
      <c r="H112" s="64"/>
    </row>
    <row r="113" spans="2:8" x14ac:dyDescent="0.25">
      <c r="B113" s="76"/>
      <c r="C113" s="74"/>
      <c r="D113" s="74"/>
      <c r="E113" s="74"/>
      <c r="F113" s="74"/>
      <c r="G113" s="74"/>
      <c r="H113" s="77"/>
    </row>
    <row r="114" spans="2:8" x14ac:dyDescent="0.25">
      <c r="B114" s="76"/>
      <c r="C114" s="83" t="s">
        <v>81</v>
      </c>
      <c r="D114" s="90">
        <v>2016</v>
      </c>
      <c r="E114" s="90"/>
      <c r="F114" s="83" t="s">
        <v>81</v>
      </c>
      <c r="G114" s="90">
        <v>2016</v>
      </c>
      <c r="H114" s="77"/>
    </row>
    <row r="115" spans="2:8" x14ac:dyDescent="0.25">
      <c r="B115" s="76"/>
      <c r="C115" s="83" t="s">
        <v>82</v>
      </c>
      <c r="D115" s="74" t="s">
        <v>41</v>
      </c>
      <c r="E115" s="74"/>
      <c r="F115" s="83" t="s">
        <v>82</v>
      </c>
      <c r="G115" s="74" t="s">
        <v>51</v>
      </c>
      <c r="H115" s="77"/>
    </row>
    <row r="116" spans="2:8" x14ac:dyDescent="0.25">
      <c r="B116" s="76"/>
      <c r="C116" s="83"/>
      <c r="D116" s="74"/>
      <c r="E116" s="74"/>
      <c r="F116" s="83"/>
      <c r="G116" s="74"/>
      <c r="H116" s="77"/>
    </row>
    <row r="117" spans="2:8" x14ac:dyDescent="0.25">
      <c r="B117" s="76"/>
      <c r="C117" s="74">
        <f>SUMIFS(TablaCompras[total],TablaCompras[año],D114,TablaCompras[mes],D115)</f>
        <v>149822.63219509638</v>
      </c>
      <c r="D117" s="74"/>
      <c r="E117" s="74"/>
      <c r="F117" s="74">
        <f>SUMIFS(TablaCompras[total],TablaCompras[año],G114,TablaCompras[mes],G115)</f>
        <v>96706.545549112387</v>
      </c>
      <c r="G117" s="74"/>
      <c r="H117" s="77"/>
    </row>
    <row r="118" spans="2:8" x14ac:dyDescent="0.25">
      <c r="B118" s="76"/>
      <c r="C118" s="74"/>
      <c r="D118" s="74"/>
      <c r="E118" s="74"/>
      <c r="F118" s="74"/>
      <c r="G118" s="74"/>
      <c r="H118" s="77"/>
    </row>
    <row r="119" spans="2:8" x14ac:dyDescent="0.25">
      <c r="B119" s="76"/>
      <c r="C119" s="74"/>
      <c r="D119" s="74"/>
      <c r="E119" s="74"/>
      <c r="F119" s="74"/>
      <c r="G119" s="74"/>
      <c r="H119" s="77"/>
    </row>
    <row r="120" spans="2:8" x14ac:dyDescent="0.25">
      <c r="B120" s="76"/>
      <c r="C120" s="74"/>
      <c r="D120" s="74"/>
      <c r="E120" s="74"/>
      <c r="F120" s="74"/>
      <c r="G120" s="74"/>
      <c r="H120" s="77"/>
    </row>
    <row r="121" spans="2:8" x14ac:dyDescent="0.25">
      <c r="B121" s="76"/>
      <c r="C121" s="74"/>
      <c r="D121" s="74"/>
      <c r="E121" s="74"/>
      <c r="F121" s="74"/>
      <c r="G121" s="74"/>
      <c r="H121" s="77"/>
    </row>
    <row r="122" spans="2:8" x14ac:dyDescent="0.25">
      <c r="B122" s="76"/>
      <c r="C122" s="74"/>
      <c r="D122" s="74"/>
      <c r="E122" s="74"/>
      <c r="F122" s="74"/>
      <c r="G122" s="74"/>
      <c r="H122" s="77"/>
    </row>
    <row r="123" spans="2:8" x14ac:dyDescent="0.25">
      <c r="B123" s="76"/>
      <c r="C123" s="74"/>
      <c r="D123" s="74"/>
      <c r="E123" s="74"/>
      <c r="F123" s="74"/>
      <c r="G123" s="74"/>
      <c r="H123" s="77"/>
    </row>
    <row r="124" spans="2:8" x14ac:dyDescent="0.25">
      <c r="B124" s="76"/>
      <c r="C124" s="74"/>
      <c r="D124" s="74"/>
      <c r="E124" s="74"/>
      <c r="F124" s="74"/>
      <c r="G124" s="74"/>
      <c r="H124" s="77"/>
    </row>
    <row r="125" spans="2:8" x14ac:dyDescent="0.25">
      <c r="B125" s="76"/>
      <c r="C125" s="74"/>
      <c r="D125" s="74"/>
      <c r="E125" s="74"/>
      <c r="F125" s="74"/>
      <c r="G125" s="74"/>
      <c r="H125" s="77"/>
    </row>
    <row r="126" spans="2:8" x14ac:dyDescent="0.25">
      <c r="B126" s="76"/>
      <c r="C126" s="74"/>
      <c r="D126" s="74"/>
      <c r="E126" s="74"/>
      <c r="F126" s="74"/>
      <c r="G126" s="74"/>
      <c r="H126" s="77"/>
    </row>
    <row r="127" spans="2:8" x14ac:dyDescent="0.25">
      <c r="B127" s="76"/>
      <c r="C127" s="74"/>
      <c r="D127" s="74"/>
      <c r="E127" s="74"/>
      <c r="F127" s="74"/>
      <c r="G127" s="74"/>
      <c r="H127" s="77"/>
    </row>
    <row r="128" spans="2:8" x14ac:dyDescent="0.25">
      <c r="B128" s="76"/>
      <c r="C128" s="74"/>
      <c r="D128" s="74"/>
      <c r="E128" s="74"/>
      <c r="F128" s="74"/>
      <c r="G128" s="74"/>
      <c r="H128" s="77"/>
    </row>
    <row r="129" spans="2:8" x14ac:dyDescent="0.25">
      <c r="B129" s="76"/>
      <c r="C129" s="74"/>
      <c r="D129" s="74"/>
      <c r="E129" s="74"/>
      <c r="F129" s="74"/>
      <c r="G129" s="74"/>
      <c r="H129" s="77"/>
    </row>
    <row r="130" spans="2:8" x14ac:dyDescent="0.25">
      <c r="B130" s="76"/>
      <c r="C130" s="74"/>
      <c r="D130" s="74"/>
      <c r="E130" s="74"/>
      <c r="F130" s="74"/>
      <c r="G130" s="74"/>
      <c r="H130" s="77"/>
    </row>
    <row r="131" spans="2:8" x14ac:dyDescent="0.25">
      <c r="B131" s="76"/>
      <c r="C131" s="74"/>
      <c r="D131" s="74"/>
      <c r="E131" s="74"/>
      <c r="F131" s="74"/>
      <c r="G131" s="74"/>
      <c r="H131" s="77"/>
    </row>
    <row r="132" spans="2:8" x14ac:dyDescent="0.25">
      <c r="B132" s="76"/>
      <c r="C132" s="74"/>
      <c r="D132" s="74"/>
      <c r="E132" s="74"/>
      <c r="F132" s="74"/>
      <c r="G132" s="74"/>
      <c r="H132" s="77"/>
    </row>
    <row r="133" spans="2:8" x14ac:dyDescent="0.25">
      <c r="B133" s="76"/>
      <c r="C133" s="74"/>
      <c r="D133" s="74"/>
      <c r="E133" s="74"/>
      <c r="F133" s="74"/>
      <c r="G133" s="74"/>
      <c r="H133" s="77"/>
    </row>
    <row r="134" spans="2:8" x14ac:dyDescent="0.25">
      <c r="B134" s="76"/>
      <c r="C134" s="74"/>
      <c r="D134" s="74"/>
      <c r="E134" s="74"/>
      <c r="F134" s="74"/>
      <c r="G134" s="74"/>
      <c r="H134" s="77"/>
    </row>
    <row r="135" spans="2:8" x14ac:dyDescent="0.25">
      <c r="B135" s="76"/>
      <c r="C135" s="74"/>
      <c r="D135" s="74"/>
      <c r="E135" s="74"/>
      <c r="F135" s="74"/>
      <c r="G135" s="74"/>
      <c r="H135" s="77"/>
    </row>
    <row r="136" spans="2:8" x14ac:dyDescent="0.25">
      <c r="B136" s="76"/>
      <c r="C136" s="74"/>
      <c r="D136" s="74"/>
      <c r="E136" s="74"/>
      <c r="F136" s="74"/>
      <c r="G136" s="74"/>
      <c r="H136" s="77"/>
    </row>
    <row r="137" spans="2:8" ht="15.75" thickBot="1" x14ac:dyDescent="0.3">
      <c r="B137" s="78"/>
      <c r="C137" s="79"/>
      <c r="D137" s="79"/>
      <c r="E137" s="79"/>
      <c r="F137" s="79"/>
      <c r="G137" s="79"/>
      <c r="H137" s="80"/>
    </row>
  </sheetData>
  <mergeCells count="11">
    <mergeCell ref="B112:H112"/>
    <mergeCell ref="B59:M59"/>
    <mergeCell ref="B85:H85"/>
    <mergeCell ref="C55:F56"/>
    <mergeCell ref="I47:M47"/>
    <mergeCell ref="J55:L56"/>
    <mergeCell ref="B47:G47"/>
    <mergeCell ref="I3:L3"/>
    <mergeCell ref="B25:G25"/>
    <mergeCell ref="B3:G3"/>
    <mergeCell ref="I25:L25"/>
  </mergeCells>
  <conditionalFormatting sqref="C55">
    <cfRule type="dataBar" priority="3">
      <dataBar>
        <cfvo type="num" val="0"/>
        <cfvo type="num" val="$D$53"/>
        <color rgb="FF638EC6"/>
      </dataBar>
      <extLst>
        <ext xmlns:x14="http://schemas.microsoft.com/office/spreadsheetml/2009/9/main" uri="{B025F937-C7B1-47D3-B67F-A62EFF666E3E}">
          <x14:id>{2B1EB303-321B-499B-9A0D-4132AA7C5F71}</x14:id>
        </ext>
      </extLst>
    </cfRule>
  </conditionalFormatting>
  <conditionalFormatting sqref="J55">
    <cfRule type="dataBar" priority="1">
      <dataBar>
        <cfvo type="num" val="0"/>
        <cfvo type="num" val="$K$53"/>
        <color rgb="FF638EC6"/>
      </dataBar>
      <extLst>
        <ext xmlns:x14="http://schemas.microsoft.com/office/spreadsheetml/2009/9/main" uri="{B025F937-C7B1-47D3-B67F-A62EFF666E3E}">
          <x14:id>{ABA0CD9A-0BAE-409F-A35F-9CDC38DC8F2B}</x14:id>
        </ext>
      </extLst>
    </cfRule>
  </conditionalFormatting>
  <pageMargins left="0.7" right="0.7" top="0.75" bottom="0.75" header="0.3" footer="0.3"/>
  <pageSetup paperSize="119" orientation="portrait" r:id="rId1"/>
  <drawing r:id="rId2"/>
  <legacyDrawing r:id="rId3"/>
  <controls>
    <mc:AlternateContent xmlns:mc="http://schemas.openxmlformats.org/markup-compatibility/2006">
      <mc:Choice Requires="x14">
        <control shapeId="1030" r:id="rId4" name="ScrollBar2">
          <controlPr defaultSize="0" autoLine="0" linkedCell="H82" r:id="rId5">
            <anchor moveWithCells="1">
              <from>
                <xdr:col>3</xdr:col>
                <xdr:colOff>0</xdr:colOff>
                <xdr:row>81</xdr:row>
                <xdr:rowOff>9525</xdr:rowOff>
              </from>
              <to>
                <xdr:col>5</xdr:col>
                <xdr:colOff>923925</xdr:colOff>
                <xdr:row>81</xdr:row>
                <xdr:rowOff>180975</xdr:rowOff>
              </to>
            </anchor>
          </controlPr>
        </control>
      </mc:Choice>
      <mc:Fallback>
        <control shapeId="1030" r:id="rId4" name="ScrollBar2"/>
      </mc:Fallback>
    </mc:AlternateContent>
    <mc:AlternateContent xmlns:mc="http://schemas.openxmlformats.org/markup-compatibility/2006">
      <mc:Choice Requires="x14">
        <control shapeId="1028" r:id="rId6" name="ScrollBar1">
          <controlPr defaultSize="0" autoLine="0" linkedCell="D69" r:id="rId7">
            <anchor moveWithCells="1">
              <from>
                <xdr:col>3</xdr:col>
                <xdr:colOff>9525</xdr:colOff>
                <xdr:row>79</xdr:row>
                <xdr:rowOff>9525</xdr:rowOff>
              </from>
              <to>
                <xdr:col>5</xdr:col>
                <xdr:colOff>933450</xdr:colOff>
                <xdr:row>79</xdr:row>
                <xdr:rowOff>180975</xdr:rowOff>
              </to>
            </anchor>
          </controlPr>
        </control>
      </mc:Choice>
      <mc:Fallback>
        <control shapeId="1028" r:id="rId6" name="ScrollBar1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EB303-321B-499B-9A0D-4132AA7C5F71}">
            <x14:dataBar minLength="0" maxLength="100" gradient="0">
              <x14:cfvo type="num">
                <xm:f>0</xm:f>
              </x14:cfvo>
              <x14:cfvo type="num">
                <xm:f>$D$53</xm:f>
              </x14:cfvo>
              <x14:negativeFill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ABA0CD9A-0BAE-409F-A35F-9CDC38DC8F2B}">
            <x14:dataBar minLength="0" maxLength="100" gradient="0">
              <x14:cfvo type="num">
                <xm:f>0</xm:f>
              </x14:cfvo>
              <x14:cfvo type="num">
                <xm:f>$K$53</xm:f>
              </x14:cfvo>
              <x14:negativeFillColor rgb="FFFF0000"/>
              <x14:axisColor rgb="FF000000"/>
            </x14:dataBar>
          </x14:cfRule>
          <xm:sqref>J55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Año" prompt="Seleccione el año:">
          <x14:formula1>
            <xm:f>Catalogos!$B$12:$B$14</xm:f>
          </x14:formula1>
          <xm:sqref>D49:E49 K49</xm:sqref>
        </x14:dataValidation>
        <x14:dataValidation type="list" allowBlank="1" showInputMessage="1" showErrorMessage="1" promptTitle="Mes" prompt="Seleccione el mes a comparar">
          <x14:formula1>
            <xm:f>Catalogos!$E$12:$E$23</xm:f>
          </x14:formula1>
          <xm:sqref>K50 D50:E50</xm:sqref>
        </x14:dataValidation>
        <x14:dataValidation type="list" allowBlank="1" showInputMessage="1" showErrorMessage="1">
          <x14:formula1>
            <xm:f>Catalogos!$B$12:$B$14</xm:f>
          </x14:formula1>
          <xm:sqref>G87 D87 G114 D114</xm:sqref>
        </x14:dataValidation>
        <x14:dataValidation type="list" allowBlank="1" showInputMessage="1" showErrorMessage="1">
          <x14:formula1>
            <xm:f>Catalogos!$E$12:$E$23</xm:f>
          </x14:formula1>
          <xm:sqref>G88:G89 D88:D89 G115:G116 D115:D116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DatosAgrupados</vt:lpstr>
      <vt:lpstr>DetalleCompras</vt:lpstr>
      <vt:lpstr>DetalleVentas</vt:lpstr>
      <vt:lpstr>Catalogos</vt:lpstr>
      <vt:lpstr>Resumen</vt:lpstr>
      <vt:lpstr>MesDos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2016-08-26T18:22:11Z</dcterms:modified>
</cp:coreProperties>
</file>