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style6.xml" ContentType="application/vnd.ms-office.chartstyle+xml"/>
  <Override PartName="/xl/charts/colors17.xml" ContentType="application/vnd.ms-office.chartcolorstyle+xml"/>
  <Override PartName="/xl/charts/style18.xml" ContentType="application/vnd.ms-office.chartstyle+xml"/>
  <Override PartName="/xl/worksheets/sheet7.xml" ContentType="application/vnd.openxmlformats-officedocument.spreadsheetml.worksheet+xml"/>
  <Override PartName="/xl/charts/chart2.xml" ContentType="application/vnd.openxmlformats-officedocument.drawingml.chart+xml"/>
  <Override PartName="/xl/charts/style4.xml" ContentType="application/vnd.ms-office.chartstyle+xml"/>
  <Override PartName="/xl/charts/colors26.xml" ContentType="application/vnd.ms-office.chartcolorstyle+xml"/>
  <Override PartName="/xl/charts/colors15.xml" ContentType="application/vnd.ms-office.chartcolorstyle+xml"/>
  <Override PartName="/xl/charts/style16.xml" ContentType="application/vnd.ms-office.chartstyle+xml"/>
  <Override PartName="/xl/charts/colors24.xml" ContentType="application/vnd.ms-office.chartcolorstyle+xml"/>
  <Override PartName="/xl/charts/style25.xml" ContentType="application/vnd.ms-office.chartstyle+xml"/>
  <Default Extension="rels" ContentType="application/vnd.openxmlformats-package.relationships+xml"/>
  <Default Extension="xml" ContentType="application/xml"/>
  <Override PartName="/xl/worksheets/sheet5.xml" ContentType="application/vnd.openxmlformats-officedocument.spreadsheetml.worksheet+xml"/>
  <Override PartName="/xl/drawings/drawing2.xml" ContentType="application/vnd.openxmlformats-officedocument.drawing+xml"/>
  <Override PartName="/xl/charts/colors9.xml" ContentType="application/vnd.ms-office.chartcolorstyle+xml"/>
  <Override PartName="/xl/charts/style2.xml" ContentType="application/vnd.ms-office.chartstyle+xml"/>
  <Override PartName="/xl/charts/style14.xml" ContentType="application/vnd.ms-office.chartstyle+xml"/>
  <Override PartName="/xl/charts/colors13.xml" ContentType="application/vnd.ms-office.chartcolorstyle+xml"/>
  <Override PartName="/xl/charts/colors22.xml" ContentType="application/vnd.ms-office.chartcolorstyle+xml"/>
  <Override PartName="/xl/charts/style23.xml" ContentType="application/vnd.ms-office.chartstyle+xml"/>
  <Override PartName="/xl/worksheets/sheet3.xml" ContentType="application/vnd.openxmlformats-officedocument.spreadsheetml.worksheet+xml"/>
  <Override PartName="/xl/charts/chart18.xml" ContentType="application/vnd.openxmlformats-officedocument.drawingml.chart+xml"/>
  <Override PartName="/xl/charts/colors7.xml" ContentType="application/vnd.ms-office.chartcolorstyle+xml"/>
  <Override PartName="/xl/charts/style12.xml" ContentType="application/vnd.ms-office.chartstyle+xml"/>
  <Override PartName="/xl/charts/colors11.xml" ContentType="application/vnd.ms-office.chartcolorstyle+xml"/>
  <Override PartName="/xl/charts/colors20.xml" ContentType="application/vnd.ms-office.chartcolorstyle+xml"/>
  <Override PartName="/xl/charts/style21.xml" ContentType="application/vnd.ms-office.chartstyle+xml"/>
  <Override PartName="/xl/worksheets/sheet1.xml" ContentType="application/vnd.openxmlformats-officedocument.spreadsheetml.worksheet+xml"/>
  <Override PartName="/xl/charts/chart16.xml" ContentType="application/vnd.openxmlformats-officedocument.drawingml.chart+xml"/>
  <Override PartName="/xl/charts/chart25.xml" ContentType="application/vnd.openxmlformats-officedocument.drawingml.chart+xml"/>
  <Override PartName="/xl/charts/colors5.xml" ContentType="application/vnd.ms-office.chartcolorstyle+xml"/>
  <Override PartName="/xl/charts/style10.xml" ContentType="application/vnd.ms-office.chartstyle+xml"/>
  <Override PartName="/xl/sharedStrings.xml" ContentType="application/vnd.openxmlformats-officedocument.spreadsheetml.sharedStrings+xml"/>
  <Override PartName="/xl/charts/chart14.xml" ContentType="application/vnd.openxmlformats-officedocument.drawingml.chart+xml"/>
  <Override PartName="/xl/charts/chart23.xml" ContentType="application/vnd.openxmlformats-officedocument.drawingml.chart+xml"/>
  <Override PartName="/xl/charts/colors3.xml" ContentType="application/vnd.ms-office.chartcolorstyle+xml"/>
  <Override PartName="/xl/charts/chart9.xml" ContentType="application/vnd.openxmlformats-officedocument.drawingml.chart+xml"/>
  <Override PartName="/xl/charts/chart12.xml" ContentType="application/vnd.openxmlformats-officedocument.drawingml.chart+xml"/>
  <Override PartName="/xl/charts/chart21.xml" ContentType="application/vnd.openxmlformats-officedocument.drawingml.chart+xml"/>
  <Override PartName="/xl/charts/colors1.xml" ContentType="application/vnd.ms-office.chartcolorstyle+xml"/>
  <Default Extension="bin" ContentType="application/vnd.openxmlformats-officedocument.spreadsheetml.printerSettings"/>
  <Override PartName="/xl/charts/chart7.xml" ContentType="application/vnd.openxmlformats-officedocument.drawingml.chart+xml"/>
  <Override PartName="/xl/charts/chart10.xml" ContentType="application/vnd.openxmlformats-officedocument.drawingml.chart+xml"/>
  <Override PartName="/xl/charts/style9.xml" ContentType="application/vnd.ms-office.chartstyle+xml"/>
  <Override PartName="/xl/charts/chart5.xml" ContentType="application/vnd.openxmlformats-officedocument.drawingml.chart+xml"/>
  <Override PartName="/xl/charts/style7.xml" ContentType="application/vnd.ms-office.chartstyle+xml"/>
  <Override PartName="/xl/charts/style19.xml" ContentType="application/vnd.ms-office.chartstyle+xml"/>
  <Override PartName="/xl/charts/colors18.xml" ContentType="application/vnd.ms-office.chartcolorstyle+xml"/>
  <Override PartName="/xl/worksheets/sheet6.xml" ContentType="application/vnd.openxmlformats-officedocument.spreadsheetml.worksheet+xml"/>
  <Override PartName="/xl/charts/chart3.xml" ContentType="application/vnd.openxmlformats-officedocument.drawingml.chart+xml"/>
  <Override PartName="/xl/charts/style5.xml" ContentType="application/vnd.ms-office.chartstyle+xml"/>
  <Override PartName="/xl/charts/style17.xml" ContentType="application/vnd.ms-office.chartstyle+xml"/>
  <Override PartName="/xl/charts/style26.xml" ContentType="application/vnd.ms-office.chartstyle+xml"/>
  <Override PartName="/xl/charts/colors16.xml" ContentType="application/vnd.ms-office.chartcolorstyle+xml"/>
  <Override PartName="/xl/charts/colors25.xml" ContentType="application/vnd.ms-office.chartcolorstyle+xml"/>
  <Override PartName="/xl/workbook.xml" ContentType="application/vnd.openxmlformats-officedocument.spreadsheetml.sheet.main+xml"/>
  <Override PartName="/xl/worksheets/sheet4.xml" ContentType="application/vnd.openxmlformats-officedocument.spreadsheetml.worksheet+xml"/>
  <Override PartName="/xl/charts/chart1.xml" ContentType="application/vnd.openxmlformats-officedocument.drawingml.chart+xml"/>
  <Override PartName="/xl/charts/colors8.xml" ContentType="application/vnd.ms-office.chartcolorstyle+xml"/>
  <Override PartName="/xl/charts/style3.xml" ContentType="application/vnd.ms-office.chartstyle+xml"/>
  <Override PartName="/xl/charts/style1.xml" ContentType="application/vnd.ms-office.chartstyle+xml"/>
  <Override PartName="/xl/charts/colors14.xml" ContentType="application/vnd.ms-office.chartcolorstyle+xml"/>
  <Override PartName="/xl/charts/style15.xml" ContentType="application/vnd.ms-office.chartstyle+xml"/>
  <Override PartName="/xl/charts/style24.xml" ContentType="application/vnd.ms-office.chartstyle+xml"/>
  <Override PartName="/xl/charts/colors23.xml" ContentType="application/vnd.ms-office.chartcolorstyle+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charts/chart19.xml" ContentType="application/vnd.openxmlformats-officedocument.drawingml.chart+xml"/>
  <Override PartName="/xl/charts/colors6.xml" ContentType="application/vnd.ms-office.chartcolorstyle+xml"/>
  <Override PartName="/xl/charts/colors12.xml" ContentType="application/vnd.ms-office.chartcolorstyle+xml"/>
  <Override PartName="/xl/charts/style13.xml" ContentType="application/vnd.ms-office.chartstyle+xml"/>
  <Override PartName="/xl/charts/style22.xml" ContentType="application/vnd.ms-office.chartstyle+xml"/>
  <Override PartName="/xl/charts/colors21.xml" ContentType="application/vnd.ms-office.chartcolorstyle+xml"/>
  <Default Extension="vml" ContentType="application/vnd.openxmlformats-officedocument.vmlDrawing"/>
  <Override PartName="/xl/comments1.xml" ContentType="application/vnd.openxmlformats-officedocument.spreadsheetml.comments+xml"/>
  <Override PartName="/xl/charts/chart17.xml" ContentType="application/vnd.openxmlformats-officedocument.drawingml.chart+xml"/>
  <Override PartName="/xl/charts/chart26.xml" ContentType="application/vnd.openxmlformats-officedocument.drawingml.chart+xml"/>
  <Override PartName="/xl/calcChain.xml" ContentType="application/vnd.openxmlformats-officedocument.spreadsheetml.calcChain+xml"/>
  <Override PartName="/xl/charts/colors4.xml" ContentType="application/vnd.ms-office.chartcolorstyle+xml"/>
  <Override PartName="/xl/charts/colors10.xml" ContentType="application/vnd.ms-office.chartcolorstyle+xml"/>
  <Override PartName="/xl/charts/style11.xml" ContentType="application/vnd.ms-office.chartstyle+xml"/>
  <Override PartName="/xl/charts/style20.xml" ContentType="application/vnd.ms-office.chartstyle+xml"/>
  <Override PartName="/xl/charts/chart13.xml" ContentType="application/vnd.openxmlformats-officedocument.drawingml.chart+xml"/>
  <Override PartName="/xl/charts/chart15.xml" ContentType="application/vnd.openxmlformats-officedocument.drawingml.chart+xml"/>
  <Override PartName="/xl/charts/chart24.xml" ContentType="application/vnd.openxmlformats-officedocument.drawingml.chart+xml"/>
  <Override PartName="/xl/charts/colors2.xml" ContentType="application/vnd.ms-office.chartcolorstyle+xml"/>
  <Override PartName="/xl/charts/chart8.xml" ContentType="application/vnd.openxmlformats-officedocument.drawingml.chart+xml"/>
  <Override PartName="/xl/charts/chart11.xml" ContentType="application/vnd.openxmlformats-officedocument.drawingml.chart+xml"/>
  <Override PartName="/xl/charts/chart22.xml" ContentType="application/vnd.openxmlformats-officedocument.drawingml.chart+xml"/>
  <Override PartName="/docProps/core.xml" ContentType="application/vnd.openxmlformats-package.core-properties+xml"/>
  <Override PartName="/xl/charts/chart6.xml" ContentType="application/vnd.openxmlformats-officedocument.drawingml.chart+xml"/>
  <Override PartName="/xl/charts/chart20.xml" ContentType="application/vnd.openxmlformats-officedocument.drawingml.chart+xml"/>
  <Override PartName="/xl/charts/style8.xml" ContentType="application/vnd.ms-office.chartstyle+xml"/>
  <Override PartName="/xl/charts/colors19.xml" ContentType="application/vnd.ms-office.chartcolor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28800" windowHeight="12420" activeTab="3"/>
  </bookViews>
  <sheets>
    <sheet name="Quick Competence Lookup" sheetId="5" r:id="rId1"/>
    <sheet name="Summary" sheetId="4" r:id="rId2"/>
    <sheet name="Charts" sheetId="8" r:id="rId3"/>
    <sheet name="Competence Tracker" sheetId="3" r:id="rId4"/>
    <sheet name="Competence Definition" sheetId="2" r:id="rId5"/>
    <sheet name="Extra Charts if required" sheetId="9" state="hidden" r:id="rId6"/>
    <sheet name="List" sheetId="6" state="hidden" r:id="rId7"/>
  </sheets>
  <definedNames>
    <definedName name="_xlnm._FilterDatabase" localSheetId="3" hidden="1">'Competence Tracker'!$A$13:$BY$13</definedName>
  </definedNames>
  <calcPr calcId="152511"/>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P28" i="4"/>
  <c r="O27"/>
  <c r="N27"/>
  <c r="P26"/>
  <c r="R17"/>
  <c r="M9"/>
  <c r="K9"/>
  <c r="E9"/>
  <c r="I8"/>
  <c r="H8"/>
  <c r="O5"/>
  <c r="H5"/>
  <c r="G5"/>
  <c r="CB3" i="5"/>
  <c r="CA3"/>
  <c r="BZ3"/>
  <c r="BY3"/>
  <c r="BX3"/>
  <c r="BW3"/>
  <c r="BV3"/>
  <c r="BU3"/>
  <c r="BT3"/>
  <c r="BS3"/>
  <c r="BR3"/>
  <c r="BQ3"/>
  <c r="BP3"/>
  <c r="BO3"/>
  <c r="BN3"/>
  <c r="BM3"/>
  <c r="BL3"/>
  <c r="BK3"/>
  <c r="BJ3"/>
  <c r="BI3"/>
  <c r="BH3"/>
  <c r="BG3"/>
  <c r="BF3"/>
  <c r="BE3"/>
  <c r="BD3"/>
  <c r="BC3"/>
  <c r="BB3"/>
  <c r="BA3"/>
  <c r="AZ3"/>
  <c r="AY3"/>
  <c r="AX3"/>
  <c r="AW3"/>
  <c r="AV3"/>
  <c r="AU3"/>
  <c r="AT3"/>
  <c r="AS3"/>
  <c r="AR3"/>
  <c r="AQ3"/>
  <c r="AP3"/>
  <c r="AO3"/>
  <c r="AN3"/>
  <c r="AM3"/>
  <c r="AL3"/>
  <c r="AK3"/>
  <c r="AJ3"/>
  <c r="AI3"/>
  <c r="AH3"/>
  <c r="AG3"/>
  <c r="AF3"/>
  <c r="AE3"/>
  <c r="AD3"/>
  <c r="AC3"/>
  <c r="AB3"/>
  <c r="AA3"/>
  <c r="Z3"/>
  <c r="Y3"/>
  <c r="X3"/>
  <c r="W3"/>
  <c r="V3"/>
  <c r="U3"/>
  <c r="T3"/>
  <c r="S3"/>
  <c r="R3"/>
  <c r="Q3"/>
  <c r="P3"/>
  <c r="O3"/>
  <c r="N3"/>
  <c r="M3"/>
  <c r="L3"/>
  <c r="K3"/>
  <c r="J3"/>
  <c r="I3"/>
  <c r="H3"/>
  <c r="G3"/>
  <c r="F3"/>
  <c r="D3"/>
  <c r="E3"/>
  <c r="C42" i="4"/>
  <c r="BF8" i="3"/>
  <c r="Q30" i="4" s="1"/>
  <c r="BE8" i="3"/>
  <c r="P30" i="4" s="1"/>
  <c r="BD8" i="3"/>
  <c r="O30" i="4" s="1"/>
  <c r="BC8" i="3"/>
  <c r="N30" i="4" s="1"/>
  <c r="BB8" i="3"/>
  <c r="M30" i="4" s="1"/>
  <c r="BA8" i="3"/>
  <c r="L30" i="4" s="1"/>
  <c r="AZ8" i="3"/>
  <c r="K30" i="4" s="1"/>
  <c r="AY8" i="3"/>
  <c r="J30" i="4" s="1"/>
  <c r="AX8" i="3"/>
  <c r="I30" i="4" s="1"/>
  <c r="AW8" i="3"/>
  <c r="H30" i="4" s="1"/>
  <c r="AV8" i="3"/>
  <c r="G30" i="4" s="1"/>
  <c r="AU8" i="3"/>
  <c r="F30" i="4" s="1"/>
  <c r="AT8" i="3"/>
  <c r="E30" i="4" s="1"/>
  <c r="AS8" i="3"/>
  <c r="D30" i="4" s="1"/>
  <c r="AR8" i="3"/>
  <c r="C30" i="4" s="1"/>
  <c r="AQ8" i="3"/>
  <c r="T19" i="4" s="1"/>
  <c r="AP8" i="3"/>
  <c r="S19" i="4" s="1"/>
  <c r="AO8" i="3"/>
  <c r="R19" i="4" s="1"/>
  <c r="AN8" i="3"/>
  <c r="Q19" i="4" s="1"/>
  <c r="AM8" i="3"/>
  <c r="P19" i="4" s="1"/>
  <c r="AL8" i="3"/>
  <c r="O19" i="4" s="1"/>
  <c r="AK8" i="3"/>
  <c r="N19" i="4" s="1"/>
  <c r="AJ8" i="3"/>
  <c r="M19" i="4" s="1"/>
  <c r="AI8" i="3"/>
  <c r="L19" i="4" s="1"/>
  <c r="AH8" i="3"/>
  <c r="H19" i="4" s="1"/>
  <c r="AG8" i="3"/>
  <c r="G19" i="4" s="1"/>
  <c r="AF8" i="3"/>
  <c r="F19" i="4" s="1"/>
  <c r="AE8" i="3"/>
  <c r="K19" i="4" s="1"/>
  <c r="AD8" i="3"/>
  <c r="J19" i="4" s="1"/>
  <c r="AC8" i="3"/>
  <c r="I19" i="4" s="1"/>
  <c r="AB8" i="3"/>
  <c r="E19" i="4" s="1"/>
  <c r="AA8" i="3"/>
  <c r="D19" i="4" s="1"/>
  <c r="Z8" i="3"/>
  <c r="C19" i="4" s="1"/>
  <c r="Y8" i="3"/>
  <c r="W9" i="4" s="1"/>
  <c r="X8" i="3"/>
  <c r="V9" i="4" s="1"/>
  <c r="W8" i="3"/>
  <c r="U9" i="4" s="1"/>
  <c r="V8" i="3"/>
  <c r="T9" i="4" s="1"/>
  <c r="U8" i="3"/>
  <c r="S9" i="4" s="1"/>
  <c r="T8" i="3"/>
  <c r="R9" i="4" s="1"/>
  <c r="S8" i="3"/>
  <c r="Q9" i="4" s="1"/>
  <c r="R8" i="3"/>
  <c r="P9" i="4" s="1"/>
  <c r="Q8" i="3"/>
  <c r="O9" i="4" s="1"/>
  <c r="P8" i="3"/>
  <c r="N9" i="4" s="1"/>
  <c r="O8" i="3"/>
  <c r="N8"/>
  <c r="L9" i="4" s="1"/>
  <c r="M8" i="3"/>
  <c r="L8"/>
  <c r="J9" i="4" s="1"/>
  <c r="K8" i="3"/>
  <c r="I9" i="4" s="1"/>
  <c r="J8" i="3"/>
  <c r="H9" i="4" s="1"/>
  <c r="I8" i="3"/>
  <c r="G9" i="4" s="1"/>
  <c r="H8" i="3"/>
  <c r="F9" i="4" s="1"/>
  <c r="G8" i="3"/>
  <c r="F8"/>
  <c r="D9" i="4" s="1"/>
  <c r="E8" i="3"/>
  <c r="C9" i="4" s="1"/>
  <c r="BF7" i="3"/>
  <c r="Q29" i="4" s="1"/>
  <c r="BE7" i="3"/>
  <c r="P29" i="4" s="1"/>
  <c r="BD7" i="3"/>
  <c r="O29" i="4" s="1"/>
  <c r="BC7" i="3"/>
  <c r="N29" i="4" s="1"/>
  <c r="BB7" i="3"/>
  <c r="M29" i="4" s="1"/>
  <c r="BA7" i="3"/>
  <c r="L29" i="4" s="1"/>
  <c r="AZ7" i="3"/>
  <c r="K29" i="4" s="1"/>
  <c r="AY7" i="3"/>
  <c r="J29" i="4" s="1"/>
  <c r="AX7" i="3"/>
  <c r="I29" i="4" s="1"/>
  <c r="AW7" i="3"/>
  <c r="H29" i="4" s="1"/>
  <c r="AV7" i="3"/>
  <c r="G29" i="4" s="1"/>
  <c r="AU7" i="3"/>
  <c r="F29" i="4" s="1"/>
  <c r="AT7" i="3"/>
  <c r="E29" i="4" s="1"/>
  <c r="AS7" i="3"/>
  <c r="D29" i="4" s="1"/>
  <c r="AR7" i="3"/>
  <c r="C29" i="4" s="1"/>
  <c r="AQ7" i="3"/>
  <c r="T18" i="4" s="1"/>
  <c r="AP7" i="3"/>
  <c r="S18" i="4" s="1"/>
  <c r="AO7" i="3"/>
  <c r="R18" i="4" s="1"/>
  <c r="AN7" i="3"/>
  <c r="Q18" i="4" s="1"/>
  <c r="AM7" i="3"/>
  <c r="P18" i="4" s="1"/>
  <c r="AL7" i="3"/>
  <c r="O18" i="4" s="1"/>
  <c r="AK7" i="3"/>
  <c r="N18" i="4" s="1"/>
  <c r="AJ7" i="3"/>
  <c r="M18" i="4" s="1"/>
  <c r="AI7" i="3"/>
  <c r="L18" i="4" s="1"/>
  <c r="AH7" i="3"/>
  <c r="H18" i="4" s="1"/>
  <c r="AG7" i="3"/>
  <c r="G18" i="4" s="1"/>
  <c r="AF7" i="3"/>
  <c r="F18" i="4" s="1"/>
  <c r="AE7" i="3"/>
  <c r="K18" i="4" s="1"/>
  <c r="AD7" i="3"/>
  <c r="J18" i="4" s="1"/>
  <c r="AC7" i="3"/>
  <c r="I18" i="4" s="1"/>
  <c r="AB7" i="3"/>
  <c r="E18" i="4" s="1"/>
  <c r="AA7" i="3"/>
  <c r="D18" i="4" s="1"/>
  <c r="Z7" i="3"/>
  <c r="C18" i="4" s="1"/>
  <c r="Y7" i="3"/>
  <c r="W8" i="4" s="1"/>
  <c r="X7" i="3"/>
  <c r="V8" i="4" s="1"/>
  <c r="W7" i="3"/>
  <c r="U8" i="4" s="1"/>
  <c r="V7" i="3"/>
  <c r="T8" i="4" s="1"/>
  <c r="U7" i="3"/>
  <c r="S8" i="4" s="1"/>
  <c r="T7" i="3"/>
  <c r="R8" i="4" s="1"/>
  <c r="S7" i="3"/>
  <c r="Q8" i="4" s="1"/>
  <c r="R7" i="3"/>
  <c r="P8" i="4" s="1"/>
  <c r="Q7" i="3"/>
  <c r="O8" i="4" s="1"/>
  <c r="P7" i="3"/>
  <c r="N8" i="4" s="1"/>
  <c r="O7" i="3"/>
  <c r="M8" i="4" s="1"/>
  <c r="N7" i="3"/>
  <c r="L8" i="4" s="1"/>
  <c r="M7" i="3"/>
  <c r="K8" i="4" s="1"/>
  <c r="L7" i="3"/>
  <c r="J8" i="4" s="1"/>
  <c r="K7" i="3"/>
  <c r="J7"/>
  <c r="I7"/>
  <c r="G8" i="4" s="1"/>
  <c r="H7" i="3"/>
  <c r="F8" i="4" s="1"/>
  <c r="G7" i="3"/>
  <c r="E8" i="4" s="1"/>
  <c r="F7" i="3"/>
  <c r="D8" i="4" s="1"/>
  <c r="E7" i="3"/>
  <c r="C8" i="4" s="1"/>
  <c r="BF6" i="3"/>
  <c r="Q28" i="4" s="1"/>
  <c r="BE6" i="3"/>
  <c r="BD6"/>
  <c r="O28" i="4" s="1"/>
  <c r="BC6" i="3"/>
  <c r="N28" i="4" s="1"/>
  <c r="BB6" i="3"/>
  <c r="M28" i="4" s="1"/>
  <c r="BA6" i="3"/>
  <c r="L28" i="4" s="1"/>
  <c r="AZ6" i="3"/>
  <c r="K28" i="4" s="1"/>
  <c r="AY6" i="3"/>
  <c r="J28" i="4" s="1"/>
  <c r="AX6" i="3"/>
  <c r="I28" i="4" s="1"/>
  <c r="AW6" i="3"/>
  <c r="H28" i="4" s="1"/>
  <c r="AV6" i="3"/>
  <c r="G27" i="4" s="1"/>
  <c r="AU6" i="3"/>
  <c r="F28" i="4" s="1"/>
  <c r="AT6" i="3"/>
  <c r="E28" i="4" s="1"/>
  <c r="AS6" i="3"/>
  <c r="D28" i="4" s="1"/>
  <c r="AR6" i="3"/>
  <c r="C28" i="4" s="1"/>
  <c r="AQ6" i="3"/>
  <c r="T17" i="4" s="1"/>
  <c r="AP6" i="3"/>
  <c r="S17" i="4" s="1"/>
  <c r="AO6" i="3"/>
  <c r="AN6"/>
  <c r="Q17" i="4" s="1"/>
  <c r="AM6" i="3"/>
  <c r="P17" i="4" s="1"/>
  <c r="AL6" i="3"/>
  <c r="O17" i="4" s="1"/>
  <c r="AK6" i="3"/>
  <c r="N17" i="4" s="1"/>
  <c r="AJ6" i="3"/>
  <c r="M17" i="4" s="1"/>
  <c r="AI6" i="3"/>
  <c r="L17" i="4" s="1"/>
  <c r="AH6" i="3"/>
  <c r="H17" i="4" s="1"/>
  <c r="AG6" i="3"/>
  <c r="G17" i="4" s="1"/>
  <c r="AF6" i="3"/>
  <c r="F17" i="4" s="1"/>
  <c r="AE6" i="3"/>
  <c r="K17" i="4" s="1"/>
  <c r="AD6" i="3"/>
  <c r="J17" i="4" s="1"/>
  <c r="J21" s="1"/>
  <c r="AC6" i="3"/>
  <c r="I17" i="4" s="1"/>
  <c r="AB6" i="3"/>
  <c r="E17" i="4" s="1"/>
  <c r="AA6" i="3"/>
  <c r="D17" i="4" s="1"/>
  <c r="Z6" i="3"/>
  <c r="C17" i="4" s="1"/>
  <c r="Y6" i="3"/>
  <c r="W7" i="4" s="1"/>
  <c r="X6" i="3"/>
  <c r="V7" i="4" s="1"/>
  <c r="W6" i="3"/>
  <c r="U7" i="4" s="1"/>
  <c r="V6" i="3"/>
  <c r="T7" i="4" s="1"/>
  <c r="T11" s="1"/>
  <c r="U6" i="3"/>
  <c r="S7" i="4" s="1"/>
  <c r="T6" i="3"/>
  <c r="R7" i="4" s="1"/>
  <c r="S6" i="3"/>
  <c r="Q7" i="4" s="1"/>
  <c r="R6" i="3"/>
  <c r="P7" i="4" s="1"/>
  <c r="Q6" i="3"/>
  <c r="O7" i="4" s="1"/>
  <c r="P6" i="3"/>
  <c r="N7" i="4" s="1"/>
  <c r="O6" i="3"/>
  <c r="M7" i="4" s="1"/>
  <c r="N6" i="3"/>
  <c r="L7" i="4" s="1"/>
  <c r="L11" s="1"/>
  <c r="M6" i="3"/>
  <c r="K7" i="4" s="1"/>
  <c r="L6" i="3"/>
  <c r="J7" i="4" s="1"/>
  <c r="K6" i="3"/>
  <c r="I7" i="4" s="1"/>
  <c r="J6" i="3"/>
  <c r="H7" i="4" s="1"/>
  <c r="I6" i="3"/>
  <c r="G7" i="4" s="1"/>
  <c r="H6" i="3"/>
  <c r="F7" i="4" s="1"/>
  <c r="G6" i="3"/>
  <c r="E7" i="4" s="1"/>
  <c r="F6" i="3"/>
  <c r="D7" i="4" s="1"/>
  <c r="D11" s="1"/>
  <c r="E6" i="3"/>
  <c r="C7" i="4" s="1"/>
  <c r="BT5" i="3"/>
  <c r="BS5"/>
  <c r="BR5"/>
  <c r="BQ5"/>
  <c r="BP5"/>
  <c r="BO5"/>
  <c r="BN5"/>
  <c r="BM5"/>
  <c r="BL5"/>
  <c r="BK5"/>
  <c r="BJ5"/>
  <c r="BI5"/>
  <c r="BH5"/>
  <c r="BG5"/>
  <c r="BF5"/>
  <c r="Q27" i="4" s="1"/>
  <c r="BE5" i="3"/>
  <c r="P27" i="4" s="1"/>
  <c r="BD5" i="3"/>
  <c r="BC5"/>
  <c r="BB5"/>
  <c r="M27" i="4" s="1"/>
  <c r="BA5" i="3"/>
  <c r="L27" i="4" s="1"/>
  <c r="AZ5" i="3"/>
  <c r="K27" i="4" s="1"/>
  <c r="AY5" i="3"/>
  <c r="J27" i="4" s="1"/>
  <c r="AX5" i="3"/>
  <c r="I27" i="4" s="1"/>
  <c r="AW5" i="3"/>
  <c r="H27" i="4" s="1"/>
  <c r="AV5" i="3"/>
  <c r="AU5"/>
  <c r="F27" i="4" s="1"/>
  <c r="AT5" i="3"/>
  <c r="E27" i="4" s="1"/>
  <c r="AS5" i="3"/>
  <c r="D27" i="4" s="1"/>
  <c r="AR5" i="3"/>
  <c r="C27" i="4" s="1"/>
  <c r="AQ5" i="3"/>
  <c r="T16" i="4" s="1"/>
  <c r="AP5" i="3"/>
  <c r="S16" i="4" s="1"/>
  <c r="AO5" i="3"/>
  <c r="R16" i="4" s="1"/>
  <c r="AN5" i="3"/>
  <c r="Q16" i="4" s="1"/>
  <c r="AM5" i="3"/>
  <c r="P16" i="4" s="1"/>
  <c r="AL5" i="3"/>
  <c r="O16" i="4" s="1"/>
  <c r="AK5" i="3"/>
  <c r="N16" i="4" s="1"/>
  <c r="AJ5" i="3"/>
  <c r="M16" i="4" s="1"/>
  <c r="AI5" i="3"/>
  <c r="L16" i="4" s="1"/>
  <c r="AH5" i="3"/>
  <c r="H16" i="4" s="1"/>
  <c r="AG5" i="3"/>
  <c r="G16" i="4" s="1"/>
  <c r="AF5" i="3"/>
  <c r="F16" i="4" s="1"/>
  <c r="AE5" i="3"/>
  <c r="K16" i="4" s="1"/>
  <c r="AD5" i="3"/>
  <c r="J16" i="4" s="1"/>
  <c r="AC5" i="3"/>
  <c r="I16" i="4" s="1"/>
  <c r="AB5" i="3"/>
  <c r="E16" i="4" s="1"/>
  <c r="AA5" i="3"/>
  <c r="D16" i="4" s="1"/>
  <c r="Z5" i="3"/>
  <c r="C16" i="4" s="1"/>
  <c r="Y5" i="3"/>
  <c r="W6" i="4" s="1"/>
  <c r="X5" i="3"/>
  <c r="V6" i="4" s="1"/>
  <c r="W5" i="3"/>
  <c r="U6" i="4" s="1"/>
  <c r="V5" i="3"/>
  <c r="U5"/>
  <c r="S6" i="4" s="1"/>
  <c r="T5" i="3"/>
  <c r="R6" i="4" s="1"/>
  <c r="S5" i="3"/>
  <c r="Q6" i="4" s="1"/>
  <c r="R5" i="3"/>
  <c r="P6" i="4" s="1"/>
  <c r="Q5" i="3"/>
  <c r="O6" i="4" s="1"/>
  <c r="P5" i="3"/>
  <c r="N6" i="4" s="1"/>
  <c r="O5" i="3"/>
  <c r="M6" i="4" s="1"/>
  <c r="N5" i="3"/>
  <c r="L6" i="4" s="1"/>
  <c r="M5" i="3"/>
  <c r="K6" i="4" s="1"/>
  <c r="L5" i="3"/>
  <c r="J6" i="4" s="1"/>
  <c r="K5" i="3"/>
  <c r="I6" i="4" s="1"/>
  <c r="J5" i="3"/>
  <c r="H6" i="4" s="1"/>
  <c r="I5" i="3"/>
  <c r="G6" i="4" s="1"/>
  <c r="H5" i="3"/>
  <c r="F6" i="4" s="1"/>
  <c r="G5" i="3"/>
  <c r="E6" i="4" s="1"/>
  <c r="F5" i="3"/>
  <c r="D6" i="4" s="1"/>
  <c r="E5" i="3"/>
  <c r="C6" i="4" s="1"/>
  <c r="BT4" i="3"/>
  <c r="P36" i="4" s="1"/>
  <c r="P37" s="1"/>
  <c r="BS4" i="3"/>
  <c r="O36" i="4" s="1"/>
  <c r="O37" s="1"/>
  <c r="BR4" i="3"/>
  <c r="N36" i="4" s="1"/>
  <c r="N37" s="1"/>
  <c r="BQ4" i="3"/>
  <c r="M36" i="4" s="1"/>
  <c r="M37" s="1"/>
  <c r="BP4" i="3"/>
  <c r="L36" i="4" s="1"/>
  <c r="L37" s="1"/>
  <c r="BO4" i="3"/>
  <c r="K36" i="4" s="1"/>
  <c r="K37" s="1"/>
  <c r="BN4" i="3"/>
  <c r="J36" i="4" s="1"/>
  <c r="J37" s="1"/>
  <c r="BM4" i="3"/>
  <c r="I36" i="4" s="1"/>
  <c r="I37" s="1"/>
  <c r="BL4" i="3"/>
  <c r="H36" i="4" s="1"/>
  <c r="H37" s="1"/>
  <c r="BK4" i="3"/>
  <c r="G36" i="4" s="1"/>
  <c r="G37" s="1"/>
  <c r="BJ4" i="3"/>
  <c r="F36" i="4" s="1"/>
  <c r="F37" s="1"/>
  <c r="BI4" i="3"/>
  <c r="E36" i="4" s="1"/>
  <c r="E37" s="1"/>
  <c r="BH4" i="3"/>
  <c r="D36" i="4" s="1"/>
  <c r="D37" s="1"/>
  <c r="BG4" i="3"/>
  <c r="C36" i="4" s="1"/>
  <c r="C37" s="1"/>
  <c r="BF4" i="3"/>
  <c r="Q26" i="4" s="1"/>
  <c r="BE4" i="3"/>
  <c r="BD4"/>
  <c r="O26" i="4" s="1"/>
  <c r="BC4" i="3"/>
  <c r="N26" i="4" s="1"/>
  <c r="BB4" i="3"/>
  <c r="M26" i="4" s="1"/>
  <c r="BA4" i="3"/>
  <c r="L26" i="4" s="1"/>
  <c r="AZ4" i="3"/>
  <c r="K26" i="4" s="1"/>
  <c r="AY4" i="3"/>
  <c r="J26" i="4" s="1"/>
  <c r="AX4" i="3"/>
  <c r="I26" i="4" s="1"/>
  <c r="AW4" i="3"/>
  <c r="H26" i="4" s="1"/>
  <c r="AV4" i="3"/>
  <c r="G26" i="4" s="1"/>
  <c r="AU4" i="3"/>
  <c r="F26" i="4" s="1"/>
  <c r="AT4" i="3"/>
  <c r="E26" i="4" s="1"/>
  <c r="AS4" i="3"/>
  <c r="D26" i="4" s="1"/>
  <c r="AR4" i="3"/>
  <c r="C26" i="4" s="1"/>
  <c r="AQ4" i="3"/>
  <c r="T15" i="4" s="1"/>
  <c r="AP4" i="3"/>
  <c r="S15" i="4" s="1"/>
  <c r="AO4" i="3"/>
  <c r="R15" i="4" s="1"/>
  <c r="AN4" i="3"/>
  <c r="Q15" i="4" s="1"/>
  <c r="AM4" i="3"/>
  <c r="P15" i="4" s="1"/>
  <c r="AL4" i="3"/>
  <c r="O15" i="4" s="1"/>
  <c r="AK4" i="3"/>
  <c r="N15" i="4" s="1"/>
  <c r="AJ4" i="3"/>
  <c r="M15" i="4" s="1"/>
  <c r="AI4" i="3"/>
  <c r="L15" i="4" s="1"/>
  <c r="AH4" i="3"/>
  <c r="H15" i="4" s="1"/>
  <c r="AG4" i="3"/>
  <c r="G15" i="4" s="1"/>
  <c r="AF4" i="3"/>
  <c r="F15" i="4" s="1"/>
  <c r="F20" s="1"/>
  <c r="AE4" i="3"/>
  <c r="K15" i="4" s="1"/>
  <c r="AD4" i="3"/>
  <c r="J15" i="4" s="1"/>
  <c r="AC4" i="3"/>
  <c r="I15" i="4" s="1"/>
  <c r="AB4" i="3"/>
  <c r="E15" i="4" s="1"/>
  <c r="AA4" i="3"/>
  <c r="D15" i="4" s="1"/>
  <c r="Z4" i="3"/>
  <c r="C15" i="4" s="1"/>
  <c r="Y4" i="3"/>
  <c r="W5" i="4" s="1"/>
  <c r="X4" i="3"/>
  <c r="V5" i="4" s="1"/>
  <c r="W4" i="3"/>
  <c r="U5" i="4" s="1"/>
  <c r="V4" i="3"/>
  <c r="T5" i="4" s="1"/>
  <c r="U4" i="3"/>
  <c r="S5" i="4" s="1"/>
  <c r="T4" i="3"/>
  <c r="R5" i="4" s="1"/>
  <c r="S4" i="3"/>
  <c r="Q5" i="4" s="1"/>
  <c r="R4" i="3"/>
  <c r="P5" i="4" s="1"/>
  <c r="Q4" i="3"/>
  <c r="P4"/>
  <c r="N5" i="4" s="1"/>
  <c r="O4" i="3"/>
  <c r="M5" i="4" s="1"/>
  <c r="N4" i="3"/>
  <c r="L5" i="4" s="1"/>
  <c r="M4" i="3"/>
  <c r="K5" i="4" s="1"/>
  <c r="L4" i="3"/>
  <c r="J5" i="4" s="1"/>
  <c r="K4" i="3"/>
  <c r="I5" i="4" s="1"/>
  <c r="J4" i="3"/>
  <c r="I4"/>
  <c r="H4"/>
  <c r="F5" i="4" s="1"/>
  <c r="G4" i="3"/>
  <c r="E5" i="4" s="1"/>
  <c r="F4" i="3"/>
  <c r="D5" i="4" s="1"/>
  <c r="E4" i="3"/>
  <c r="C5" i="4" s="1"/>
  <c r="T21" l="1"/>
  <c r="R20"/>
  <c r="L32"/>
  <c r="L21"/>
  <c r="S11"/>
  <c r="R21"/>
  <c r="G20"/>
  <c r="Q21"/>
  <c r="S10"/>
  <c r="C11"/>
  <c r="I21"/>
  <c r="H11"/>
  <c r="J32"/>
  <c r="C21"/>
  <c r="P31"/>
  <c r="L31"/>
  <c r="G28"/>
  <c r="G32" s="1"/>
  <c r="N11"/>
  <c r="I11"/>
  <c r="K21"/>
  <c r="O11"/>
  <c r="I31"/>
  <c r="R10"/>
  <c r="E20"/>
  <c r="M20"/>
  <c r="K31"/>
  <c r="C32"/>
  <c r="K32"/>
  <c r="U10"/>
  <c r="S21"/>
  <c r="F10"/>
  <c r="N10"/>
  <c r="V10"/>
  <c r="O31"/>
  <c r="D21"/>
  <c r="K11"/>
  <c r="I10"/>
  <c r="Q10"/>
  <c r="H31"/>
  <c r="H32"/>
  <c r="H20"/>
  <c r="Q11"/>
  <c r="M31"/>
  <c r="I32"/>
  <c r="K20"/>
  <c r="T20"/>
  <c r="C20"/>
  <c r="Q31"/>
  <c r="N21"/>
  <c r="E21"/>
  <c r="G21"/>
  <c r="F21"/>
  <c r="J20"/>
  <c r="O21"/>
  <c r="I20"/>
  <c r="M11"/>
  <c r="M21"/>
  <c r="W10"/>
  <c r="E11"/>
  <c r="P20"/>
  <c r="Q20"/>
  <c r="G10"/>
  <c r="O10"/>
  <c r="J10"/>
  <c r="U11"/>
  <c r="N20"/>
  <c r="H10"/>
  <c r="C10"/>
  <c r="K10"/>
  <c r="O20"/>
  <c r="D10"/>
  <c r="L10"/>
  <c r="T6"/>
  <c r="T10" s="1"/>
  <c r="J11"/>
  <c r="Q32"/>
  <c r="D20"/>
  <c r="L20"/>
  <c r="H21"/>
  <c r="P21"/>
  <c r="D31"/>
  <c r="F32"/>
  <c r="N32"/>
  <c r="P10"/>
  <c r="F11"/>
  <c r="V11"/>
  <c r="E31"/>
  <c r="O32"/>
  <c r="G11"/>
  <c r="W11"/>
  <c r="F31"/>
  <c r="N31"/>
  <c r="P32"/>
  <c r="E10"/>
  <c r="M10"/>
  <c r="P11"/>
  <c r="G31"/>
  <c r="R11"/>
  <c r="S20"/>
  <c r="J31"/>
  <c r="D32"/>
  <c r="C31"/>
  <c r="E32"/>
  <c r="M32"/>
</calcChain>
</file>

<file path=xl/comments1.xml><?xml version="1.0" encoding="utf-8"?>
<comments xmlns="http://schemas.openxmlformats.org/spreadsheetml/2006/main">
  <authors>
    <author>Author</author>
  </authors>
  <commentList>
    <comment ref="A1" authorId="0">
      <text>
        <r>
          <rPr>
            <sz val="9"/>
            <color indexed="81"/>
            <rFont val="Tahoma"/>
            <family val="2"/>
          </rPr>
          <t xml:space="preserve">Please Select Last name in the cell below for Competence Lookup
</t>
        </r>
      </text>
    </comment>
  </commentList>
</comments>
</file>

<file path=xl/sharedStrings.xml><?xml version="1.0" encoding="utf-8"?>
<sst xmlns="http://schemas.openxmlformats.org/spreadsheetml/2006/main" count="3282" uniqueCount="538">
  <si>
    <t>Competency Level</t>
  </si>
  <si>
    <t>Initial</t>
  </si>
  <si>
    <t>Have read about the product
Know where the product fits into an End-to-End solution</t>
  </si>
  <si>
    <t>Basic</t>
  </si>
  <si>
    <r>
      <t xml:space="preserve">Fulfilled level 1 requirements and have done at least 5 (five) the following:
</t>
    </r>
    <r>
      <rPr>
        <sz val="11"/>
        <color theme="1"/>
        <rFont val="Calibri"/>
        <family val="2"/>
        <scheme val="minor"/>
      </rPr>
      <t>Know the product functions &amp; interfaces in the network/technology 
Have taken workshop and/or training 
Can navigate the 3GPP website
Have prepared CIQ &amp; datafill work with assistance from others
Have reviewed &amp; analyzed KPIs with assistance from others
Have performed troubleshooting work with assistance from others
Haveperformed optimization work with assistance from others
Have performed capacity dimensioning effort for the product with assistance from others
Have performed Network Operations Support work (Configuation, Fault, and/or Performance Mgmt) with assistance from others
Know about the product capacity
Can locate and understand basic call flows</t>
    </r>
  </si>
  <si>
    <t>Intermediate</t>
  </si>
  <si>
    <r>
      <rPr>
        <b/>
        <sz val="11"/>
        <color theme="1"/>
        <rFont val="Calibri"/>
        <family val="2"/>
        <scheme val="minor"/>
      </rPr>
      <t>Fulfilled level 2 requirements and have done most of the following:</t>
    </r>
    <r>
      <rPr>
        <sz val="11"/>
        <color theme="1"/>
        <rFont val="Calibri"/>
        <family val="2"/>
        <scheme val="minor"/>
      </rPr>
      <t xml:space="preserve">
- Have worked independently on providing the CIQ &amp; datafill for the product (leading GDC included)
- Have prepared planning and design material and presentations for customer discussion
- Have handled customer discussion about the product
- Know &amp; have relevant handson experience on Planning, Design, Operations Support or Optimization.
- Can independly work on a specific technology without being mentored.</t>
    </r>
  </si>
  <si>
    <t>Advanced</t>
  </si>
  <si>
    <r>
      <t xml:space="preserve">Fulfilled level 3 requirements and have done most of the following:
</t>
    </r>
    <r>
      <rPr>
        <sz val="11"/>
        <color theme="1"/>
        <rFont val="Calibri"/>
        <family val="2"/>
        <scheme val="minor"/>
      </rPr>
      <t xml:space="preserve">
- Capable of Leading a small team independently.
- Have led solution discussion and/or consultancy effort with/for customer
- Expert level skills on the subject matter
- Capable of Mentoring and giving OJTs
- Must have cleared atleast NCSS or any other specialist level certificate in that particular technology</t>
    </r>
  </si>
  <si>
    <t>World-Class</t>
  </si>
  <si>
    <r>
      <t xml:space="preserve">Fulfilled level 4 requirements and have done most of the following:
</t>
    </r>
    <r>
      <rPr>
        <sz val="11"/>
        <color theme="1"/>
        <rFont val="Calibri"/>
        <family val="2"/>
        <scheme val="minor"/>
      </rPr>
      <t>- Have created material &amp; provided workshop for train the trainer type activity
- Preparing Advanced NPO guidelines for particular feature, technology or service and  appreciated at every level.
- Must have cleared atleast NCSP or any other Professional level certificate in that particular technology.
- SME level experience.
- Excellent communication and customer interaction skills. Must be able to represent at executive level.</t>
    </r>
  </si>
  <si>
    <t>OSC Competence Assessment Summary</t>
  </si>
  <si>
    <t>Summery</t>
  </si>
  <si>
    <t>Level 5</t>
  </si>
  <si>
    <t>Level 4</t>
  </si>
  <si>
    <t>Level 3</t>
  </si>
  <si>
    <t>Level 2</t>
  </si>
  <si>
    <t>Level 1</t>
  </si>
  <si>
    <t>Former Nokia Competence</t>
  </si>
  <si>
    <t>Former ALU Competence</t>
  </si>
  <si>
    <t>E// Multivendor</t>
  </si>
  <si>
    <t>Samsung Multivendor</t>
  </si>
  <si>
    <t>Huawei Multivendor</t>
  </si>
  <si>
    <t>Project Management</t>
  </si>
  <si>
    <t>Presales</t>
  </si>
  <si>
    <t>BSC/RNC Dimensioning</t>
  </si>
  <si>
    <t>Certifications (Yes/No)</t>
  </si>
  <si>
    <t>Tools Expertise</t>
  </si>
  <si>
    <t>Programming Skills</t>
  </si>
  <si>
    <t>Primary Competence</t>
  </si>
  <si>
    <t>Secondary Competence</t>
  </si>
  <si>
    <t>Past Project Invovlement</t>
  </si>
  <si>
    <t>NSN ID</t>
  </si>
  <si>
    <t>Last Name</t>
  </si>
  <si>
    <t>First Name</t>
  </si>
  <si>
    <t>Former Organization</t>
  </si>
  <si>
    <t>f-Nokia 2G Plan</t>
  </si>
  <si>
    <t>f-Nokia 2G Opt.</t>
  </si>
  <si>
    <t>f-Nokia 2G OSC</t>
  </si>
  <si>
    <t>f-Nokia 3G Plan</t>
  </si>
  <si>
    <t>f-Nokia 3G Opt.</t>
  </si>
  <si>
    <t>f-Nokia 3G OSC</t>
  </si>
  <si>
    <t>f-Nokia LTE Plan</t>
  </si>
  <si>
    <t>f-Nokia LTE Opt.</t>
  </si>
  <si>
    <t>f-Nokia LTE OSC</t>
  </si>
  <si>
    <t>f-Nokia CDMA Plan</t>
  </si>
  <si>
    <t>f-Nokia CDMA Opt.</t>
  </si>
  <si>
    <t>f-Nokia CDMA OSC</t>
  </si>
  <si>
    <t>f-Nokia IBS Plan</t>
  </si>
  <si>
    <t>f-Nokia IBS Opt.</t>
  </si>
  <si>
    <t>f-Nokia IBS OSC</t>
  </si>
  <si>
    <t>f-Nokia Hetnet Plan</t>
  </si>
  <si>
    <t>f-Nokia Hetnet Opt.</t>
  </si>
  <si>
    <t>f-Nokia Hetnet OSC</t>
  </si>
  <si>
    <t>f-Nokia VoLTE Plan</t>
  </si>
  <si>
    <t>f-Nokia VoLTE Opt.</t>
  </si>
  <si>
    <t>f-Nokia VoLTE OSC</t>
  </si>
  <si>
    <t>f-ALU 3G/UMTS Plan</t>
  </si>
  <si>
    <t>f-ALU 3G/UMTS Opt.</t>
  </si>
  <si>
    <t>f-ALU 3G/UMTS OSC</t>
  </si>
  <si>
    <t>f-ALU LTE Plan</t>
  </si>
  <si>
    <t>f-ALU LTE Opt.</t>
  </si>
  <si>
    <t>f-ALU LTE OSC</t>
  </si>
  <si>
    <t>f-ALU CDMA Plan</t>
  </si>
  <si>
    <t>f-ALU CDMA Opt.</t>
  </si>
  <si>
    <t>f-ALU CDMA OSC</t>
  </si>
  <si>
    <t>f-ALU VoLTE Plan</t>
  </si>
  <si>
    <t>f-ALU VoLTE Opt.</t>
  </si>
  <si>
    <t>f-ALU VoLTE OSC</t>
  </si>
  <si>
    <t>f-ALU OSS/Database UMTS</t>
  </si>
  <si>
    <t>f-ALU OSS/Database LTE/SAM</t>
  </si>
  <si>
    <t>f-ALU In-Building/DAS 3G Opt.</t>
  </si>
  <si>
    <t>f-ALU In-Building/DAS LTE Opt.</t>
  </si>
  <si>
    <t>f-ALU In-Building/DAS OSC</t>
  </si>
  <si>
    <t>f-ALU LTE Driveless Opt.</t>
  </si>
  <si>
    <t>E// 3G/CDMA Opti.</t>
  </si>
  <si>
    <t>E// 3G/CDMA OSC</t>
  </si>
  <si>
    <t>E// LTE Opti.</t>
  </si>
  <si>
    <t>E// LTE OSC</t>
  </si>
  <si>
    <t>Samsung 3G/CDMA Opti.</t>
  </si>
  <si>
    <t>Samsung 3G/CDMA OSC</t>
  </si>
  <si>
    <t>Samsung LTE Opti.</t>
  </si>
  <si>
    <t>Samsung LTE OSC</t>
  </si>
  <si>
    <t>Huawei 3G/CDMA Opti.</t>
  </si>
  <si>
    <t>Huawei 3G/CDMA OSC</t>
  </si>
  <si>
    <t>Huawei LTE Opti.</t>
  </si>
  <si>
    <t>Huawei LTE OSC</t>
  </si>
  <si>
    <t>PM:
- 3 for Small Market lead
- 4 for larger Markets
- 5 PMP Certificate + 4</t>
  </si>
  <si>
    <t>Presales: Someone who has supported Presales assignments</t>
  </si>
  <si>
    <t>NCSA (LTE)</t>
  </si>
  <si>
    <t>NCSS (LTE)</t>
  </si>
  <si>
    <t>NCSP (LTE)</t>
  </si>
  <si>
    <t>iBWAVE1</t>
  </si>
  <si>
    <t>iBWAVE2</t>
  </si>
  <si>
    <t>iBWAVE3</t>
  </si>
  <si>
    <t>Smallcell/Hetnet L2 Associate</t>
  </si>
  <si>
    <t>Smallcell/Hetnet L2 Specialist</t>
  </si>
  <si>
    <t>Netengg RL45/RL70
(Basic)</t>
  </si>
  <si>
    <t>Netengg RL45/RL70
(Advanced)</t>
  </si>
  <si>
    <t>Netengg 15A
(Basic)</t>
  </si>
  <si>
    <t>f-ALU NPOP</t>
  </si>
  <si>
    <t>PMP</t>
  </si>
  <si>
    <t>PDM</t>
  </si>
  <si>
    <t>3 Primary Tools</t>
  </si>
  <si>
    <t>3 Programming Languages</t>
  </si>
  <si>
    <t>1 Primary Competence</t>
  </si>
  <si>
    <t>1 Secondary Competence</t>
  </si>
  <si>
    <t>e.g. MLO, Modernization Project etc</t>
  </si>
  <si>
    <t>Farooqui</t>
  </si>
  <si>
    <t>Umar</t>
  </si>
  <si>
    <t>Former Nokia</t>
  </si>
  <si>
    <t>4 (Larger Market Lead)</t>
  </si>
  <si>
    <t>N/A</t>
  </si>
  <si>
    <t>Yes</t>
  </si>
  <si>
    <t>No</t>
  </si>
  <si>
    <t>Windcatcher
Actix
XCAP</t>
  </si>
  <si>
    <t>V-Basic
C
C++</t>
  </si>
  <si>
    <t>Multivendor ERC/Samsung Optimization</t>
  </si>
  <si>
    <t>Multilayer/Multivendor Optimization</t>
  </si>
  <si>
    <t xml:space="preserve">MLO Sprint </t>
  </si>
  <si>
    <t>PA0004990</t>
  </si>
  <si>
    <t>Rogers</t>
  </si>
  <si>
    <t>Laura</t>
  </si>
  <si>
    <t>Former ALU</t>
  </si>
  <si>
    <t>excel, powerpoint, access</t>
  </si>
  <si>
    <t>c, c++, shell</t>
  </si>
  <si>
    <t>project management</t>
  </si>
  <si>
    <t>software development</t>
  </si>
  <si>
    <t>Project Management of RNC hardware replacements
Project Management of many software upgrades and updates
Project Management of Operations Support
Launch eNodeB sites on-air, commercial</t>
  </si>
  <si>
    <t>Breedlove</t>
  </si>
  <si>
    <t>Jasmine</t>
  </si>
  <si>
    <t>Actix, TPIM, NetAct</t>
  </si>
  <si>
    <t>GSM/UMTS Site Stabilitation</t>
  </si>
  <si>
    <t>LTE Cluster Optimization</t>
  </si>
  <si>
    <t>Rural Americas, MLO Optimization, Single Site Stabilization, Single Site Verification, Greenfield Optimization</t>
  </si>
  <si>
    <t>rao.vootkur</t>
  </si>
  <si>
    <t>Vootkur</t>
  </si>
  <si>
    <t>Rao</t>
  </si>
  <si>
    <t>fALU - WPS (Tool to configure fALU LTE eNB configuration, fALU UMTS RNC, BTS configuration)
WIRESHARK
fALU - eDAT (debugging tool)</t>
  </si>
  <si>
    <t>C
SQL</t>
  </si>
  <si>
    <t>LTE, MME, eNodeB configuration</t>
  </si>
  <si>
    <t>LTE end to end</t>
  </si>
  <si>
    <t>Strong leader with excellent eNb, MME debugging skills.
field deployment/integration verification, end-to-end solution integration validation.Excellent project planning, implementation and debugging skills.
In depth knowledge across multiple Wireless platforms.
Trained customers and team members on new projects.
Resolved Sprint 4G  eNB, call processing, network issues. Supported RF team.
Resolvee alarms to get customer acceptance and sign  off (OSS-SAM, MME, eNBs).
Good at supporting new products, projects.</t>
  </si>
  <si>
    <t>Blanchard</t>
  </si>
  <si>
    <t>Brian</t>
  </si>
  <si>
    <t>My skills are related to CDMA.</t>
  </si>
  <si>
    <t>unix
perl</t>
  </si>
  <si>
    <t>CDMA</t>
  </si>
  <si>
    <t>lte</t>
  </si>
  <si>
    <t>Verizonwireless CDMA support/planning
uscc site shake down</t>
  </si>
  <si>
    <t>Sharma</t>
  </si>
  <si>
    <t>Sapna</t>
  </si>
  <si>
    <t>3 (Small Market Lead)</t>
  </si>
  <si>
    <t xml:space="preserve">ACTIX, TEMS, QXDM,Tableau </t>
  </si>
  <si>
    <t>Programming background - Visual basic &amp; SQL</t>
  </si>
  <si>
    <t>LTE Operations Support</t>
  </si>
  <si>
    <t>LTE Optimization</t>
  </si>
  <si>
    <t>Performance lead for TMO LTE SW and features' Pilot/FOA RL40, RL50, RL60, RL70, FL15A &amp; FL16.</t>
  </si>
  <si>
    <t>Kehal</t>
  </si>
  <si>
    <t>Mohamed</t>
  </si>
  <si>
    <t xml:space="preserve">Netact
Windcatcher 
XCAL
MapInfo </t>
  </si>
  <si>
    <t>LTE Deployment team lead</t>
  </si>
  <si>
    <t xml:space="preserve">LTE optimization </t>
  </si>
  <si>
    <t xml:space="preserve">Sprint TD-LTE Macro and mini macro deployment : National team
T-mobile modernization : Detroit market </t>
  </si>
  <si>
    <t>PA0013860</t>
  </si>
  <si>
    <t>Mohiuddin</t>
  </si>
  <si>
    <t>Mohammed</t>
  </si>
  <si>
    <t>Use all RAN and KPI tools written within the group for supporting RF</t>
  </si>
  <si>
    <t>C, Unix, Shell</t>
  </si>
  <si>
    <t>LTE RAN</t>
  </si>
  <si>
    <t>LTE CORE</t>
  </si>
  <si>
    <t>5ESS, GSM</t>
  </si>
  <si>
    <t>song</t>
  </si>
  <si>
    <t>chae</t>
  </si>
  <si>
    <t>eDAT shell</t>
  </si>
  <si>
    <t>C Unix</t>
  </si>
  <si>
    <t>na</t>
  </si>
  <si>
    <t>4G small cell , Volte trial</t>
  </si>
  <si>
    <t>Apple</t>
  </si>
  <si>
    <t>Neal</t>
  </si>
  <si>
    <t>SAM
apxrcv (3G configuration)
OMC-RAN (EV-DO configuration)</t>
  </si>
  <si>
    <t>CDMA Network Support</t>
  </si>
  <si>
    <t>LTE Network Support</t>
  </si>
  <si>
    <t xml:space="preserve">3G system testing
3G test lab manager, </t>
  </si>
  <si>
    <t>Hsieh</t>
  </si>
  <si>
    <t>Winnie</t>
  </si>
  <si>
    <t>MPM.
JUMP.
TPIM.</t>
  </si>
  <si>
    <t>Nokia LTE</t>
  </si>
  <si>
    <t>Nokia 3G</t>
  </si>
  <si>
    <t>TMO LTE FOA.
TMO WCDMA FOA.
TMO 2G/3G Modernization.</t>
  </si>
  <si>
    <t>marquez</t>
  </si>
  <si>
    <t>Trinidad</t>
  </si>
  <si>
    <t>Maria</t>
  </si>
  <si>
    <t>LTE SAM 5620 GUI
UMTS WMS GUI
CARES</t>
  </si>
  <si>
    <t>Have Used (not currently using now):
C++
Perl Scripts
Unix Scripts</t>
  </si>
  <si>
    <t>Software Development</t>
  </si>
  <si>
    <t>Feature Engineering</t>
  </si>
  <si>
    <t>EVDO CLT Test Engineer
Cell Platform Development/Feature Engineer
CDMA OSP Software Developer/Feature Engineer/OSP CCMS Administrator
CDMA RCS Software Developer</t>
  </si>
  <si>
    <t>beverley</t>
  </si>
  <si>
    <t>Reed</t>
  </si>
  <si>
    <t>Beverley</t>
  </si>
  <si>
    <t>UMTS WMS
CARES
LTE SAM 5620 GUI</t>
  </si>
  <si>
    <t>UNIX Operation</t>
  </si>
  <si>
    <t>Market Lead</t>
  </si>
  <si>
    <t>Integration Testing</t>
  </si>
  <si>
    <t>FLEXENT CDMA Integration Testing
UMTS RNC CATP Testing
LTE 3G Trial
2G/3G LTE Operations Support
3G LTE Market Lead</t>
  </si>
  <si>
    <t>athirune</t>
  </si>
  <si>
    <t>Athysivam</t>
  </si>
  <si>
    <t>Thiruneela</t>
  </si>
  <si>
    <t>WPS, NEM &amp; PMT</t>
  </si>
  <si>
    <t>Unix &amp; Perl</t>
  </si>
  <si>
    <t>Back Haul</t>
  </si>
  <si>
    <t>RAN</t>
  </si>
  <si>
    <t>BH OPS.
LTE OPS.
5620 Support includes licenses.
MPRe 5.1 Upgrade
RNC integration
RNC Rehome-Transport(ALU &amp; Ericsson)
EDGE support(Nokia)
BSC &amp; BTS(Nokia)</t>
  </si>
  <si>
    <t>Williams</t>
  </si>
  <si>
    <t>Thomas</t>
  </si>
  <si>
    <t>SAM7
RMT
MS Office Suite</t>
  </si>
  <si>
    <t>C++
Pascal</t>
  </si>
  <si>
    <t>Operations Support Professional</t>
  </si>
  <si>
    <t>People manager</t>
  </si>
  <si>
    <t>Sprint 3G/4G operations support
AT&amp;T UMTS/RNC tech support
RITC Support for Sprint, Verizon, AT&amp;T</t>
  </si>
  <si>
    <t>pradeept</t>
  </si>
  <si>
    <t>Bhattacharya</t>
  </si>
  <si>
    <t>Pradeepta</t>
  </si>
  <si>
    <t>Packet trace tools like wireshark, Tektronix, agilent
API based tools for cloud based network configuration
f-ALU tools -- NPO, WNG, 5620 SAM scripting, IP network audit.</t>
  </si>
  <si>
    <t>C
java/php
Shell scripting ( bash, expect etc)</t>
  </si>
  <si>
    <t>Network Deployment and Operations</t>
  </si>
  <si>
    <t>Solution Architecture</t>
  </si>
  <si>
    <t>2011-2012- part of 25 member team of industry experts for an onsite expat assignment. Developed Solutions for converged fixed-LTE-EPC network architecture, Wifi Solution with mobility. Monetization and loyalty management.
2004-2011 -- Design and deployment engineer for IP backhaul and UMTS. Worked on AT&amp;T nationwide 3G rollout.
2000-2004 -- UMTS packet core (SGSN,GGSN,CGF) testing lead.</t>
  </si>
  <si>
    <t>midudula</t>
  </si>
  <si>
    <t>sree</t>
  </si>
  <si>
    <t>Wind catcher, Edat, Arieso Geo, Actix .</t>
  </si>
  <si>
    <t>SQL basic programming</t>
  </si>
  <si>
    <t>LTE/VoLTE optimization</t>
  </si>
  <si>
    <t xml:space="preserve">Prefromance monitoring, project coordination, Pre Sales </t>
  </si>
  <si>
    <t>Was involved in delivering the following projects:
1. US Cellular - Pre &amp; Post Launch optimization for Virginia Market
2. T-Mobile - DCR Volte optimization for DFW market
3. Sprint - LTE Optimization Post Launch support for Kentucky market
4: ATT - Areiso Geo Trial (drive less optimization)  for WABA market
5. ATT - LTE Pre &amp; Post Launch support for NY,NJ, Seattle and Denver Markets.
6: Verizon: LTE Pre Launch Optimization for NY Market.</t>
  </si>
  <si>
    <t>PANDILLA</t>
  </si>
  <si>
    <t>RAVIKUMAR</t>
  </si>
  <si>
    <t>ACTIX, TEMPS and NEMO</t>
  </si>
  <si>
    <t>LTE Network performance and optimization</t>
  </si>
  <si>
    <t>UMTS Network performance and optimization</t>
  </si>
  <si>
    <t>TMO and USCC network FOA and Care support</t>
  </si>
  <si>
    <t>PA0008517</t>
  </si>
  <si>
    <t>ryu</t>
  </si>
  <si>
    <t>kwang</t>
  </si>
  <si>
    <t>excel, powerpoint, cygwin</t>
  </si>
  <si>
    <t>C/C++, UNIX, perl/java</t>
  </si>
  <si>
    <t>f-ALU LTE Network Operations Support Competence</t>
  </si>
  <si>
    <t>f-ALU OSS/Database LTE/SAM Competence</t>
  </si>
  <si>
    <t>5ESS System Integrity Development
CDMA International Customer Technical Support
AT&amp;T UMTS Deployment Operations
AT&amp;T UMTS Integrations
AT&amp;T LTE First Integration Test
Sprint LTE Deployment Operations</t>
  </si>
  <si>
    <t>motsavage</t>
  </si>
  <si>
    <t>Judy</t>
  </si>
  <si>
    <t>SAM, WMS, HDM</t>
  </si>
  <si>
    <t>shell, perl, sam-o</t>
  </si>
  <si>
    <t>UMTS/LTE Operations support</t>
  </si>
  <si>
    <t>LTE/UMTA outage support</t>
  </si>
  <si>
    <t>Small Cells, LTE/UMTS Operations and Outage support</t>
  </si>
  <si>
    <t>Ahmadi</t>
  </si>
  <si>
    <t>Mehdi</t>
  </si>
  <si>
    <t>iBwave, Windcatcher, Actix, Keima Overture, MapInfo, TEMS, JDSU</t>
  </si>
  <si>
    <t>Excel</t>
  </si>
  <si>
    <t>LTE Radio, DAS/Small Cell</t>
  </si>
  <si>
    <t>performance and KPIs</t>
  </si>
  <si>
    <t>IBS, DAS/Small Cell (AT&amp;T), Nokia Radio and antenna equipment, features and software performance and KPIs verification (Tmobile)</t>
  </si>
  <si>
    <t>myhuang</t>
  </si>
  <si>
    <t>Huang</t>
  </si>
  <si>
    <t>Mary</t>
  </si>
  <si>
    <t>SAM5620, WPs and eDAT</t>
  </si>
  <si>
    <t>Current using:
Shell script, expect and HTML
Were using:
C/C++ and Java</t>
  </si>
  <si>
    <t>Automation</t>
  </si>
  <si>
    <t>Troubleshooting</t>
  </si>
  <si>
    <t>I have been working for Sprint LTE operation and support for past four years. I started to create launching scripts for daily launching to speed up the process. I modified and maintained the launch scripts for different carriers and SW/template release and wrote scripts for parameter developments.
I investigated and led many troubleshooting sessions and mentor less experienced peers.</t>
  </si>
  <si>
    <t>shahab.hussain</t>
  </si>
  <si>
    <t>Hussain</t>
  </si>
  <si>
    <t>Shahab</t>
  </si>
  <si>
    <t>WPS (LTE Design), NEM, SAM Performance Tools, RSP, NPO, Network Testing Tools (Spirent ADTECH, Agilent Omniber, Agilent Router Tester, Sniffers and Wavstar</t>
  </si>
  <si>
    <t>Unix/Linus Scripting, Perl, C/C++</t>
  </si>
  <si>
    <t>LTE</t>
  </si>
  <si>
    <t>IP Backhaul</t>
  </si>
  <si>
    <t>16 Years of Alcatel-Lucent experience.
Operations Support LTE RAN/ IPBH (Sprint), Design/Integration Wireless Backhual UMTS/LTE (AT&amp;T, Verizon), Software QA Testing, Quality Management
Areas of Interest:
5G Wireless Networks, Small Cell, HetNets, LTE/LTE-A , NFV, SDN, vRAN, Solution architecture, Network audits and performance analysis, Global Customer Services, Industries like Transportation, Energy, Financial, Healthcare &amp; First Responders, Technical Management
Certification/Training:
LTE (eNB, MME, SGW, PGW) Trainings, IP Trainings, Management Trainings, PhD in Engineering (Research on 5G &amp; Hetrogeneous Networks),  Lean 6 Sigma &amp; Quality Trainings
* Performed Ph.D. Reseach in  "5G Wireless HetNets"
* Published 15+ research papers on 5G, LTE &amp; HetNets.</t>
  </si>
  <si>
    <t>Abu-Suad</t>
  </si>
  <si>
    <t>Mohammad</t>
  </si>
  <si>
    <t>Actix, Overture, Nokia OSS</t>
  </si>
  <si>
    <t>Optimization</t>
  </si>
  <si>
    <t>Liquid Planning</t>
  </si>
  <si>
    <t>TMO Modernization, TMO Rural America, Verizon Liquid Planning projects</t>
  </si>
  <si>
    <t>Froula</t>
  </si>
  <si>
    <t>Don</t>
  </si>
  <si>
    <t>NetAct
TPIM
OSS
AEMS</t>
  </si>
  <si>
    <t>PERL
C++
JAVA</t>
  </si>
  <si>
    <t>CDMA Performance/Optimization</t>
  </si>
  <si>
    <t>LTE Performance/Optimization</t>
  </si>
  <si>
    <t>Lead performance engineer for 3 Verizon CDMA markets, Denver, Evansville IN, Springfield MO. Responsible for  day-to-day performance monitoring, quarterly comprehensive customer performance/capacity review meetings within each market.
20 years experience as CDMA call processing feature system architect.
Representative to 3GPP2 TSG-A for 5 years. Chairman of TSG-A (RAN) working group for 2 years. Participated in authoring full EVDO eHRP spec, incorporating LTE signaling transport over EVDO interfaces, so familiar with LTE signaling.
Member of CEM team preparing CEM product for introduction into North America with USCC PoC trial (CDMA/EVDO support).</t>
  </si>
  <si>
    <t>PA0013581</t>
  </si>
  <si>
    <t>McKinley</t>
  </si>
  <si>
    <t>Ellen</t>
  </si>
  <si>
    <t>SAM, WMS, CARES</t>
  </si>
  <si>
    <t>ALU LTE Network Operations Support</t>
  </si>
  <si>
    <t>ALU 3G/UMTS Network Operations Support</t>
  </si>
  <si>
    <t>ATT LTE Monitoring
ATT LTE On Site Support
Flexent TDMA Tier 3 Support</t>
  </si>
  <si>
    <t>PICO</t>
  </si>
  <si>
    <t>ENRIQUE</t>
  </si>
  <si>
    <t>NetAct, TPIM,  Actix, ActixONE, TEMS investigation, WinFiold, Nemo Outdoor/Handy, MapInfo, Windcatcher, MS Office.</t>
  </si>
  <si>
    <t>MLO optimization suport and Datafill Scheduling for South region for TMO</t>
  </si>
  <si>
    <t>Datafill scheduling for all TMO projects in South region</t>
  </si>
  <si>
    <t>-FOA support as RF consulting in 2011.
- RF Lead for TMO CCP markets  for Modernziation and Rural America from 2012 to 2014 in Cleveland, OH. 
-Coordination with NI/NPO/SDC  and scheduling for all Datafill of TMO  from 2014 till 2016.</t>
  </si>
  <si>
    <t>Almohsen</t>
  </si>
  <si>
    <t>Sami</t>
  </si>
  <si>
    <t>NetAct, Actix, TPIM</t>
  </si>
  <si>
    <t>Python</t>
  </si>
  <si>
    <t>SCF Creation</t>
  </si>
  <si>
    <t>Multilayer Optimization</t>
  </si>
  <si>
    <t>Rural America, MLO Optimization, Government project in 3G and LTE</t>
  </si>
  <si>
    <t>PA0007447</t>
  </si>
  <si>
    <t>Shah</t>
  </si>
  <si>
    <t>Hemant</t>
  </si>
  <si>
    <t>SAM-O Tool server scripts
KPI monitoring tools
Netcool</t>
  </si>
  <si>
    <t>C/Unix</t>
  </si>
  <si>
    <t>LTE eNodeB</t>
  </si>
  <si>
    <t>UMTS</t>
  </si>
  <si>
    <t>AT&amp;T LTE Operations support NY market Lead
UMTS Customer Acceptance testing
2G/3G CDMA/UMTS Sys. Engineering
CDMA Autoplex Development</t>
  </si>
  <si>
    <t>Mattes</t>
  </si>
  <si>
    <t>Martin</t>
  </si>
  <si>
    <t>Windcatcher and Mapinfo - USCC Shakedown testing</t>
  </si>
  <si>
    <t>UNIX shell scripting</t>
  </si>
  <si>
    <t>CDMA System Performance/Troubleshooting</t>
  </si>
  <si>
    <t>CDMA Capacity Monitoring</t>
  </si>
  <si>
    <t>Verizon Wireless CDMA System Performance Team
Training on US Cellular LTE Shakedown testing</t>
  </si>
  <si>
    <t>qa9762</t>
  </si>
  <si>
    <t>Farina</t>
  </si>
  <si>
    <t>Tim</t>
  </si>
  <si>
    <t>Windcatcher,  Mapinfo</t>
  </si>
  <si>
    <t>PERL, Shell Scripts</t>
  </si>
  <si>
    <t>Communication</t>
  </si>
  <si>
    <t>Verizon CDMA Performance and Optimization</t>
  </si>
  <si>
    <t>Garncarz</t>
  </si>
  <si>
    <t>Jeff</t>
  </si>
  <si>
    <t>Planet; SQL, RapidMiner, EE Cloud, MS Office Automation suite</t>
  </si>
  <si>
    <t>Database: SQL (SQL Server, MySQL, Oracle) MongoDB; Languages: Perl, VB/VBA/VBS, C/C#, Python; Web: Java/JavaScript, REST, SOAP</t>
  </si>
  <si>
    <t>Software Engineering</t>
  </si>
  <si>
    <t>RF Planning/Optimization tools</t>
  </si>
  <si>
    <t xml:space="preserve">RA 700/1900 tools automation (dashboards), MLO optimization tools automation (dashboard); RF Planning &amp; Optimization tool development (traffic modeling, network dimensioning, pathloss models, interference analysis, network simulations); VzW Performance Monitoring and reporting tools; SPOS online ordering system development; </t>
  </si>
  <si>
    <t>PA0015545</t>
  </si>
  <si>
    <t>Dodge</t>
  </si>
  <si>
    <t>Shawn</t>
  </si>
  <si>
    <t>Network Deployment/Services Delivery, Operations, Maintenance</t>
  </si>
  <si>
    <t>PROFESSIONAL SUMMARY
	24+ Yrs proven Management &amp; Technical expertise in Telecommunications Career Fields
	18+ Yrs supporting Services Delivery of Mobile Telecommunications Wireless Networks
o	GSM/CDMA/UMTS/IMS/LTE
o	Extensive expertise in Wireless Network Services Delivery in various roles/functions - Commissioning, Integration, Methods &amp; Procedures, Operations, BH Integration/Design as well as Optimization &amp; Software Upgrades/Maintenance Support
	12+ Yrs Supervisory experience
o	9+ specifically leading and managing Service Delivery Teams as 1st/2nd level Line Manager
o	Results driven leader focused on first time right &amp; cost efficient execution
	Integrated Project Management Certification – Stevens Institute of Technology
	US Military Educated - Possessed US Department of Defense Top Secret Security Clearance for 10 years
	PROFESSIONAL ACHIEVEMENTS
Nov 97 - Present 	Lucent, Alcatel-Lucent, Nokia
Sept 11 - Present  	Sprint Dep Operations Director    	Alcatel-Lucent   Columbus, Oh, USA 											(Virtual Office – Florida)
	Lead a highly skilled team supporting NAM Services Delivery Design/Integration/RF/Perf  Teams in the overall deployment of LTE eNB/BH Network Elements
	Responsible for entire network/health from time NE’s are Integration Complete until they are Remote Site Accepted – Includes SW/GPL upgrades &amp; call testing/alarmed issue resolution
	From August 2015 to Present - .Leading efforts to transition ~40% Operations Support to lower cost regional offshore Delivery Centers – ongoing effort until targeted ~60% transitioned
o	Liason with key RITC Romania/GNEIC India personnel in managing workflow transition plans
	Regular assessment of workflow forecasts/volumes, staffing projections, cost containment
	Innovative leader that strives for continual process/procedural improvements to overall delivery models
June 09 – Sept 11  	UMTS Services Delivery Director   	Alcatel-Lucent   Columbus, Oh, USA 
	Responsible for leading  Migration Team in hot-swapping out UMTS RNC Platform for ATT Project
	Led teams in performing all ATM BH Design &amp; Integration activities for ATT UMTS Project
Oct 08 -	May 09  	ATT IMS Quality Solutions Sr Mgr    	Alcatel-Lucent   Columbus, Oh, USA 
	MOP IQR (Independent Quality Reviews) - Manage MOP Quality Reviews as final gate prior to Customer Delivery across all Services Solutions
	MOP AR Management - MOP Issue Resolution/Root Cause Analysis to drive MOP Process/Quality Improvements across all Solution MOP’s
o	54% &gt; 97% progressive increase in overall MOP Success Rate within 6 Months 
o	85% &gt; 98%  progressive increase in overall On-Time Delivery within 6 Months
July 06 -Sept 08  	ATT UMTS Operations/SU Sr Mgr    	Alcatel-Lucent,	Columbus, Oh USA
	Extensive knowledge in ALU UMTS Product Portfolio to include NodeB, RNC, OMC-UPS, PSAX, SGSN, GGSN, OMC-CN, MGW, LSS 
	Managed a team of UMTS Engineers responsible for the Operations Administration &amp; Maintenance, Software Upgrades, &amp; Planned Works Network Changes to ensure Network Stability
o	99.69% overall Error-Free Software Upgrade Success Rate
Sep 03 -	June 06		UMTS M&amp;P/RITC Engineer    		Lucent Technologies,  Columbus, Oh USA
	Supported testing/validating of UTRAN Integration Methods &amp; Procedures
o	Supported UMTS Trial’s in a primary role as UTRAN M&amp;P In Market Support 
o	Led daily activities &amp; provided UTRAN SME support to Installation/Integration teams
	Supported UMTS RITC (Regional Integration Test Center) in a primary role as UMTS RITC Lead Engineer
o	Provided UMTS NodeB SME Support 
o	Led the development/implementation of internal processes | defining of SAM tool requirements
Nov 97 - Aug 03 		TSS GSM/CDMA Cell Engineer 		Lucent Technologies, Columbus, Oh USA									Nuremberg Germany
	Supported the Network Engineering Center in the NAR region in a primary role as CDMA Cell Engineer.
	Ensured network integrity of CDMA cell sites while providing technical support to Installation/Integration 
	Supported various GSM900, DCS1800, and PCS1900 Projects in over 17 countries throughout EMEA, Asia, NAR, CALA Regions
	Supported various roles responsible for the Commissioning, Integration, Network Design, Customer Acceptance, &amp; Software Upgrades of all BSS-2000 Network Elements 
	Provided In-Country BSS SME Level Support
Nov 96 -	July 97 	Voicestream/Western Wireless Corporation, Tulsa, OK, USA	
			Field/Switch Engineer 				
	Responsible for the maintenance, troubleshooting, repair, and monitoring of equipment in a fully digital GSM, PCS1900 Switching Central Office to include: Nortel SL-100 switch, Nortel BSS equipment, Centigram Voice Mail System, OMC-R Servers and Workstations, and DS1/DS3 Circuits. 
	Tested for factors such as power output, frequency power, noise level, and audio quality using Racal test equipment. 
	Experienced using Hewlett Packard Spectrum analyzers, Network analyzers, and Power meters. 
	Maintained databases of scheduled maintenance and repairs.
Apr 91 -	Oct 96		US Army Signal Corps, Various locations 
Communications Technician/Supervisor	 
	Operated, installed, performed troubleshooting, repaired, maintained, and tested electronic, electrical mechanical communications, and telecommunications equipment by vaious equipment vendors.
	Supervised and coordinated activities of team engaged in assembly, installation, maintenance, testing, and repair of communication and telecommunications equipment. 
	Assigned daily work task and requisitioned materials, tools, and supplies. 
	Obtained work clearances on lines and equipment.
	Maintained Standard Operating Procedures, scheduled maintenance, repair, and calibration records. 
	Performed quarterly/annual appraisals of individual team member performance.</t>
  </si>
  <si>
    <t>Widlicka</t>
  </si>
  <si>
    <t>Robert</t>
  </si>
  <si>
    <t xml:space="preserve">5620SAM, </t>
  </si>
  <si>
    <t>C, shell script, java script.</t>
  </si>
  <si>
    <t>LTE operations support</t>
  </si>
  <si>
    <t>CDMA operations support</t>
  </si>
  <si>
    <t>Verizon Wireless LTE deployment, CNI.</t>
  </si>
  <si>
    <t>SER</t>
  </si>
  <si>
    <t>LAI KIAT</t>
  </si>
  <si>
    <t>Emil-LTE, Emil-3G, Megaplexer, Megamon, TPIM</t>
  </si>
  <si>
    <t>Emil-Scripting, C+, Excel macro</t>
  </si>
  <si>
    <t>WCDMA</t>
  </si>
  <si>
    <t>Care Performance tickets analysis-LTE/WCDMA/GSM
VoLTE one way audio war room
WCDMA new release FOA
WCDMA new feature FOA
LTE new release FOA
LTE new feature FOA</t>
  </si>
  <si>
    <t>PA0024089</t>
  </si>
  <si>
    <t>Untalan</t>
  </si>
  <si>
    <t>Ritchie</t>
  </si>
  <si>
    <t>5620 SAM 
WMS
HDM</t>
  </si>
  <si>
    <t>C++
Unix
Java</t>
  </si>
  <si>
    <t>LTE/UMTS Operations</t>
  </si>
  <si>
    <t>Metrocell/Smallcell Operation</t>
  </si>
  <si>
    <t>EVDO Optimization
UMTS Optimization
LTE Optimization
Metrocell/Smallcell Operation support</t>
  </si>
  <si>
    <t>rraustin</t>
  </si>
  <si>
    <t>Austin</t>
  </si>
  <si>
    <t>Rufus</t>
  </si>
  <si>
    <t>ALU LTE Network Operations Support Competence</t>
  </si>
  <si>
    <t>f-ALU CDMA Network Operations Support Competence</t>
  </si>
  <si>
    <t xml:space="preserve">I have been a Technical Manager since 1995 and managed several different teams across different areas, functions, projects and customers (RF, Switch, Optimization, Operations, Deployments,  Labs, Project Management, etc..) I've included my experiences below:
WORK HISTORY/PROFESSIONAL EXPERIENCE:
Nokia/Alcatel-Lucent /Lucent Technologies/AT&amp;T-Bell Labs:
03/2016 – Present: AT&amp;T OSC Operations Team– Technical Manager
Responsible for providing technical operations management  support to the AT&amp;T Operations team.
10/2012 – 03/2016 3G CDMA RAN Operations Team– Technical Manager
Responsible for providing technical operations support  for the deployment and provisioning of Sprint Network Vision’s 3G and 4G LTE RAN network, team mainly focused on 3G (1900 &amp; 800 MHz) portion of MMBTS.  Supported over 13,000 sites from on air launch through customer ATP in support of RF engineers (RF optimization, troubleshooting) and PM’s across all  U.S. markets.
01/2010 – 10/2012: LTE Services Solution PracticeTeam  – Managing Principal /Technical Manager Level
Responsible for supporting  business development activities related to the end to end LTE Services Solution offer to Network Service providers and Vertical markets.  LTE Solution includes
end to end services for ePC, PGW, PCRF, MME, SGW, IP Backhaul, and Backbone portions of communication networks.
  (Solution covers Greenfield &amp; Evolution from 2G/3G networks to LTE networks).
08/2007 – 01/2010: Mobile Backhaul Services Solution Manager  – Technical Manager
Responsible for developing and managing business development activities related to the end to end services offer to network service providers.  Mobile Backhaul Services Solution includes
end to end services for both the backhaul and backbone portions of communication networks
  (Covering evolution from TDM networks thru possible evolution to LTE networks).
1/2007 – 08/2007: Professional Services NID Multi-vendor  Team  – Technical Manager
Responsible for developing Multi-vendor integration processes and methodologies (training and role out across the global organization); building stronger organization interface and partnerships with the procurement organization (SCN);  Eco-System development;  Provided recommendations to multi-vendor projects involved in contracts and agreements with 3rd parties (Q-Chat project).
11/2004 – 12/2006: Professional Services Global Platform Team  – Technical Manager
Responsible for building and managing new team of individual contributors and achieved the results of project managing the launch of the Global Professional Services Resource Center (India), Established Best Current practice activities (CDMA deployments); Established Global Resource Utilization methods and  Resource Localization training.
11/2003 – 12/2004: Customer Program Lead (Reliance Phase-2) – Technical Manager
Responsible for  managing team of engineers for equipment deployment (MSC’s, Cell Sites, PSAX) and services associated with  capacity growth across India for major Wireless Service provider which accounted for millions in revenue for FY2004.  
1/2001 – 10/2003: Customer Program Lead – Technical Manager
Responsible for equipment deployment and services associated with capacity growth in the Southern Region (Texas, Louisiana, North Carolina, Oklahoma, Kansas and Missouri) for major Wireless Service Provider which accounted for $57M in revenue for FY2002.   Project managed deployment of special sites for 2002 Winter Olympics in Salt Lake City and major growth in Denver area.  Deployed GSM systems in Houston and Kansas City markets.
2/1999 – 1/2002: MSC and Networking Group – Technical Manager
Responsible for the management of  $70M of Switching and transmission equipment capital which comprised International and Domestic CDMA, TDMA and AMPS development and System Test labs which supported revenue for hardware and software products.
8/1996 – 2/1999: Customer Program Lead – Technical Manager
Lead upgrade, deployment and optimization of key markets in the Lucent competitive win over
competitor for major PCS customer.  Assignment included seamless transition and introduction
of cell sites, switches and associated transmission equipment.
Lead efforts for PCS CDMA equipment deployment for PrimeCo PCS and Clearnet customers in Florida, Texas, Virginia, Louisiana and Canada markets. Activities included RF optimization, program management, and coordination with the Lucent installation team and contract implementation coordination with the sales and account teams.
2/1996 - 11/1996: Primary Customer Technical Interface (CTA) – Technical Manager
Developed initial team for new job function and coordinated activities with Sprint PCS customer as the initial contact within Lucent for all customer issues (development, software product delivery, hardware, software compatibility, and contract issues).
5/1995 - 2/1996: MSC Project Management – Technical Manager               
Lead project management team responsible for on time delivery of $40M of R&amp;D software  products and customer specific features. Major accomplishments included improved on-time deliveries through enhanced risk management and contingency planning.
1994 - 5/1995: International First Office Application Engineer:              
Responsible for deploying new switch software products (Base Station and Digital Cellular Switches) into International customer markets. Countries of focus were South Korea and Argentina.
1992 - 1994 OMC/GSM Project Management:
Responsibilities were coordinating, establishing and tracking all Operations Maintenance Center (OMC) and GSM Base Station software development project related activities.
1991 - 1994 Department ISO 9000 Coordinator:
Lead coordination of department software development activities to obtain ISO 9000 registration.
1989 - 1991 Lab Planning/Coordination - APX Test Facilities Group:
Responsible for the development, implementation, and relocation of Wireless development and system test labs.  Activities included negotiating schedules and commitments to ensure no impact on customer commitments.
1984 - 1988 Loadbuilding Coordinator, Software Coordinator, and Lab Administrator
Digital Equipment Corporation:
1979 - 1984  Field Service Engineer. – Digital Equipment Corporation (DEC)
EDUCATION
1990 – Master of Science Degree -  Project Management, DeVry Institute of Technology
1982 – Bachelor of  Science Degree -  Electronic Engineering Technology, DeVry Institute of Technology </t>
  </si>
  <si>
    <t>gww</t>
  </si>
  <si>
    <t>White</t>
  </si>
  <si>
    <t>Gregory</t>
  </si>
  <si>
    <t>SAM, WPS (WO creation for SAM), NEM &amp; IceT, WRDP, CITRIX &amp; UMTS WMS, WICL command interface/scripts. Soft Switch/OMC-CN &amp; Maintenance Interface ( MSC media gateway/routers)</t>
  </si>
  <si>
    <t>C++, shell scripting, XML, JAVA, HTML-5 and CVE, VCP &amp; VCAP (Virtual Machines, Sun/Oracle Domains &amp; VMware)</t>
  </si>
  <si>
    <t>Network trouble shooting/customer support</t>
  </si>
  <si>
    <t>Project Management (PM/TPM)</t>
  </si>
  <si>
    <t>2006-2013 TPM for AT&amp;T mobility NE markets. 2003-2006  RTS support and integration engineer for ATM/routers mobile backhaul.  OMC, MSC, LMRS(mobile announcements), MG/router, RNC, and NodeB SW  upgrade engineer for mobility projects. 1998-2003 pre-sales engineer and PM overseas in Saudi Arabia (KSA) for Internet Phases 1 &amp; 2B and mobility GSM/UMTS projects (TEPP 6)</t>
  </si>
  <si>
    <t>John.Schraufnagel@nokia.com</t>
  </si>
  <si>
    <t>Schraufnagel</t>
  </si>
  <si>
    <t>John</t>
  </si>
  <si>
    <t>LTE Monitoring tools, site traffic monitoring,</t>
  </si>
  <si>
    <t>C++, C, HDML</t>
  </si>
  <si>
    <t>LTE Troubleshooting</t>
  </si>
  <si>
    <t>UMTS Troubleshooting</t>
  </si>
  <si>
    <t>AT&amp;T Redmond Lab Support, Field installation</t>
  </si>
  <si>
    <t>Luburic</t>
  </si>
  <si>
    <t>Rade</t>
  </si>
  <si>
    <t>NetAct
TPIM
Actix1</t>
  </si>
  <si>
    <t>C/C++</t>
  </si>
  <si>
    <t>GSM troubleshooting</t>
  </si>
  <si>
    <t>LTE FOA</t>
  </si>
  <si>
    <t>Numerous LTE and GSM FOA in TMO</t>
  </si>
  <si>
    <t>Joshi</t>
  </si>
  <si>
    <t>Ajay</t>
  </si>
  <si>
    <t>- Nokia OSS (Reporting suite, CM operations manager etc)
- Optimizer
- MS PowerPoint
- MS Excel</t>
  </si>
  <si>
    <t>LTE Trials and FOA</t>
  </si>
  <si>
    <t>3G Trials and FOA</t>
  </si>
  <si>
    <t>- Working with the TMO FOA team for last 4+ years in various capacities such as:
   * Sr. Performance Engineer
   * Lead Analyst
   * FOA Lead
- For last one and 1/2 year, working in the capacity of of FOA Team lead 
- In the last 1 year, under my leadership, the team expanded support to operators other than TMO including USCC, ATT, and Verizon.</t>
  </si>
  <si>
    <t>Torres</t>
  </si>
  <si>
    <t>Julian</t>
  </si>
  <si>
    <t>BTS Manager
NetAct
TPIM
Excel</t>
  </si>
  <si>
    <t>LTE Performance Management</t>
  </si>
  <si>
    <t>GSM Performance Management</t>
  </si>
  <si>
    <t xml:space="preserve">OSC Feature Activation/Optimization FOA (2G)
UMTS Lite FOA Small Cells </t>
  </si>
  <si>
    <t>paugusti</t>
  </si>
  <si>
    <t>Augustine</t>
  </si>
  <si>
    <t>Paul</t>
  </si>
  <si>
    <t>UMTS/LTE Network Operations tools
WMS
SAM</t>
  </si>
  <si>
    <t>UNIX
C
Shell</t>
  </si>
  <si>
    <t>Leading Technical Teams</t>
  </si>
  <si>
    <t>UMTS/LTE Network Operations</t>
  </si>
  <si>
    <t>Leadership and Management
•       Currently leading a team of 16 engineers and 10 technicians, responsible for providing network maintenance support for UMTS as well as LTE Network deployment for AT&amp;T
•       Developed and led a team of engineers with a peak headcount of 45, during the deployment of UMTS network for deployment operations as well as 24x7 monitoring of the network to ensure network stability.
•       Led a team of design and manufacturing engineers from 5 locations (in 4 countries) within Network Wireless Systems, and developed a common design through manufacturing process that laid the foundation for achieving “design anywhere and manufacture anywhere”. 
•       Coordinated the revision and release of Handbook for the RF optimization procedures for the TDMA PCS systems.
Process Development / Process Coaching
•       Customized a Time-to-Market Economic Model (collaborated with BL-AT) to quantify the impact of time to market. Applied the model to different projects in Wireless and quantified the importance of time to market.
•       Conceived and implemented innovative ideas on process coaching on PlanR (Flexent) such as incremental process training, cross functional team clusters for better management of cross functional teams.
•       Improved the design transmittal process between the design and manufacturing locations of the General Business Systems and Business Communications Systems that brought in significant savings in time and eliminated error in design data. 
•       Co-authored a white paper on product realization using concurrent engineering for the Transmission Systems Business Unit.
Electrical Circuit Design
•       Designed, developed and transferred to manufacturing the port interface circuit board of the Merlin II Key Telephone System using Intel 80C51 microcontroller.
•       Designed, engineered and verified the electromagnetic compatibility (FCC Part 15) of the Merlin II system. 
•       Investigated various architectures for the control unit for a key telephone system in the 4-150 station range. This involved investigation of various low cost circuit switched and packet switched transport mechanisms, as well as detailed cost and reliability analysis of various options.
•       Designed and developed a working prototype of a telephone interface circuit board for a next generation of digital key telephone system, using Intel 80C152 microcontroller. Modified and ported firmware for the new design.
•       Developed a systematic sequence for troubleshooting the controller card of the uninterruptible power supplies.</t>
  </si>
  <si>
    <t>Kieu</t>
  </si>
  <si>
    <t>Nikki</t>
  </si>
  <si>
    <t>Traffica
Reporting Suite
TPIM</t>
  </si>
  <si>
    <t>3G FOA Support</t>
  </si>
  <si>
    <t>LTE FOA Support</t>
  </si>
  <si>
    <t>2G/3G/LTE Pilot &amp; FOA Support</t>
  </si>
  <si>
    <t>Nguyen</t>
  </si>
  <si>
    <t>Nhon</t>
  </si>
  <si>
    <t>Excel
Actix
Tableau</t>
  </si>
  <si>
    <t>1) VBA
2) N/A
3) N/A</t>
  </si>
  <si>
    <t>3G Optimization in past
TMO FOA (2G/3G/4G) in present day</t>
  </si>
  <si>
    <t>PA0021425</t>
  </si>
  <si>
    <t>Khasim</t>
  </si>
  <si>
    <t>Madras</t>
  </si>
  <si>
    <t>SAM SAM7 SAM5620 OMC-UPS WMS NEM CARES</t>
  </si>
  <si>
    <t>LTE and UMTS OSC Support</t>
  </si>
  <si>
    <t>Redmond Lab Ops Support</t>
  </si>
  <si>
    <t>Network Support Engineer
Multivendor Group LWS Lucent Technologies
Member of the Multivendor Remote Technical Support Team. Specialized in 
supporting Cisco IOS based Routing and Switching platforms on a Tier2 
level. Customers included Sprint Internal Data Networks Group, Cox 
Communication Backbone support, as well as assisting smaller internal 
Lucent account teams. Working knowledge of industry standard and 
IOS-proprietary routing protocols, as well as most WAN and LAN transport 
Technologies and associated protocols.
Network Support Engineer
Access Switching Division, LWS
Part of the Major Accounts Support Group (MASG). Have been designated/secondary account engineer for accounts like Verizon-CyberPOP(TNT), Verizon-CyberPOP(APX8000),  DynaVar, TELUS Communication and BellSouth etc. Support Lucent Universal Gateway product line and Navis Radius/Access.</t>
  </si>
  <si>
    <t>vkd</t>
  </si>
  <si>
    <t>Dasika</t>
  </si>
  <si>
    <t>Vijay</t>
  </si>
  <si>
    <t>RMT - UMTS support; SAM7, tool server/tool server</t>
  </si>
  <si>
    <t>Unix Shell and C</t>
  </si>
  <si>
    <t>Remote technical support</t>
  </si>
  <si>
    <t>Communication skills</t>
  </si>
  <si>
    <t>Did onsite customer support for Globeview ATM(Bell Labs and Lucent)
Did remote support and onsite support for PSAX atm switches. This included setting up customer networks in lab.</t>
  </si>
  <si>
    <t>dwrobins</t>
  </si>
  <si>
    <t>Robinson</t>
  </si>
  <si>
    <t>Donald</t>
  </si>
  <si>
    <t>LTE ALU 5620 Service Aware Manager (SAM)
UMTS ALU Wireless Management System (WMS)
LTE ALU Network Element Manager (NEM)</t>
  </si>
  <si>
    <t>Basic
Unix
C+</t>
  </si>
  <si>
    <t>LTE Market Lead for AT&amp;T</t>
  </si>
  <si>
    <t>LTE eNodeB Troubleshooting</t>
  </si>
  <si>
    <t>UMTS AT&amp;T US market Support for deployment of UTRAN NodeBs
LTE AT&amp;T US market Support for deployment of eNode Bs</t>
  </si>
  <si>
    <t>Juzefyk</t>
  </si>
  <si>
    <t>SAM 5620, NEM, SAM7</t>
  </si>
  <si>
    <t>UNIX , Shell, C-language</t>
  </si>
  <si>
    <t>LTE OSC support</t>
  </si>
  <si>
    <t>UMTS OSC Support</t>
  </si>
  <si>
    <t>COEES, PSAX</t>
  </si>
  <si>
    <t>adjouadi</t>
  </si>
  <si>
    <t>Djouadi</t>
  </si>
  <si>
    <t>Abdlhamid</t>
  </si>
  <si>
    <t>URSA,SAM7,NEM,RMT,MSOffice</t>
  </si>
  <si>
    <t>Linus,Unix,TCL,Java,C</t>
  </si>
  <si>
    <t>Tool Develpment</t>
  </si>
  <si>
    <t>Advanced Troubleshooting</t>
  </si>
  <si>
    <t xml:space="preserve">Maintained and updated old UMTS scripts and created new ones using TCL.  These scripts include all the tasks needed by OSC to support RF team for their daily activities until launch.  This has proven to use the OSC time effectively and efficiently.  Similarly for -LTE that is using a different platform, similar scripts were created and updated to support LTE deployments. Many SAM-O templates were created and tailored to meet OSC tasks, and high level scripts were created to use and invoke these templates in order to automate all the tasks to support  the RF team and the customer.  Supported all team members on most difficult debugging activities on both UMT S and LTE, by providing them with resolution to the different issues encountered.  Also worked closely with the RF team for special requests that need immediate attention such as the RET issues. Trained old and new team members for new procedures on both LTE and UMTS. </t>
  </si>
  <si>
    <t>vjohn</t>
  </si>
  <si>
    <t>Varghese</t>
  </si>
  <si>
    <t>OSC Tools, MME Tools, LCP Tools</t>
  </si>
  <si>
    <t>Unix, C, Shell</t>
  </si>
  <si>
    <t>LTE Core and RAN</t>
  </si>
  <si>
    <t>MME Core, LCP Core</t>
  </si>
  <si>
    <t>ALCATEL-LUCENT							Jan 2012 – Feb 2014
Member Technical Staff
LTE (4G) Design Engineer
RESPONSIBLITIES:
•	Review eNB CQs from Verizon Wireless (VzW) and verify data completeness and correctness using eNodeB design knowledge, along with AutoGen and WOGen tools.
•	Identify any issues and work with VzW to resolve until an approved CQ is obtained
•	Create CIS file, Commissioning WO from an approved eNB CQ using AutoGen and WOGen tools and post to internal sharepoint site
•	Create eNB WOs from an approved eNB CQ (including neighbor relationships as needed) using AutoGen and WOGen tools and load WOs into pre-provisioned folder on VzW SAM
•	Prepare and load scripts for MME re-homes for the RNCs being moved from one MSC to another MSC
•	Obtain snapshot from SAM, and generate WOs for eNodeBs being converted from TRDU to RRH
•	Obtain snapshot, modify data, and generate WOs for Frequency retune of  eNodeBs in NY markets
•	End to end design for MMEs including the CQ review, IP design and providing all the scripts needed for initial bring-up of MME.
•	Configuring MME to support several interfaces like SLv, SLg and SLs
•	Audit of  MME data to make sure the data matches with customer specific golden parameters
•	eNB support on MMEs – Making scripts and loading the data on MMEs
____________________________________________________
ALCATEL-LUCENT							Jan 2006 – Dec 2011
Member Technical Staff
UMTS (3G) Core Design Engineer
   RESPONSIBLITIES:
•	Responsible for the Network Design and the Network Data Provisioning (NDP) services for the Core Circuit Network as part of the end to end UMTS network and Gateway MSC network.
•	Supported the AT&amp;T customer’s UMTS network by designing and providing NDP scripts to the ALU Integration team for the LCP, RNC, uMGW, pMGW and Node-B growth. 
•	Supported the AT&amp;T customer’s UMTS network by designing, greenfield UMTS offices
•	Supported the customer in defining the Core Circuit design requirements to ensure accurate data was received as inputs required for the design process. 
___________________________________________________
LUCENT TECHNOLOGIES				Nov 2003 – Jan 2006
Member Technical Staff
ECP IMS Ring Methods of Procedure Engineer
   RESPONSIBLITIES:
•	Developed customized ECP-IMS Ring Methods of Procedure (MOP) documents which were used by Lucent Installation to grow/de-grow ECP IMS hardware equipment on in-service customer Wireless Switching Systems.
•	Reviewed/Checked Customized ECP-IMS Ring Methods of Procedure Documents written by other team members.
•	Authored/Updated the ECP-IMS Ring Methods of Procedure ISO-9000 Process Document –“NWS-CTS-131”
____________________________________________________
LUCENT TECHNOLOGIES					Oct 1997 – Nov 2003 
Member Technical Staff
Wireless Software Engineer
   RESPONSIBLITIES:
•	Provided engineering support for equipment configuration and software translations needed by wireless systems for both domestic and international customers. 
•	Analyzed and developed the 5E Digital Cellular System ODD translations program for customers such as AT&amp;T Wireless, Sprint PCS, Telefonica Brazil, ITI India, SKT Korea, Unicom China, Telcel Venezuela. 
•	Interfaced with both the customers and internal wireless account teams; managed multiple processes as well as multiple projects at the same time. 
•	Worked with UNIX Shell and C programs to create the translations. Projects involve working with a strict timeline and due dates, often under short timeframes. 
____________________________________________________
LUCENT TECHNOLOGIES				Jul 1995 – Oct 1997 
Member Technical Staff
Wireline Software Engineer
RESPONSIBLITIES:
•	Build Lines, Trunking, Routing and Charging Translation (ODD) for 5ESS switches using customer provided dialing plans and connectivity diagrams. 
•	Maintained and Administrated Software Tracking System Dictionary (STAR). 
•	Administrated Secured Features activations for GTE.
______________________________________________________
AT&amp;T Network Systems				Apr 1988 – Jul 1995 
Member Technical Staff -1
System Equipment Engineer
RESPONSIBLITIES:
•	Build Factory Initialization Trunk Testing Software (FITTS) and Growth Recent Change View Programs for 5ESS Switch. 
•	Retrofit 5ESS offices to higher generics under the guidelines of engineering practice. 
•	Provided conversion services from Non-5ESS to 5ESS Switches. 
•	Utilize technical guides and requirements to determine software compatibility in 5ESS switches. Meet schedule dates for specifications and drawing records. 
•	Provided special services and field support for Central Region local exchange companies.</t>
  </si>
  <si>
    <t>PA0006700</t>
  </si>
  <si>
    <t>Madhwala</t>
  </si>
  <si>
    <t>Fakhruddin</t>
  </si>
  <si>
    <t>Excel
Power Point
ALU in house tools</t>
  </si>
  <si>
    <t>C
Unix
Perl</t>
  </si>
  <si>
    <t>Team Lead support team for GSM in Saudi Arabia for many years and as well in Slovenia
Support in India, Aruba, traveled to many AT&amp;T customer center to help the local team for their daily assignment in UMTS, etc.</t>
  </si>
  <si>
    <t>PA0009672</t>
  </si>
  <si>
    <t>Walker</t>
  </si>
  <si>
    <t>Karey</t>
  </si>
  <si>
    <t>WRDP
SAM5620
Unix
SAM7
URSA</t>
  </si>
  <si>
    <t>Testing Troubleshooting UMTS and LTE Base Stations</t>
  </si>
  <si>
    <t>Trainor/Mentor for new people coming to work on our team.</t>
  </si>
  <si>
    <t>UMTS / LTE launch in customer markets</t>
  </si>
  <si>
    <t>NOKIA EXPERIENCE</t>
  </si>
  <si>
    <t>2G</t>
  </si>
  <si>
    <t>3G</t>
  </si>
  <si>
    <t>IBS</t>
  </si>
  <si>
    <t>Hetnet/Liquid Planning</t>
  </si>
  <si>
    <t>VoLTE</t>
  </si>
  <si>
    <t>Plan</t>
  </si>
  <si>
    <t>Opt.</t>
  </si>
  <si>
    <t>OSC</t>
  </si>
  <si>
    <t>Total(4,5)</t>
  </si>
  <si>
    <t>Total(2,3)</t>
  </si>
  <si>
    <t>ALU Experience</t>
  </si>
  <si>
    <t>3G/UMTS Plan</t>
  </si>
  <si>
    <t>3G/UMTS Opt.</t>
  </si>
  <si>
    <t>3G/UMTS OSC</t>
  </si>
  <si>
    <t>3G/CDMA Plan</t>
  </si>
  <si>
    <t>3G/CDMA Opt.</t>
  </si>
  <si>
    <t>3G/CDMA OSC</t>
  </si>
  <si>
    <t>LTE Plan</t>
  </si>
  <si>
    <t>LTE Opt.</t>
  </si>
  <si>
    <t>LTE OSC</t>
  </si>
  <si>
    <t>VoLTE Plan</t>
  </si>
  <si>
    <t>VoLTE Opt.</t>
  </si>
  <si>
    <t>VoLTE OSC</t>
  </si>
  <si>
    <t>OSS/Database UMTS</t>
  </si>
  <si>
    <t>OSS/Database LTE</t>
  </si>
  <si>
    <t>DAS 3G Opt.</t>
  </si>
  <si>
    <t>DAS 4G Opt.</t>
  </si>
  <si>
    <t>DAS OSC</t>
  </si>
  <si>
    <t>Driveless Opt.</t>
  </si>
  <si>
    <t>Multivendor and Other</t>
  </si>
  <si>
    <t>Other Competence</t>
  </si>
  <si>
    <t xml:space="preserve">3G/CDMA </t>
  </si>
  <si>
    <t xml:space="preserve"> LTE </t>
  </si>
  <si>
    <t xml:space="preserve"> LTE OSC</t>
  </si>
  <si>
    <t xml:space="preserve"> LTE  OSC</t>
  </si>
  <si>
    <t>Certification</t>
  </si>
  <si>
    <t>iBWAVE 1</t>
  </si>
  <si>
    <t>iBWAVE 2</t>
  </si>
  <si>
    <t>iBWAVE 3</t>
  </si>
  <si>
    <t>Netengg RL45/RL70
(Advance)</t>
  </si>
  <si>
    <t>Netengg LTE 15A
(Basic)</t>
  </si>
  <si>
    <t>Cengiz</t>
  </si>
  <si>
    <t>Total</t>
  </si>
  <si>
    <t>Tracker Count</t>
  </si>
  <si>
    <t>Actual HC</t>
  </si>
  <si>
    <t>HC in Competence Tracker</t>
  </si>
  <si>
    <t>Total HC</t>
  </si>
  <si>
    <t>Select OSC Team Member Last Name</t>
  </si>
  <si>
    <t>OSC Competence Assessment Result</t>
  </si>
  <si>
    <t>Cumulative OSC Competence Assessment Summary</t>
  </si>
  <si>
    <t xml:space="preserve"> Cumulative Certifications Completion Summary</t>
  </si>
  <si>
    <t>OSC Competence Assessment  Individual Results</t>
  </si>
</sst>
</file>

<file path=xl/styles.xml><?xml version="1.0" encoding="utf-8"?>
<styleSheet xmlns="http://schemas.openxmlformats.org/spreadsheetml/2006/main">
  <fonts count="20">
    <font>
      <sz val="11"/>
      <color theme="1"/>
      <name val="Calibri"/>
      <family val="2"/>
      <scheme val="minor"/>
    </font>
    <font>
      <b/>
      <sz val="11"/>
      <color theme="1"/>
      <name val="Calibri"/>
      <family val="2"/>
      <scheme val="minor"/>
    </font>
    <font>
      <b/>
      <sz val="13"/>
      <color theme="4" tint="-0.249977111117893"/>
      <name val="Calibri"/>
      <family val="2"/>
      <scheme val="minor"/>
    </font>
    <font>
      <b/>
      <i/>
      <sz val="11"/>
      <color theme="1"/>
      <name val="Calibri"/>
      <family val="2"/>
      <scheme val="minor"/>
    </font>
    <font>
      <b/>
      <sz val="11"/>
      <color rgb="FF000000"/>
      <name val="Calibri"/>
      <family val="2"/>
      <scheme val="minor"/>
    </font>
    <font>
      <sz val="24"/>
      <color theme="1"/>
      <name val="Calibri"/>
      <family val="2"/>
      <scheme val="minor"/>
    </font>
    <font>
      <b/>
      <sz val="10"/>
      <color rgb="FF000000"/>
      <name val="Calibri"/>
      <family val="2"/>
      <scheme val="minor"/>
    </font>
    <font>
      <sz val="10"/>
      <color rgb="FF000000"/>
      <name val="Calibri"/>
      <family val="2"/>
      <scheme val="minor"/>
    </font>
    <font>
      <b/>
      <i/>
      <sz val="10"/>
      <color rgb="FFFF0000"/>
      <name val="Calibri"/>
      <family val="2"/>
      <scheme val="minor"/>
    </font>
    <font>
      <b/>
      <sz val="10"/>
      <color theme="1"/>
      <name val="Calibri"/>
      <family val="2"/>
      <scheme val="minor"/>
    </font>
    <font>
      <sz val="10"/>
      <color theme="1"/>
      <name val="Calibri"/>
      <family val="2"/>
      <scheme val="minor"/>
    </font>
    <font>
      <sz val="22"/>
      <color theme="1"/>
      <name val="Calibri"/>
      <family val="2"/>
      <scheme val="minor"/>
    </font>
    <font>
      <b/>
      <sz val="9"/>
      <color theme="1"/>
      <name val="Calibri"/>
      <family val="2"/>
      <scheme val="minor"/>
    </font>
    <font>
      <b/>
      <sz val="14"/>
      <color theme="1"/>
      <name val="Calibri"/>
      <family val="2"/>
      <scheme val="minor"/>
    </font>
    <font>
      <sz val="14"/>
      <color theme="1"/>
      <name val="Calibri"/>
      <family val="2"/>
      <scheme val="minor"/>
    </font>
    <font>
      <sz val="9"/>
      <color indexed="81"/>
      <name val="Tahoma"/>
      <family val="2"/>
    </font>
    <font>
      <b/>
      <sz val="20"/>
      <color theme="1"/>
      <name val="Calibri"/>
      <family val="2"/>
      <scheme val="minor"/>
    </font>
    <font>
      <b/>
      <sz val="16"/>
      <color theme="4" tint="-0.249977111117893"/>
      <name val="Calibri"/>
      <family val="2"/>
      <scheme val="minor"/>
    </font>
    <font>
      <sz val="11"/>
      <color rgb="FF000000"/>
      <name val="Calibri"/>
      <family val="2"/>
      <scheme val="minor"/>
    </font>
    <font>
      <b/>
      <sz val="20"/>
      <color theme="4" tint="-0.249977111117893"/>
      <name val="Calibri"/>
      <family val="2"/>
      <scheme val="minor"/>
    </font>
  </fonts>
  <fills count="16">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rgb="FF00B0F0"/>
        <bgColor indexed="64"/>
      </patternFill>
    </fill>
    <fill>
      <patternFill patternType="solid">
        <fgColor theme="5" tint="0.39997558519241921"/>
        <bgColor indexed="64"/>
      </patternFill>
    </fill>
    <fill>
      <patternFill patternType="solid">
        <fgColor theme="7" tint="0.39997558519241921"/>
        <bgColor indexed="64"/>
      </patternFill>
    </fill>
  </fills>
  <borders count="2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diagonal/>
    </border>
    <border>
      <left style="thin">
        <color indexed="64"/>
      </left>
      <right style="thin">
        <color indexed="64"/>
      </right>
      <top/>
      <bottom/>
      <diagonal/>
    </border>
    <border>
      <left style="thin">
        <color indexed="64"/>
      </left>
      <right style="medium">
        <color indexed="64"/>
      </right>
      <top/>
      <bottom/>
      <diagonal/>
    </border>
    <border>
      <left/>
      <right/>
      <top/>
      <bottom style="thick">
        <color indexed="64"/>
      </bottom>
      <diagonal/>
    </border>
    <border>
      <left style="thick">
        <color indexed="64"/>
      </left>
      <right style="thick">
        <color indexed="64"/>
      </right>
      <top style="thick">
        <color indexed="64"/>
      </top>
      <bottom style="thick">
        <color indexed="64"/>
      </bottom>
      <diagonal/>
    </border>
    <border>
      <left style="thin">
        <color indexed="64"/>
      </left>
      <right style="thin">
        <color indexed="64"/>
      </right>
      <top style="thin">
        <color indexed="64"/>
      </top>
      <bottom/>
      <diagonal/>
    </border>
  </borders>
  <cellStyleXfs count="1">
    <xf numFmtId="0" fontId="0" fillId="0" borderId="0"/>
  </cellStyleXfs>
  <cellXfs count="141">
    <xf numFmtId="0" fontId="0" fillId="0" borderId="0" xfId="0"/>
    <xf numFmtId="0" fontId="1" fillId="0" borderId="4" xfId="0" applyFont="1" applyBorder="1" applyAlignment="1">
      <alignment horizontal="center" vertical="center"/>
    </xf>
    <xf numFmtId="0" fontId="1" fillId="0" borderId="4" xfId="0" applyFont="1" applyBorder="1" applyAlignment="1">
      <alignment horizontal="left" vertical="center" wrapText="1"/>
    </xf>
    <xf numFmtId="0" fontId="0" fillId="0" borderId="4" xfId="0" applyBorder="1" applyAlignment="1">
      <alignment horizontal="left" vertical="center" wrapText="1"/>
    </xf>
    <xf numFmtId="0" fontId="0" fillId="0" borderId="4" xfId="0" quotePrefix="1" applyBorder="1" applyAlignment="1">
      <alignment horizontal="left" vertical="center" wrapText="1"/>
    </xf>
    <xf numFmtId="0" fontId="3" fillId="3" borderId="4" xfId="0" applyFont="1" applyFill="1" applyBorder="1" applyAlignment="1">
      <alignment horizontal="center" vertical="center"/>
    </xf>
    <xf numFmtId="0" fontId="0" fillId="0" borderId="4" xfId="0" applyBorder="1" applyAlignment="1">
      <alignment horizontal="center"/>
    </xf>
    <xf numFmtId="0" fontId="0" fillId="3" borderId="4" xfId="0" applyFill="1" applyBorder="1" applyAlignment="1">
      <alignment horizontal="center"/>
    </xf>
    <xf numFmtId="0" fontId="3" fillId="4" borderId="4" xfId="0" applyFont="1" applyFill="1" applyBorder="1" applyAlignment="1">
      <alignment horizontal="center" vertical="center"/>
    </xf>
    <xf numFmtId="0" fontId="3" fillId="4" borderId="4" xfId="0" applyFont="1" applyFill="1" applyBorder="1" applyAlignment="1">
      <alignment horizontal="center" vertical="center" wrapText="1"/>
    </xf>
    <xf numFmtId="0" fontId="1" fillId="0" borderId="4" xfId="0" applyFont="1" applyBorder="1" applyAlignment="1">
      <alignment horizontal="center" vertical="center" wrapText="1"/>
    </xf>
    <xf numFmtId="0" fontId="4" fillId="5" borderId="4"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4" fillId="8"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5" borderId="4" xfId="0" applyFont="1" applyFill="1" applyBorder="1" applyAlignment="1">
      <alignment horizontal="center" vertical="center" wrapText="1"/>
    </xf>
    <xf numFmtId="0" fontId="4" fillId="9" borderId="4" xfId="0" quotePrefix="1" applyFont="1" applyFill="1" applyBorder="1" applyAlignment="1">
      <alignment horizontal="center" vertical="center" wrapText="1"/>
    </xf>
    <xf numFmtId="0" fontId="4" fillId="9" borderId="4" xfId="0" applyFont="1" applyFill="1" applyBorder="1" applyAlignment="1">
      <alignment horizontal="center" vertical="center" wrapText="1"/>
    </xf>
    <xf numFmtId="0" fontId="1" fillId="10" borderId="4" xfId="0" applyFont="1" applyFill="1" applyBorder="1" applyAlignment="1">
      <alignment horizontal="center" vertical="center"/>
    </xf>
    <xf numFmtId="0" fontId="1" fillId="11" borderId="4" xfId="0" applyFont="1" applyFill="1" applyBorder="1" applyAlignment="1">
      <alignment horizontal="center" vertical="center"/>
    </xf>
    <xf numFmtId="0" fontId="1" fillId="10" borderId="4" xfId="0" applyFont="1" applyFill="1" applyBorder="1" applyAlignment="1">
      <alignment horizontal="center" vertical="center" wrapText="1"/>
    </xf>
    <xf numFmtId="0" fontId="1" fillId="11" borderId="4" xfId="0" applyFont="1" applyFill="1" applyBorder="1" applyAlignment="1">
      <alignment horizontal="center" vertical="center" wrapText="1"/>
    </xf>
    <xf numFmtId="0" fontId="1" fillId="12" borderId="4" xfId="0" applyFont="1" applyFill="1" applyBorder="1" applyAlignment="1">
      <alignment horizontal="center" vertical="center" wrapText="1"/>
    </xf>
    <xf numFmtId="0" fontId="0" fillId="0" borderId="4" xfId="0" applyBorder="1" applyAlignment="1">
      <alignment horizontal="center" vertical="center" wrapText="1"/>
    </xf>
    <xf numFmtId="0" fontId="0" fillId="0" borderId="10" xfId="0" applyFont="1" applyBorder="1" applyAlignment="1">
      <alignment horizontal="left" vertical="top"/>
    </xf>
    <xf numFmtId="0" fontId="1" fillId="0" borderId="14" xfId="0" applyFont="1" applyBorder="1" applyAlignment="1">
      <alignment horizontal="left" vertical="center"/>
    </xf>
    <xf numFmtId="0" fontId="6" fillId="5" borderId="4" xfId="0" applyFont="1" applyFill="1" applyBorder="1" applyAlignment="1">
      <alignment horizontal="center" vertical="center" wrapText="1"/>
    </xf>
    <xf numFmtId="0" fontId="6" fillId="6" borderId="4" xfId="0" applyFont="1" applyFill="1" applyBorder="1" applyAlignment="1">
      <alignment horizontal="center" vertical="center" wrapText="1"/>
    </xf>
    <xf numFmtId="0" fontId="6" fillId="5" borderId="15" xfId="0" applyFont="1" applyFill="1" applyBorder="1" applyAlignment="1">
      <alignment horizontal="center" vertical="center" wrapText="1"/>
    </xf>
    <xf numFmtId="0" fontId="3" fillId="3" borderId="14" xfId="0" applyFont="1" applyFill="1" applyBorder="1" applyAlignment="1">
      <alignment horizontal="left" vertical="top"/>
    </xf>
    <xf numFmtId="0" fontId="7" fillId="5" borderId="4" xfId="0" applyFont="1" applyFill="1" applyBorder="1" applyAlignment="1">
      <alignment horizontal="center" vertical="center" wrapText="1"/>
    </xf>
    <xf numFmtId="0" fontId="7" fillId="6" borderId="4" xfId="0" applyFont="1" applyFill="1" applyBorder="1" applyAlignment="1">
      <alignment horizontal="center" vertical="center" wrapText="1"/>
    </xf>
    <xf numFmtId="0" fontId="8" fillId="0" borderId="10" xfId="0" applyFont="1" applyBorder="1" applyAlignment="1">
      <alignment horizontal="center" vertical="top"/>
    </xf>
    <xf numFmtId="0" fontId="8" fillId="0" borderId="0" xfId="0" applyFont="1" applyBorder="1" applyAlignment="1">
      <alignment horizontal="center"/>
    </xf>
    <xf numFmtId="0" fontId="8" fillId="0" borderId="0" xfId="0" applyFont="1" applyBorder="1" applyAlignment="1">
      <alignment horizontal="center" vertical="top"/>
    </xf>
    <xf numFmtId="0" fontId="8" fillId="0" borderId="16" xfId="0" applyFont="1" applyBorder="1" applyAlignment="1">
      <alignment horizontal="center"/>
    </xf>
    <xf numFmtId="0" fontId="8" fillId="0" borderId="17" xfId="0" applyFont="1" applyBorder="1" applyAlignment="1">
      <alignment horizontal="center" vertical="top"/>
    </xf>
    <xf numFmtId="0" fontId="8" fillId="0" borderId="18" xfId="0" applyFont="1" applyBorder="1" applyAlignment="1">
      <alignment horizontal="center"/>
    </xf>
    <xf numFmtId="0" fontId="8" fillId="0" borderId="18" xfId="0" applyFont="1" applyBorder="1" applyAlignment="1">
      <alignment horizontal="center" vertical="top"/>
    </xf>
    <xf numFmtId="0" fontId="8" fillId="0" borderId="19" xfId="0" applyFont="1" applyBorder="1" applyAlignment="1">
      <alignment horizontal="center"/>
    </xf>
    <xf numFmtId="0" fontId="1" fillId="0" borderId="20" xfId="0" applyFont="1" applyBorder="1" applyAlignment="1">
      <alignment horizontal="left" vertical="center"/>
    </xf>
    <xf numFmtId="0" fontId="6" fillId="4" borderId="11" xfId="0" applyFont="1" applyFill="1" applyBorder="1" applyAlignment="1">
      <alignment horizontal="center" vertical="center" wrapText="1"/>
    </xf>
    <xf numFmtId="0" fontId="6" fillId="4" borderId="21" xfId="0" applyFont="1" applyFill="1" applyBorder="1" applyAlignment="1">
      <alignment horizontal="center" vertical="center" wrapText="1"/>
    </xf>
    <xf numFmtId="0" fontId="8" fillId="0" borderId="22" xfId="0" applyFont="1" applyBorder="1" applyAlignment="1">
      <alignment horizontal="center"/>
    </xf>
    <xf numFmtId="0" fontId="5" fillId="0" borderId="0" xfId="0" applyFont="1" applyFill="1" applyBorder="1" applyAlignment="1"/>
    <xf numFmtId="0" fontId="0" fillId="0" borderId="10" xfId="0" applyBorder="1"/>
    <xf numFmtId="0" fontId="6" fillId="9" borderId="4" xfId="0" applyFont="1" applyFill="1" applyBorder="1" applyAlignment="1">
      <alignment horizontal="left" vertical="center" wrapText="1"/>
    </xf>
    <xf numFmtId="0" fontId="6" fillId="9" borderId="15" xfId="0" applyFont="1" applyFill="1" applyBorder="1" applyAlignment="1">
      <alignment horizontal="left" vertical="center" wrapText="1"/>
    </xf>
    <xf numFmtId="0" fontId="8" fillId="0" borderId="16" xfId="0" applyFont="1" applyBorder="1" applyAlignment="1">
      <alignment horizontal="center" vertical="top"/>
    </xf>
    <xf numFmtId="0" fontId="8" fillId="0" borderId="19" xfId="0" applyFont="1" applyBorder="1" applyAlignment="1">
      <alignment horizontal="center" vertical="top"/>
    </xf>
    <xf numFmtId="0" fontId="9" fillId="5" borderId="11" xfId="0" applyFont="1" applyFill="1" applyBorder="1" applyAlignment="1">
      <alignment horizontal="center" vertical="center" wrapText="1"/>
    </xf>
    <xf numFmtId="0" fontId="9" fillId="10" borderId="11" xfId="0" applyFont="1" applyFill="1" applyBorder="1" applyAlignment="1">
      <alignment horizontal="center" vertical="center" wrapText="1"/>
    </xf>
    <xf numFmtId="0" fontId="9" fillId="10" borderId="13" xfId="0" applyFont="1" applyFill="1" applyBorder="1" applyAlignment="1">
      <alignment horizontal="center" vertical="center" wrapText="1"/>
    </xf>
    <xf numFmtId="0" fontId="10" fillId="5" borderId="4" xfId="0" applyFont="1" applyFill="1" applyBorder="1" applyAlignment="1">
      <alignment horizontal="center"/>
    </xf>
    <xf numFmtId="0" fontId="9" fillId="5" borderId="23" xfId="0" applyFont="1" applyFill="1" applyBorder="1" applyAlignment="1">
      <alignment horizontal="center" vertical="center" wrapText="1"/>
    </xf>
    <xf numFmtId="0" fontId="12" fillId="10" borderId="24" xfId="0" applyFont="1" applyFill="1" applyBorder="1" applyAlignment="1">
      <alignment horizontal="center" vertical="center" wrapText="1"/>
    </xf>
    <xf numFmtId="0" fontId="10" fillId="10" borderId="15" xfId="0" applyFont="1" applyFill="1" applyBorder="1" applyAlignment="1">
      <alignment horizontal="center" vertical="center" wrapText="1"/>
    </xf>
    <xf numFmtId="0" fontId="0" fillId="0" borderId="19" xfId="0" applyBorder="1"/>
    <xf numFmtId="0" fontId="14" fillId="0" borderId="26" xfId="0" applyFont="1" applyBorder="1" applyAlignment="1">
      <alignment horizontal="center" vertical="center"/>
    </xf>
    <xf numFmtId="0" fontId="1" fillId="0" borderId="27" xfId="0" applyFont="1" applyBorder="1" applyAlignment="1">
      <alignment horizontal="center" vertical="center"/>
    </xf>
    <xf numFmtId="0" fontId="1" fillId="0" borderId="27" xfId="0" applyFont="1" applyBorder="1" applyAlignment="1">
      <alignment horizontal="center" vertical="center" wrapText="1"/>
    </xf>
    <xf numFmtId="0" fontId="4" fillId="5" borderId="27" xfId="0" applyFont="1" applyFill="1" applyBorder="1" applyAlignment="1">
      <alignment horizontal="center" vertical="center" wrapText="1"/>
    </xf>
    <xf numFmtId="0" fontId="4" fillId="6" borderId="27" xfId="0" applyFont="1" applyFill="1" applyBorder="1" applyAlignment="1">
      <alignment horizontal="center" vertical="center" wrapText="1"/>
    </xf>
    <xf numFmtId="0" fontId="4" fillId="7" borderId="27" xfId="0" applyFont="1" applyFill="1" applyBorder="1" applyAlignment="1">
      <alignment horizontal="center" vertical="center" wrapText="1"/>
    </xf>
    <xf numFmtId="0" fontId="4" fillId="8" borderId="27" xfId="0" applyFont="1" applyFill="1" applyBorder="1" applyAlignment="1">
      <alignment horizontal="center" vertical="center" wrapText="1"/>
    </xf>
    <xf numFmtId="0" fontId="1" fillId="6" borderId="27" xfId="0" applyFont="1" applyFill="1" applyBorder="1" applyAlignment="1">
      <alignment horizontal="center" vertical="center" wrapText="1"/>
    </xf>
    <xf numFmtId="0" fontId="1" fillId="5" borderId="27" xfId="0" applyFont="1" applyFill="1" applyBorder="1" applyAlignment="1">
      <alignment horizontal="center" vertical="center" wrapText="1"/>
    </xf>
    <xf numFmtId="0" fontId="4" fillId="9" borderId="27" xfId="0" quotePrefix="1" applyFont="1" applyFill="1" applyBorder="1" applyAlignment="1">
      <alignment horizontal="center" vertical="center" wrapText="1"/>
    </xf>
    <xf numFmtId="0" fontId="4" fillId="9" borderId="27" xfId="0" applyFont="1" applyFill="1" applyBorder="1" applyAlignment="1">
      <alignment horizontal="center" vertical="center" wrapText="1"/>
    </xf>
    <xf numFmtId="0" fontId="1" fillId="10" borderId="27" xfId="0" applyFont="1" applyFill="1" applyBorder="1" applyAlignment="1">
      <alignment horizontal="center" vertical="center"/>
    </xf>
    <xf numFmtId="0" fontId="1" fillId="11" borderId="27" xfId="0" applyFont="1" applyFill="1" applyBorder="1" applyAlignment="1">
      <alignment horizontal="center" vertical="center"/>
    </xf>
    <xf numFmtId="0" fontId="1" fillId="10" borderId="27" xfId="0" applyFont="1" applyFill="1" applyBorder="1" applyAlignment="1">
      <alignment horizontal="center" vertical="center" wrapText="1"/>
    </xf>
    <xf numFmtId="0" fontId="1" fillId="11" borderId="27" xfId="0" applyFont="1" applyFill="1" applyBorder="1" applyAlignment="1">
      <alignment horizontal="center" vertical="center" wrapText="1"/>
    </xf>
    <xf numFmtId="0" fontId="1" fillId="12" borderId="27" xfId="0" applyFont="1" applyFill="1" applyBorder="1" applyAlignment="1">
      <alignment horizontal="center" vertical="center" wrapText="1"/>
    </xf>
    <xf numFmtId="0" fontId="0" fillId="0" borderId="26" xfId="0" applyBorder="1" applyAlignment="1">
      <alignment horizontal="center" vertical="center"/>
    </xf>
    <xf numFmtId="0" fontId="0" fillId="0" borderId="26" xfId="0" applyBorder="1" applyAlignment="1">
      <alignment horizontal="center" vertical="center" wrapText="1"/>
    </xf>
    <xf numFmtId="0" fontId="3" fillId="3" borderId="14" xfId="0" applyFont="1" applyFill="1" applyBorder="1" applyAlignment="1">
      <alignment horizontal="center" vertical="center"/>
    </xf>
    <xf numFmtId="0" fontId="8" fillId="0" borderId="18" xfId="0" applyFont="1" applyBorder="1" applyAlignment="1">
      <alignment horizontal="center" vertical="center"/>
    </xf>
    <xf numFmtId="0" fontId="8" fillId="0" borderId="19" xfId="0" applyFont="1" applyBorder="1" applyAlignment="1">
      <alignment horizontal="center" vertical="center"/>
    </xf>
    <xf numFmtId="0" fontId="10" fillId="5" borderId="4" xfId="0" applyFont="1" applyFill="1" applyBorder="1" applyAlignment="1">
      <alignment horizontal="center" vertical="center"/>
    </xf>
    <xf numFmtId="0" fontId="0" fillId="14" borderId="4" xfId="0" applyFill="1" applyBorder="1" applyAlignment="1">
      <alignment horizontal="center"/>
    </xf>
    <xf numFmtId="0" fontId="13" fillId="0" borderId="25" xfId="0" applyFont="1" applyBorder="1" applyAlignment="1">
      <alignment horizontal="center" vertical="center" wrapText="1"/>
    </xf>
    <xf numFmtId="0" fontId="18" fillId="5" borderId="4" xfId="0" applyFont="1" applyFill="1" applyBorder="1" applyAlignment="1">
      <alignment horizontal="center" vertical="center" wrapText="1"/>
    </xf>
    <xf numFmtId="0" fontId="18" fillId="6" borderId="4" xfId="0" applyFont="1" applyFill="1" applyBorder="1" applyAlignment="1">
      <alignment horizontal="center" vertical="center" wrapText="1"/>
    </xf>
    <xf numFmtId="0" fontId="3" fillId="15" borderId="4" xfId="0" applyFont="1" applyFill="1" applyBorder="1" applyAlignment="1">
      <alignment horizontal="center" vertical="center" wrapText="1"/>
    </xf>
    <xf numFmtId="0" fontId="3" fillId="15" borderId="4" xfId="0" applyFont="1" applyFill="1" applyBorder="1" applyAlignment="1">
      <alignment horizontal="center" vertical="center"/>
    </xf>
    <xf numFmtId="0" fontId="18" fillId="7" borderId="4" xfId="0" applyFont="1" applyFill="1" applyBorder="1" applyAlignment="1">
      <alignment horizontal="center" vertical="center" wrapText="1"/>
    </xf>
    <xf numFmtId="0" fontId="18" fillId="8" borderId="4" xfId="0" applyFont="1" applyFill="1" applyBorder="1" applyAlignment="1">
      <alignment horizontal="center" vertical="center" wrapText="1"/>
    </xf>
    <xf numFmtId="0" fontId="0" fillId="6" borderId="4" xfId="0" applyFont="1" applyFill="1" applyBorder="1" applyAlignment="1">
      <alignment horizontal="center" vertical="center" wrapText="1"/>
    </xf>
    <xf numFmtId="0" fontId="0" fillId="5" borderId="4" xfId="0" applyFont="1" applyFill="1" applyBorder="1" applyAlignment="1">
      <alignment horizontal="center" vertical="center" wrapText="1"/>
    </xf>
    <xf numFmtId="0" fontId="18" fillId="9" borderId="4" xfId="0" quotePrefix="1" applyFont="1" applyFill="1" applyBorder="1" applyAlignment="1">
      <alignment horizontal="center" vertical="center" wrapText="1"/>
    </xf>
    <xf numFmtId="0" fontId="18" fillId="9" borderId="4" xfId="0" applyFont="1" applyFill="1" applyBorder="1" applyAlignment="1">
      <alignment horizontal="center" vertical="center" wrapText="1"/>
    </xf>
    <xf numFmtId="0" fontId="0" fillId="10" borderId="4" xfId="0" applyFont="1" applyFill="1" applyBorder="1" applyAlignment="1">
      <alignment horizontal="center" vertical="center"/>
    </xf>
    <xf numFmtId="0" fontId="0" fillId="11" borderId="4" xfId="0" applyFont="1" applyFill="1" applyBorder="1" applyAlignment="1">
      <alignment horizontal="center" vertical="center"/>
    </xf>
    <xf numFmtId="0" fontId="0" fillId="10" borderId="4" xfId="0" applyFont="1" applyFill="1" applyBorder="1" applyAlignment="1">
      <alignment horizontal="center" vertical="center" wrapText="1"/>
    </xf>
    <xf numFmtId="0" fontId="0" fillId="11" borderId="4" xfId="0" applyFont="1" applyFill="1" applyBorder="1" applyAlignment="1">
      <alignment horizontal="center" vertical="center" wrapText="1"/>
    </xf>
    <xf numFmtId="0" fontId="0" fillId="12" borderId="4" xfId="0" applyFont="1" applyFill="1" applyBorder="1" applyAlignment="1">
      <alignment horizontal="center" vertical="center" wrapText="1"/>
    </xf>
    <xf numFmtId="0" fontId="0" fillId="12" borderId="4" xfId="0" applyFont="1" applyFill="1" applyBorder="1" applyAlignment="1">
      <alignment horizontal="left" vertical="center" wrapText="1"/>
    </xf>
    <xf numFmtId="0" fontId="3" fillId="4" borderId="4" xfId="0" applyFont="1" applyFill="1" applyBorder="1" applyAlignment="1">
      <alignment horizontal="center" vertical="center"/>
    </xf>
    <xf numFmtId="0" fontId="3" fillId="4" borderId="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3" fillId="4" borderId="1" xfId="0" applyFont="1" applyFill="1" applyBorder="1" applyAlignment="1">
      <alignment horizontal="center" vertical="center"/>
    </xf>
    <xf numFmtId="0" fontId="3" fillId="4" borderId="2" xfId="0" applyFont="1" applyFill="1" applyBorder="1" applyAlignment="1">
      <alignment horizontal="center" vertical="center"/>
    </xf>
    <xf numFmtId="0" fontId="3" fillId="4" borderId="3" xfId="0" applyFont="1" applyFill="1" applyBorder="1" applyAlignment="1">
      <alignment horizontal="center" vertical="center"/>
    </xf>
    <xf numFmtId="0" fontId="5" fillId="13" borderId="7" xfId="0" applyFont="1" applyFill="1" applyBorder="1" applyAlignment="1">
      <alignment horizontal="center"/>
    </xf>
    <xf numFmtId="0" fontId="5" fillId="13" borderId="8" xfId="0" applyFont="1" applyFill="1" applyBorder="1" applyAlignment="1">
      <alignment horizontal="center"/>
    </xf>
    <xf numFmtId="0" fontId="5" fillId="13" borderId="9" xfId="0" applyFont="1" applyFill="1" applyBorder="1" applyAlignment="1">
      <alignment horizontal="center"/>
    </xf>
    <xf numFmtId="0" fontId="11" fillId="13" borderId="7" xfId="0" applyFont="1" applyFill="1" applyBorder="1" applyAlignment="1">
      <alignment horizontal="center" wrapText="1"/>
    </xf>
    <xf numFmtId="0" fontId="11" fillId="13" borderId="8" xfId="0" applyFont="1" applyFill="1" applyBorder="1" applyAlignment="1">
      <alignment horizontal="center" wrapText="1"/>
    </xf>
    <xf numFmtId="0" fontId="11" fillId="13" borderId="9" xfId="0" applyFont="1" applyFill="1" applyBorder="1" applyAlignment="1">
      <alignment horizontal="center" wrapText="1"/>
    </xf>
    <xf numFmtId="0" fontId="3" fillId="4" borderId="11" xfId="0" applyFont="1" applyFill="1" applyBorder="1" applyAlignment="1">
      <alignment horizontal="center" vertical="center"/>
    </xf>
    <xf numFmtId="0" fontId="3" fillId="4" borderId="12"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3" fillId="4" borderId="6" xfId="0" applyFont="1" applyFill="1" applyBorder="1" applyAlignment="1">
      <alignment horizontal="center" vertical="center" wrapText="1"/>
    </xf>
    <xf numFmtId="0" fontId="3" fillId="4" borderId="13" xfId="0" applyFont="1" applyFill="1" applyBorder="1" applyAlignment="1">
      <alignment horizontal="center" vertical="center"/>
    </xf>
    <xf numFmtId="0" fontId="3" fillId="4" borderId="12" xfId="0" applyFont="1" applyFill="1" applyBorder="1" applyAlignment="1">
      <alignment horizontal="center" vertical="center"/>
    </xf>
    <xf numFmtId="0" fontId="5" fillId="13" borderId="10" xfId="0" applyFont="1" applyFill="1" applyBorder="1" applyAlignment="1">
      <alignment horizontal="center"/>
    </xf>
    <xf numFmtId="0" fontId="5" fillId="13" borderId="0" xfId="0" applyFont="1" applyFill="1" applyBorder="1" applyAlignment="1">
      <alignment horizontal="center"/>
    </xf>
    <xf numFmtId="0" fontId="1" fillId="6" borderId="5" xfId="0" applyFont="1" applyFill="1" applyBorder="1" applyAlignment="1">
      <alignment horizontal="center"/>
    </xf>
    <xf numFmtId="0" fontId="3" fillId="13" borderId="1" xfId="0" applyFont="1" applyFill="1" applyBorder="1" applyAlignment="1">
      <alignment horizontal="center" vertical="center"/>
    </xf>
    <xf numFmtId="0" fontId="3" fillId="13" borderId="2" xfId="0" applyFont="1" applyFill="1" applyBorder="1" applyAlignment="1">
      <alignment horizontal="center" vertical="center"/>
    </xf>
    <xf numFmtId="0" fontId="3" fillId="13" borderId="3" xfId="0" applyFont="1" applyFill="1" applyBorder="1" applyAlignment="1">
      <alignment horizontal="center" vertical="center"/>
    </xf>
    <xf numFmtId="0" fontId="3" fillId="15" borderId="4" xfId="0" applyFont="1" applyFill="1" applyBorder="1" applyAlignment="1">
      <alignment horizontal="center" vertical="center"/>
    </xf>
    <xf numFmtId="0" fontId="3" fillId="15" borderId="1" xfId="0" applyFont="1" applyFill="1" applyBorder="1" applyAlignment="1">
      <alignment horizontal="center" vertical="center" wrapText="1"/>
    </xf>
    <xf numFmtId="0" fontId="3" fillId="15" borderId="2" xfId="0" applyFont="1" applyFill="1" applyBorder="1" applyAlignment="1">
      <alignment horizontal="center" vertical="center" wrapText="1"/>
    </xf>
    <xf numFmtId="0" fontId="3" fillId="15" borderId="3" xfId="0" applyFont="1" applyFill="1" applyBorder="1" applyAlignment="1">
      <alignment horizontal="center" vertical="center" wrapText="1"/>
    </xf>
    <xf numFmtId="0" fontId="3" fillId="14" borderId="1" xfId="0" applyFont="1" applyFill="1" applyBorder="1" applyAlignment="1">
      <alignment horizontal="center" vertical="center" wrapText="1"/>
    </xf>
    <xf numFmtId="0" fontId="3" fillId="14" borderId="2" xfId="0" applyFont="1" applyFill="1" applyBorder="1" applyAlignment="1">
      <alignment horizontal="center" vertical="center" wrapText="1"/>
    </xf>
    <xf numFmtId="0" fontId="3" fillId="14" borderId="3" xfId="0" applyFont="1" applyFill="1" applyBorder="1" applyAlignment="1">
      <alignment horizontal="center" vertical="center" wrapText="1"/>
    </xf>
    <xf numFmtId="0" fontId="16" fillId="3" borderId="5" xfId="0" applyFont="1" applyFill="1" applyBorder="1" applyAlignment="1">
      <alignment horizontal="center"/>
    </xf>
    <xf numFmtId="0" fontId="1" fillId="3" borderId="4" xfId="0" applyFont="1" applyFill="1" applyBorder="1" applyAlignment="1">
      <alignment horizontal="center" vertical="center"/>
    </xf>
    <xf numFmtId="0" fontId="17" fillId="0" borderId="5" xfId="0" applyFont="1" applyBorder="1" applyAlignment="1">
      <alignment horizontal="center" vertical="center"/>
    </xf>
    <xf numFmtId="0" fontId="17" fillId="0" borderId="6" xfId="0" applyFont="1" applyBorder="1" applyAlignment="1">
      <alignment horizontal="center" vertical="center"/>
    </xf>
    <xf numFmtId="0" fontId="19" fillId="0" borderId="0" xfId="0" applyFont="1" applyBorder="1" applyAlignment="1">
      <alignment horizontal="center" vertical="center" wrapText="1"/>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2G Network</a:t>
            </a:r>
            <a:r>
              <a:rPr lang="en-US" baseline="0"/>
              <a:t> Operations Support</a:t>
            </a:r>
            <a:endParaRPr lang="en-US"/>
          </a:p>
        </c:rich>
      </c:tx>
      <c:spPr>
        <a:noFill/>
        <a:ln>
          <a:noFill/>
        </a:ln>
        <a:effectLst/>
      </c:spPr>
    </c:title>
    <c:plotArea>
      <c:layout/>
      <c:pieChart>
        <c:varyColors val="1"/>
        <c:ser>
          <c:idx val="0"/>
          <c:order val="0"/>
          <c:dPt>
            <c:idx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spPr>
              <a:solidFill>
                <a:schemeClr val="accent5"/>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Val val="1"/>
            <c:showCatName val="1"/>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Summary!$B$5:$B$9</c:f>
              <c:strCache>
                <c:ptCount val="5"/>
                <c:pt idx="0">
                  <c:v>Level 5</c:v>
                </c:pt>
                <c:pt idx="1">
                  <c:v>Level 4</c:v>
                </c:pt>
                <c:pt idx="2">
                  <c:v>Level 3</c:v>
                </c:pt>
                <c:pt idx="3">
                  <c:v>Level 2</c:v>
                </c:pt>
                <c:pt idx="4">
                  <c:v>Level 1</c:v>
                </c:pt>
              </c:strCache>
            </c:strRef>
          </c:cat>
          <c:val>
            <c:numRef>
              <c:f>Summary!$E$5:$E$9</c:f>
              <c:numCache>
                <c:formatCode>General</c:formatCode>
                <c:ptCount val="5"/>
                <c:pt idx="0">
                  <c:v>1</c:v>
                </c:pt>
                <c:pt idx="1">
                  <c:v>4</c:v>
                </c:pt>
                <c:pt idx="2">
                  <c:v>5</c:v>
                </c:pt>
                <c:pt idx="3">
                  <c:v>11</c:v>
                </c:pt>
                <c:pt idx="4">
                  <c:v>3</c:v>
                </c:pt>
              </c:numCache>
            </c:numRef>
          </c:val>
        </c:ser>
        <c:dLbls>
          <c:showPercent val="1"/>
        </c:dLbls>
        <c:firstSliceAng val="0"/>
      </c:pieChart>
      <c:spPr>
        <a:noFill/>
        <a:ln>
          <a:noFill/>
        </a:ln>
        <a:effectLst/>
      </c:spPr>
    </c:plotArea>
    <c:plotVisOnly val="1"/>
    <c:dispBlanksAs val="zero"/>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LTE </a:t>
            </a:r>
            <a:r>
              <a:rPr lang="en-US" sz="1400" b="1" i="0" u="none" strike="noStrike" cap="all" baseline="0">
                <a:effectLst/>
              </a:rPr>
              <a:t>Network Operations Support</a:t>
            </a:r>
            <a:endParaRPr lang="en-US"/>
          </a:p>
        </c:rich>
      </c:tx>
      <c:spPr>
        <a:noFill/>
        <a:ln>
          <a:noFill/>
        </a:ln>
        <a:effectLst/>
      </c:spPr>
    </c:title>
    <c:plotArea>
      <c:layout/>
      <c:pieChart>
        <c:varyColors val="1"/>
        <c:ser>
          <c:idx val="0"/>
          <c:order val="0"/>
          <c:dPt>
            <c:idx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spPr>
              <a:solidFill>
                <a:schemeClr val="accent5"/>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Val val="1"/>
            <c:showCatName val="1"/>
            <c:separator>
</c:separator>
            <c:extLst>
              <c:ext xmlns:c15="http://schemas.microsoft.com/office/drawing/2012/chart" uri="{CE6537A1-D6FC-4f65-9D91-7224C49458BB}"/>
            </c:extLst>
          </c:dLbls>
          <c:cat>
            <c:strRef>
              <c:f>Summary!$B$15:$B$19</c:f>
              <c:strCache>
                <c:ptCount val="5"/>
                <c:pt idx="0">
                  <c:v>Level 5</c:v>
                </c:pt>
                <c:pt idx="1">
                  <c:v>Level 4</c:v>
                </c:pt>
                <c:pt idx="2">
                  <c:v>Level 3</c:v>
                </c:pt>
                <c:pt idx="3">
                  <c:v>Level 2</c:v>
                </c:pt>
                <c:pt idx="4">
                  <c:v>Level 1</c:v>
                </c:pt>
              </c:strCache>
            </c:strRef>
          </c:cat>
          <c:val>
            <c:numRef>
              <c:f>Summary!$K$15:$K$19</c:f>
              <c:numCache>
                <c:formatCode>General</c:formatCode>
                <c:ptCount val="5"/>
                <c:pt idx="0">
                  <c:v>7</c:v>
                </c:pt>
                <c:pt idx="1">
                  <c:v>14</c:v>
                </c:pt>
                <c:pt idx="2">
                  <c:v>9</c:v>
                </c:pt>
                <c:pt idx="3">
                  <c:v>3</c:v>
                </c:pt>
                <c:pt idx="4">
                  <c:v>3</c:v>
                </c:pt>
              </c:numCache>
            </c:numRef>
          </c:val>
        </c:ser>
        <c:dLbls>
          <c:showPercent val="1"/>
        </c:dLbls>
        <c:firstSliceAng val="0"/>
      </c:pieChart>
      <c:spPr>
        <a:noFill/>
        <a:ln>
          <a:noFill/>
        </a:ln>
        <a:effectLst/>
      </c:spPr>
    </c:plotArea>
    <c:plotVisOnly val="1"/>
    <c:dispBlanksAs val="zero"/>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volte </a:t>
            </a:r>
            <a:r>
              <a:rPr lang="en-US" sz="1400" b="1" i="0" u="none" strike="noStrike" cap="all" baseline="0">
                <a:effectLst/>
              </a:rPr>
              <a:t>Network Operations Support</a:t>
            </a:r>
            <a:endParaRPr lang="en-US"/>
          </a:p>
        </c:rich>
      </c:tx>
      <c:spPr>
        <a:noFill/>
        <a:ln>
          <a:noFill/>
        </a:ln>
        <a:effectLst/>
      </c:spPr>
    </c:title>
    <c:plotArea>
      <c:layout/>
      <c:pieChart>
        <c:varyColors val="1"/>
        <c:ser>
          <c:idx val="0"/>
          <c:order val="0"/>
          <c:dPt>
            <c:idx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spPr>
              <a:solidFill>
                <a:schemeClr val="accent5"/>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Val val="1"/>
            <c:showCatName val="1"/>
            <c:separator>
</c:separator>
            <c:extLst>
              <c:ext xmlns:c15="http://schemas.microsoft.com/office/drawing/2012/chart" uri="{CE6537A1-D6FC-4f65-9D91-7224C49458BB}"/>
            </c:extLst>
          </c:dLbls>
          <c:cat>
            <c:strRef>
              <c:f>Summary!$B$15:$B$19</c:f>
              <c:strCache>
                <c:ptCount val="5"/>
                <c:pt idx="0">
                  <c:v>Level 5</c:v>
                </c:pt>
                <c:pt idx="1">
                  <c:v>Level 4</c:v>
                </c:pt>
                <c:pt idx="2">
                  <c:v>Level 3</c:v>
                </c:pt>
                <c:pt idx="3">
                  <c:v>Level 2</c:v>
                </c:pt>
                <c:pt idx="4">
                  <c:v>Level 1</c:v>
                </c:pt>
              </c:strCache>
            </c:strRef>
          </c:cat>
          <c:val>
            <c:numRef>
              <c:f>Summary!$N$15:$N$19</c:f>
              <c:numCache>
                <c:formatCode>General</c:formatCode>
                <c:ptCount val="5"/>
                <c:pt idx="0">
                  <c:v>0</c:v>
                </c:pt>
                <c:pt idx="1">
                  <c:v>6</c:v>
                </c:pt>
                <c:pt idx="2">
                  <c:v>5</c:v>
                </c:pt>
                <c:pt idx="3">
                  <c:v>10</c:v>
                </c:pt>
                <c:pt idx="4">
                  <c:v>11</c:v>
                </c:pt>
              </c:numCache>
            </c:numRef>
          </c:val>
        </c:ser>
        <c:dLbls>
          <c:showPercent val="1"/>
        </c:dLbls>
        <c:firstSliceAng val="0"/>
      </c:pieChart>
      <c:spPr>
        <a:noFill/>
        <a:ln>
          <a:noFill/>
        </a:ln>
        <a:effectLst/>
      </c:spPr>
    </c:plotArea>
    <c:plotVisOnly val="1"/>
    <c:dispBlanksAs val="zero"/>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DAS</a:t>
            </a:r>
            <a:r>
              <a:rPr lang="en-US" baseline="0"/>
              <a:t> </a:t>
            </a:r>
            <a:r>
              <a:rPr lang="en-US" sz="1400" b="1" i="0" u="none" strike="noStrike" cap="all" baseline="0">
                <a:effectLst/>
              </a:rPr>
              <a:t>Network Operations Support</a:t>
            </a:r>
            <a:endParaRPr lang="en-US"/>
          </a:p>
        </c:rich>
      </c:tx>
      <c:spPr>
        <a:noFill/>
        <a:ln>
          <a:noFill/>
        </a:ln>
        <a:effectLst/>
      </c:spPr>
    </c:title>
    <c:plotArea>
      <c:layout/>
      <c:pieChart>
        <c:varyColors val="1"/>
        <c:ser>
          <c:idx val="0"/>
          <c:order val="0"/>
          <c:dPt>
            <c:idx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spPr>
              <a:solidFill>
                <a:schemeClr val="accent5"/>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Val val="1"/>
            <c:showCatName val="1"/>
            <c:separator>
</c:separator>
            <c:extLst>
              <c:ext xmlns:c15="http://schemas.microsoft.com/office/drawing/2012/chart" uri="{CE6537A1-D6FC-4f65-9D91-7224C49458BB}"/>
            </c:extLst>
          </c:dLbls>
          <c:cat>
            <c:strRef>
              <c:f>Summary!$B$15:$B$19</c:f>
              <c:strCache>
                <c:ptCount val="5"/>
                <c:pt idx="0">
                  <c:v>Level 5</c:v>
                </c:pt>
                <c:pt idx="1">
                  <c:v>Level 4</c:v>
                </c:pt>
                <c:pt idx="2">
                  <c:v>Level 3</c:v>
                </c:pt>
                <c:pt idx="3">
                  <c:v>Level 2</c:v>
                </c:pt>
                <c:pt idx="4">
                  <c:v>Level 1</c:v>
                </c:pt>
              </c:strCache>
            </c:strRef>
          </c:cat>
          <c:val>
            <c:numRef>
              <c:f>Summary!$S$15:$S$19</c:f>
              <c:numCache>
                <c:formatCode>General</c:formatCode>
                <c:ptCount val="5"/>
                <c:pt idx="0">
                  <c:v>1</c:v>
                </c:pt>
                <c:pt idx="1">
                  <c:v>4</c:v>
                </c:pt>
                <c:pt idx="2">
                  <c:v>11</c:v>
                </c:pt>
                <c:pt idx="3">
                  <c:v>6</c:v>
                </c:pt>
                <c:pt idx="4">
                  <c:v>7</c:v>
                </c:pt>
              </c:numCache>
            </c:numRef>
          </c:val>
        </c:ser>
        <c:dLbls>
          <c:showPercent val="1"/>
        </c:dLbls>
        <c:firstSliceAng val="0"/>
      </c:pieChart>
      <c:spPr>
        <a:noFill/>
        <a:ln>
          <a:noFill/>
        </a:ln>
        <a:effectLst/>
      </c:spPr>
    </c:plotArea>
    <c:plotVisOnly val="1"/>
    <c:dispBlanksAs val="zero"/>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E//</a:t>
            </a:r>
            <a:r>
              <a:rPr lang="en-US" baseline="0"/>
              <a:t> 3G </a:t>
            </a:r>
            <a:r>
              <a:rPr lang="en-US" sz="1400" b="1" i="0" u="none" strike="noStrike" cap="all" baseline="0">
                <a:effectLst/>
              </a:rPr>
              <a:t>Network Operations Support</a:t>
            </a:r>
            <a:endParaRPr lang="en-US"/>
          </a:p>
        </c:rich>
      </c:tx>
      <c:spPr>
        <a:noFill/>
        <a:ln>
          <a:noFill/>
        </a:ln>
        <a:effectLst/>
      </c:spPr>
    </c:title>
    <c:plotArea>
      <c:layout/>
      <c:pieChart>
        <c:varyColors val="1"/>
        <c:ser>
          <c:idx val="0"/>
          <c:order val="0"/>
          <c:dPt>
            <c:idx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spPr>
              <a:solidFill>
                <a:schemeClr val="accent5"/>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Val val="1"/>
            <c:showCatName val="1"/>
            <c:separator>
</c:separator>
            <c:extLst>
              <c:ext xmlns:c15="http://schemas.microsoft.com/office/drawing/2012/chart" uri="{CE6537A1-D6FC-4f65-9D91-7224C49458BB}"/>
            </c:extLst>
          </c:dLbls>
          <c:cat>
            <c:strRef>
              <c:f>Summary!$B$26:$B$30</c:f>
              <c:strCache>
                <c:ptCount val="5"/>
                <c:pt idx="0">
                  <c:v>Level 5</c:v>
                </c:pt>
                <c:pt idx="1">
                  <c:v>Level 4</c:v>
                </c:pt>
                <c:pt idx="2">
                  <c:v>Level 3</c:v>
                </c:pt>
                <c:pt idx="3">
                  <c:v>Level 2</c:v>
                </c:pt>
                <c:pt idx="4">
                  <c:v>Level 1</c:v>
                </c:pt>
              </c:strCache>
            </c:strRef>
          </c:cat>
          <c:val>
            <c:numRef>
              <c:f>Summary!$D$26:$D$30</c:f>
              <c:numCache>
                <c:formatCode>General</c:formatCode>
                <c:ptCount val="5"/>
                <c:pt idx="0">
                  <c:v>0</c:v>
                </c:pt>
                <c:pt idx="1">
                  <c:v>1</c:v>
                </c:pt>
                <c:pt idx="2">
                  <c:v>0</c:v>
                </c:pt>
                <c:pt idx="3">
                  <c:v>9</c:v>
                </c:pt>
                <c:pt idx="4">
                  <c:v>4</c:v>
                </c:pt>
              </c:numCache>
            </c:numRef>
          </c:val>
        </c:ser>
        <c:dLbls>
          <c:showPercent val="1"/>
        </c:dLbls>
        <c:firstSliceAng val="0"/>
      </c:pieChart>
      <c:spPr>
        <a:noFill/>
        <a:ln>
          <a:noFill/>
        </a:ln>
        <a:effectLst/>
      </c:spPr>
    </c:plotArea>
    <c:plotVisOnly val="1"/>
    <c:dispBlanksAs val="zero"/>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E//</a:t>
            </a:r>
            <a:r>
              <a:rPr lang="en-US" baseline="0"/>
              <a:t> LTE </a:t>
            </a:r>
            <a:r>
              <a:rPr lang="en-US" sz="1400" b="1" i="0" u="none" strike="noStrike" cap="all" baseline="0">
                <a:effectLst/>
              </a:rPr>
              <a:t>Network Operations Support</a:t>
            </a:r>
            <a:endParaRPr lang="en-US"/>
          </a:p>
        </c:rich>
      </c:tx>
      <c:spPr>
        <a:noFill/>
        <a:ln>
          <a:noFill/>
        </a:ln>
        <a:effectLst/>
      </c:spPr>
    </c:title>
    <c:plotArea>
      <c:layout/>
      <c:pieChart>
        <c:varyColors val="1"/>
        <c:ser>
          <c:idx val="0"/>
          <c:order val="0"/>
          <c:dPt>
            <c:idx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spPr>
              <a:solidFill>
                <a:schemeClr val="accent5"/>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Val val="1"/>
            <c:showCatName val="1"/>
            <c:separator>
</c:separator>
            <c:extLst>
              <c:ext xmlns:c15="http://schemas.microsoft.com/office/drawing/2012/chart" uri="{CE6537A1-D6FC-4f65-9D91-7224C49458BB}"/>
            </c:extLst>
          </c:dLbls>
          <c:cat>
            <c:strRef>
              <c:f>Summary!$B$26:$B$30</c:f>
              <c:strCache>
                <c:ptCount val="5"/>
                <c:pt idx="0">
                  <c:v>Level 5</c:v>
                </c:pt>
                <c:pt idx="1">
                  <c:v>Level 4</c:v>
                </c:pt>
                <c:pt idx="2">
                  <c:v>Level 3</c:v>
                </c:pt>
                <c:pt idx="3">
                  <c:v>Level 2</c:v>
                </c:pt>
                <c:pt idx="4">
                  <c:v>Level 1</c:v>
                </c:pt>
              </c:strCache>
            </c:strRef>
          </c:cat>
          <c:val>
            <c:numRef>
              <c:f>Summary!$F$26:$F$30</c:f>
              <c:numCache>
                <c:formatCode>General</c:formatCode>
                <c:ptCount val="5"/>
                <c:pt idx="0">
                  <c:v>0</c:v>
                </c:pt>
                <c:pt idx="1">
                  <c:v>1</c:v>
                </c:pt>
                <c:pt idx="2">
                  <c:v>2</c:v>
                </c:pt>
                <c:pt idx="3">
                  <c:v>5</c:v>
                </c:pt>
                <c:pt idx="4">
                  <c:v>7</c:v>
                </c:pt>
              </c:numCache>
            </c:numRef>
          </c:val>
        </c:ser>
        <c:dLbls>
          <c:showPercent val="1"/>
        </c:dLbls>
        <c:firstSliceAng val="0"/>
      </c:pieChart>
      <c:spPr>
        <a:noFill/>
        <a:ln>
          <a:noFill/>
        </a:ln>
        <a:effectLst/>
      </c:spPr>
    </c:plotArea>
    <c:plotVisOnly val="1"/>
    <c:dispBlanksAs val="zero"/>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SamSuNG</a:t>
            </a:r>
            <a:r>
              <a:rPr lang="en-US" baseline="0"/>
              <a:t> 3G/CDMA </a:t>
            </a:r>
            <a:r>
              <a:rPr lang="en-US" sz="1400" b="1" i="0" u="none" strike="noStrike" cap="all" baseline="0">
                <a:effectLst/>
              </a:rPr>
              <a:t>OSC</a:t>
            </a:r>
            <a:endParaRPr lang="en-US"/>
          </a:p>
        </c:rich>
      </c:tx>
      <c:layout>
        <c:manualLayout>
          <c:xMode val="edge"/>
          <c:yMode val="edge"/>
          <c:x val="0.29481933508311464"/>
          <c:y val="3.7037037037037042E-2"/>
        </c:manualLayout>
      </c:layout>
      <c:spPr>
        <a:noFill/>
        <a:ln>
          <a:noFill/>
        </a:ln>
        <a:effectLst/>
      </c:spPr>
    </c:title>
    <c:plotArea>
      <c:layout/>
      <c:pieChart>
        <c:varyColors val="1"/>
        <c:ser>
          <c:idx val="0"/>
          <c:order val="0"/>
          <c:dPt>
            <c:idx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spPr>
              <a:solidFill>
                <a:schemeClr val="accent5"/>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Val val="1"/>
            <c:showCatName val="1"/>
            <c:separator>
</c:separator>
            <c:extLst>
              <c:ext xmlns:c15="http://schemas.microsoft.com/office/drawing/2012/chart" uri="{CE6537A1-D6FC-4f65-9D91-7224C49458BB}"/>
            </c:extLst>
          </c:dLbls>
          <c:cat>
            <c:strRef>
              <c:f>Summary!$B$26:$B$30</c:f>
              <c:strCache>
                <c:ptCount val="5"/>
                <c:pt idx="0">
                  <c:v>Level 5</c:v>
                </c:pt>
                <c:pt idx="1">
                  <c:v>Level 4</c:v>
                </c:pt>
                <c:pt idx="2">
                  <c:v>Level 3</c:v>
                </c:pt>
                <c:pt idx="3">
                  <c:v>Level 2</c:v>
                </c:pt>
                <c:pt idx="4">
                  <c:v>Level 1</c:v>
                </c:pt>
              </c:strCache>
            </c:strRef>
          </c:cat>
          <c:val>
            <c:numRef>
              <c:f>Summary!$H$26:$H$30</c:f>
              <c:numCache>
                <c:formatCode>General</c:formatCode>
                <c:ptCount val="5"/>
                <c:pt idx="0">
                  <c:v>0</c:v>
                </c:pt>
                <c:pt idx="1">
                  <c:v>1</c:v>
                </c:pt>
                <c:pt idx="2">
                  <c:v>1</c:v>
                </c:pt>
                <c:pt idx="3">
                  <c:v>1</c:v>
                </c:pt>
                <c:pt idx="4">
                  <c:v>5</c:v>
                </c:pt>
              </c:numCache>
            </c:numRef>
          </c:val>
        </c:ser>
        <c:dLbls>
          <c:showPercent val="1"/>
        </c:dLbls>
        <c:firstSliceAng val="0"/>
      </c:pieChart>
      <c:spPr>
        <a:noFill/>
        <a:ln>
          <a:noFill/>
        </a:ln>
        <a:effectLst/>
      </c:spPr>
    </c:plotArea>
    <c:plotVisOnly val="1"/>
    <c:dispBlanksAs val="zero"/>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Samsung</a:t>
            </a:r>
            <a:r>
              <a:rPr lang="en-US" baseline="0"/>
              <a:t> LTE OSC</a:t>
            </a:r>
            <a:endParaRPr lang="en-US"/>
          </a:p>
        </c:rich>
      </c:tx>
      <c:layout/>
      <c:spPr>
        <a:noFill/>
        <a:ln>
          <a:noFill/>
        </a:ln>
        <a:effectLst/>
      </c:spPr>
    </c:title>
    <c:plotArea>
      <c:layout/>
      <c:pieChart>
        <c:varyColors val="1"/>
        <c:ser>
          <c:idx val="0"/>
          <c:order val="0"/>
          <c:dPt>
            <c:idx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spPr>
              <a:solidFill>
                <a:schemeClr val="accent5"/>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Val val="1"/>
            <c:showCatName val="1"/>
            <c:separator>
</c:separator>
            <c:extLst>
              <c:ext xmlns:c15="http://schemas.microsoft.com/office/drawing/2012/chart" uri="{CE6537A1-D6FC-4f65-9D91-7224C49458BB}">
                <c15:layout/>
              </c:ext>
            </c:extLst>
          </c:dLbls>
          <c:cat>
            <c:strRef>
              <c:f>Summary!$B$26:$B$30</c:f>
              <c:strCache>
                <c:ptCount val="5"/>
                <c:pt idx="0">
                  <c:v>Level 5</c:v>
                </c:pt>
                <c:pt idx="1">
                  <c:v>Level 4</c:v>
                </c:pt>
                <c:pt idx="2">
                  <c:v>Level 3</c:v>
                </c:pt>
                <c:pt idx="3">
                  <c:v>Level 2</c:v>
                </c:pt>
                <c:pt idx="4">
                  <c:v>Level 1</c:v>
                </c:pt>
              </c:strCache>
            </c:strRef>
          </c:cat>
          <c:val>
            <c:numRef>
              <c:f>Summary!$J$26:$J$30</c:f>
              <c:numCache>
                <c:formatCode>General</c:formatCode>
                <c:ptCount val="5"/>
                <c:pt idx="0">
                  <c:v>1</c:v>
                </c:pt>
                <c:pt idx="1">
                  <c:v>0</c:v>
                </c:pt>
                <c:pt idx="2">
                  <c:v>1</c:v>
                </c:pt>
                <c:pt idx="3">
                  <c:v>1</c:v>
                </c:pt>
                <c:pt idx="4">
                  <c:v>6</c:v>
                </c:pt>
              </c:numCache>
            </c:numRef>
          </c:val>
        </c:ser>
        <c:dLbls>
          <c:showPercent val="1"/>
        </c:dLbls>
        <c:firstSliceAng val="0"/>
      </c:pieChart>
      <c:spPr>
        <a:noFill/>
        <a:ln>
          <a:noFill/>
        </a:ln>
        <a:effectLst/>
      </c:spPr>
    </c:plotArea>
    <c:plotVisOnly val="1"/>
    <c:dispBlanksAs val="zero"/>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Huawei 3G/CDMA OSC</a:t>
            </a:r>
          </a:p>
        </c:rich>
      </c:tx>
      <c:layout/>
      <c:spPr>
        <a:noFill/>
        <a:ln>
          <a:noFill/>
        </a:ln>
        <a:effectLst/>
      </c:spPr>
    </c:title>
    <c:plotArea>
      <c:layout/>
      <c:pieChart>
        <c:varyColors val="1"/>
        <c:ser>
          <c:idx val="0"/>
          <c:order val="0"/>
          <c:dPt>
            <c:idx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spPr>
              <a:solidFill>
                <a:schemeClr val="accent5"/>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Val val="1"/>
            <c:showCatName val="1"/>
            <c:separator>
</c:separator>
            <c:extLst>
              <c:ext xmlns:c15="http://schemas.microsoft.com/office/drawing/2012/chart" uri="{CE6537A1-D6FC-4f65-9D91-7224C49458BB}">
                <c15:layout/>
              </c:ext>
            </c:extLst>
          </c:dLbls>
          <c:cat>
            <c:strRef>
              <c:f>Summary!$B$26:$B$30</c:f>
              <c:strCache>
                <c:ptCount val="5"/>
                <c:pt idx="0">
                  <c:v>Level 5</c:v>
                </c:pt>
                <c:pt idx="1">
                  <c:v>Level 4</c:v>
                </c:pt>
                <c:pt idx="2">
                  <c:v>Level 3</c:v>
                </c:pt>
                <c:pt idx="3">
                  <c:v>Level 2</c:v>
                </c:pt>
                <c:pt idx="4">
                  <c:v>Level 1</c:v>
                </c:pt>
              </c:strCache>
            </c:strRef>
          </c:cat>
          <c:val>
            <c:numRef>
              <c:f>Summary!$L$26:$L$30</c:f>
              <c:numCache>
                <c:formatCode>General</c:formatCode>
                <c:ptCount val="5"/>
                <c:pt idx="0">
                  <c:v>0</c:v>
                </c:pt>
                <c:pt idx="1">
                  <c:v>0</c:v>
                </c:pt>
                <c:pt idx="2">
                  <c:v>2</c:v>
                </c:pt>
                <c:pt idx="3">
                  <c:v>3</c:v>
                </c:pt>
                <c:pt idx="4">
                  <c:v>5</c:v>
                </c:pt>
              </c:numCache>
            </c:numRef>
          </c:val>
        </c:ser>
        <c:dLbls>
          <c:showPercent val="1"/>
        </c:dLbls>
        <c:firstSliceAng val="0"/>
      </c:pieChart>
      <c:spPr>
        <a:noFill/>
        <a:ln>
          <a:noFill/>
        </a:ln>
        <a:effectLst/>
      </c:spPr>
    </c:plotArea>
    <c:plotVisOnly val="1"/>
    <c:dispBlanksAs val="zero"/>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huawei LTE OSC</a:t>
            </a:r>
          </a:p>
        </c:rich>
      </c:tx>
      <c:layout/>
      <c:spPr>
        <a:noFill/>
        <a:ln>
          <a:noFill/>
        </a:ln>
        <a:effectLst/>
      </c:spPr>
    </c:title>
    <c:plotArea>
      <c:layout/>
      <c:pieChart>
        <c:varyColors val="1"/>
        <c:ser>
          <c:idx val="0"/>
          <c:order val="0"/>
          <c:dPt>
            <c:idx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spPr>
              <a:solidFill>
                <a:schemeClr val="accent5"/>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Percent val="1"/>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Summary!$B$26:$B$30</c:f>
              <c:strCache>
                <c:ptCount val="5"/>
                <c:pt idx="0">
                  <c:v>Level 5</c:v>
                </c:pt>
                <c:pt idx="1">
                  <c:v>Level 4</c:v>
                </c:pt>
                <c:pt idx="2">
                  <c:v>Level 3</c:v>
                </c:pt>
                <c:pt idx="3">
                  <c:v>Level 2</c:v>
                </c:pt>
                <c:pt idx="4">
                  <c:v>Level 1</c:v>
                </c:pt>
              </c:strCache>
            </c:strRef>
          </c:cat>
          <c:val>
            <c:numRef>
              <c:f>Summary!$N$26:$N$30</c:f>
              <c:numCache>
                <c:formatCode>General</c:formatCode>
                <c:ptCount val="5"/>
                <c:pt idx="0">
                  <c:v>0</c:v>
                </c:pt>
                <c:pt idx="1">
                  <c:v>0</c:v>
                </c:pt>
                <c:pt idx="2">
                  <c:v>3</c:v>
                </c:pt>
                <c:pt idx="3">
                  <c:v>2</c:v>
                </c:pt>
                <c:pt idx="4">
                  <c:v>6</c:v>
                </c:pt>
              </c:numCache>
            </c:numRef>
          </c:val>
        </c:ser>
        <c:dLbls>
          <c:showPercent val="1"/>
        </c:dLbls>
        <c:firstSliceAng val="0"/>
      </c:pieChart>
      <c:spPr>
        <a:noFill/>
        <a:ln>
          <a:noFill/>
        </a:ln>
        <a:effectLst/>
      </c:spPr>
    </c:plotArea>
    <c:plotVisOnly val="1"/>
    <c:dispBlanksAs val="zero"/>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project</a:t>
            </a:r>
            <a:r>
              <a:rPr lang="en-US" baseline="0"/>
              <a:t> management</a:t>
            </a:r>
            <a:endParaRPr lang="en-US"/>
          </a:p>
        </c:rich>
      </c:tx>
      <c:layout/>
      <c:spPr>
        <a:noFill/>
        <a:ln>
          <a:noFill/>
        </a:ln>
        <a:effectLst/>
      </c:spPr>
    </c:title>
    <c:plotArea>
      <c:layout/>
      <c:pieChart>
        <c:varyColors val="1"/>
        <c:ser>
          <c:idx val="0"/>
          <c:order val="0"/>
          <c:dPt>
            <c:idx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spPr>
              <a:solidFill>
                <a:schemeClr val="accent5"/>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Val val="1"/>
            <c:showCatName val="1"/>
            <c:separator>
</c:separator>
            <c:extLst>
              <c:ext xmlns:c15="http://schemas.microsoft.com/office/drawing/2012/chart" uri="{CE6537A1-D6FC-4f65-9D91-7224C49458BB}">
                <c15:layout/>
              </c:ext>
            </c:extLst>
          </c:dLbls>
          <c:cat>
            <c:strRef>
              <c:f>Summary!$B$26:$B$30</c:f>
              <c:strCache>
                <c:ptCount val="5"/>
                <c:pt idx="0">
                  <c:v>Level 5</c:v>
                </c:pt>
                <c:pt idx="1">
                  <c:v>Level 4</c:v>
                </c:pt>
                <c:pt idx="2">
                  <c:v>Level 3</c:v>
                </c:pt>
                <c:pt idx="3">
                  <c:v>Level 2</c:v>
                </c:pt>
                <c:pt idx="4">
                  <c:v>Level 1</c:v>
                </c:pt>
              </c:strCache>
            </c:strRef>
          </c:cat>
          <c:val>
            <c:numRef>
              <c:f>Summary!$O$26:$O$30</c:f>
              <c:numCache>
                <c:formatCode>General</c:formatCode>
                <c:ptCount val="5"/>
                <c:pt idx="0">
                  <c:v>0</c:v>
                </c:pt>
                <c:pt idx="1">
                  <c:v>0</c:v>
                </c:pt>
                <c:pt idx="2">
                  <c:v>0</c:v>
                </c:pt>
                <c:pt idx="3">
                  <c:v>17</c:v>
                </c:pt>
                <c:pt idx="4">
                  <c:v>7</c:v>
                </c:pt>
              </c:numCache>
            </c:numRef>
          </c:val>
        </c:ser>
        <c:dLbls>
          <c:showPercent val="1"/>
        </c:dLbls>
        <c:firstSliceAng val="0"/>
      </c:pieChart>
      <c:spPr>
        <a:noFill/>
        <a:ln>
          <a:noFill/>
        </a:ln>
        <a:effectLst/>
      </c:spPr>
    </c:plotArea>
    <c:plotVisOnly val="1"/>
    <c:dispBlanksAs val="zero"/>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3G </a:t>
            </a:r>
            <a:r>
              <a:rPr lang="en-US" sz="1400" b="1" i="0" u="none" strike="noStrike" cap="all" baseline="0">
                <a:effectLst/>
              </a:rPr>
              <a:t>Network Operations Support</a:t>
            </a:r>
            <a:r>
              <a:rPr lang="en-US"/>
              <a:t> </a:t>
            </a:r>
          </a:p>
        </c:rich>
      </c:tx>
      <c:spPr>
        <a:noFill/>
        <a:ln>
          <a:noFill/>
        </a:ln>
        <a:effectLst/>
      </c:spPr>
    </c:title>
    <c:plotArea>
      <c:layout/>
      <c:pieChart>
        <c:varyColors val="1"/>
        <c:ser>
          <c:idx val="0"/>
          <c:order val="0"/>
          <c:dPt>
            <c:idx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spPr>
              <a:solidFill>
                <a:schemeClr val="accent5"/>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Val val="1"/>
            <c:showCatName val="1"/>
            <c:separator>
</c:separator>
            <c:extLst>
              <c:ext xmlns:c15="http://schemas.microsoft.com/office/drawing/2012/chart" uri="{CE6537A1-D6FC-4f65-9D91-7224C49458BB}"/>
            </c:extLst>
          </c:dLbls>
          <c:cat>
            <c:strRef>
              <c:f>Summary!$B$5:$B$9</c:f>
              <c:strCache>
                <c:ptCount val="5"/>
                <c:pt idx="0">
                  <c:v>Level 5</c:v>
                </c:pt>
                <c:pt idx="1">
                  <c:v>Level 4</c:v>
                </c:pt>
                <c:pt idx="2">
                  <c:v>Level 3</c:v>
                </c:pt>
                <c:pt idx="3">
                  <c:v>Level 2</c:v>
                </c:pt>
                <c:pt idx="4">
                  <c:v>Level 1</c:v>
                </c:pt>
              </c:strCache>
            </c:strRef>
          </c:cat>
          <c:val>
            <c:numRef>
              <c:f>Summary!$H$5:$H$9</c:f>
              <c:numCache>
                <c:formatCode>General</c:formatCode>
                <c:ptCount val="5"/>
                <c:pt idx="0">
                  <c:v>3</c:v>
                </c:pt>
                <c:pt idx="1">
                  <c:v>2</c:v>
                </c:pt>
                <c:pt idx="2">
                  <c:v>9</c:v>
                </c:pt>
                <c:pt idx="3">
                  <c:v>4</c:v>
                </c:pt>
                <c:pt idx="4">
                  <c:v>8</c:v>
                </c:pt>
              </c:numCache>
            </c:numRef>
          </c:val>
        </c:ser>
        <c:dLbls>
          <c:showPercent val="1"/>
        </c:dLbls>
        <c:firstSliceAng val="0"/>
      </c:pieChart>
      <c:spPr>
        <a:noFill/>
        <a:ln>
          <a:noFill/>
        </a:ln>
        <a:effectLst/>
      </c:spPr>
    </c:plotArea>
    <c:plotVisOnly val="1"/>
    <c:dispBlanksAs val="zero"/>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Certifications</a:t>
            </a:r>
          </a:p>
        </c:rich>
      </c:tx>
      <c:layout>
        <c:manualLayout>
          <c:xMode val="edge"/>
          <c:yMode val="edge"/>
          <c:x val="0.46548739548740353"/>
          <c:y val="2.0950245641040994E-2"/>
        </c:manualLayout>
      </c:layout>
      <c:spPr>
        <a:noFill/>
        <a:ln>
          <a:noFill/>
        </a:ln>
        <a:effectLst/>
      </c:spPr>
    </c:title>
    <c:plotArea>
      <c:layout/>
      <c:barChart>
        <c:barDir val="col"/>
        <c:grouping val="clustered"/>
        <c:ser>
          <c:idx val="0"/>
          <c:order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dLbls>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Val val="1"/>
            <c:showCatName val="1"/>
            <c:extLst>
              <c:ext xmlns:c15="http://schemas.microsoft.com/office/drawing/2012/chart" uri="{CE6537A1-D6FC-4f65-9D91-7224C49458BB}">
                <c15:spPr xmlns:c15="http://schemas.microsoft.com/office/drawing/2012/chart">
                  <a:prstGeom prst="wedgeRectCallout">
                    <a:avLst/>
                  </a:prstGeom>
                  <a:noFill/>
                  <a:ln>
                    <a:noFill/>
                  </a:ln>
                </c15:spPr>
                <c15:layout/>
                <c15:showLeaderLines val="0"/>
              </c:ext>
            </c:extLst>
          </c:dLbls>
          <c:cat>
            <c:strRef>
              <c:f>(Summary!$C$35:$E$35,Summary!$O$35)</c:f>
              <c:strCache>
                <c:ptCount val="4"/>
                <c:pt idx="0">
                  <c:v>NCSA (LTE)</c:v>
                </c:pt>
                <c:pt idx="1">
                  <c:v>NCSS (LTE)</c:v>
                </c:pt>
                <c:pt idx="2">
                  <c:v>NCSP (LTE)</c:v>
                </c:pt>
                <c:pt idx="3">
                  <c:v>PMP</c:v>
                </c:pt>
              </c:strCache>
              <c:extLst>
                <c:ext xmlns:c15="http://schemas.microsoft.com/office/drawing/2012/chart" uri="{02D57815-91ED-43cb-92C2-25804820EDAC}">
                  <c15:fullRef>
                    <c15:sqref>Summary!$C$35:$P$35</c15:sqref>
                  </c15:fullRef>
                </c:ext>
              </c:extLst>
            </c:strRef>
          </c:cat>
          <c:val>
            <c:numRef>
              <c:f>(Summary!$C$36:$E$36,Summary!$O$36)</c:f>
              <c:numCache>
                <c:formatCode>General</c:formatCode>
                <c:ptCount val="4"/>
                <c:pt idx="0">
                  <c:v>21</c:v>
                </c:pt>
                <c:pt idx="1">
                  <c:v>6</c:v>
                </c:pt>
                <c:pt idx="2">
                  <c:v>0</c:v>
                </c:pt>
                <c:pt idx="3">
                  <c:v>1</c:v>
                </c:pt>
              </c:numCache>
              <c:extLst>
                <c:ext xmlns:c15="http://schemas.microsoft.com/office/drawing/2012/chart" uri="{02D57815-91ED-43cb-92C2-25804820EDAC}">
                  <c15:fullRef>
                    <c15:sqref>Summary!$C$36:$P$36</c15:sqref>
                  </c15:fullRef>
                </c:ext>
              </c:extLst>
            </c:numRef>
          </c:val>
        </c:ser>
        <c:dLbls/>
        <c:gapWidth val="41"/>
        <c:axId val="170872832"/>
        <c:axId val="170874368"/>
      </c:barChart>
      <c:catAx>
        <c:axId val="170872832"/>
        <c:scaling>
          <c:orientation val="minMax"/>
        </c:scaling>
        <c:axPos val="b"/>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70874368"/>
        <c:crosses val="autoZero"/>
        <c:auto val="1"/>
        <c:lblAlgn val="ctr"/>
        <c:lblOffset val="100"/>
      </c:catAx>
      <c:valAx>
        <c:axId val="170874368"/>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Headcount</a:t>
                </a:r>
              </a:p>
            </c:rich>
          </c:tx>
          <c:layout/>
          <c:spPr>
            <a:noFill/>
            <a:ln>
              <a:noFill/>
            </a:ln>
            <a:effectLst/>
          </c:spPr>
        </c:title>
        <c:numFmt formatCode="General" sourceLinked="1"/>
        <c:majorTickMark val="none"/>
        <c:tickLblPos val="none"/>
        <c:crossAx val="170872832"/>
        <c:crosses val="autoZero"/>
        <c:crossBetween val="between"/>
      </c:valAx>
      <c:spPr>
        <a:noFill/>
        <a:ln>
          <a:noFill/>
        </a:ln>
        <a:effectLst/>
      </c:spPr>
    </c:plotArea>
    <c:plotVisOnly val="1"/>
    <c:dispBlanksAs val="gap"/>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2G</a:t>
            </a:r>
            <a:r>
              <a:rPr lang="en-US" baseline="0"/>
              <a:t> Planning</a:t>
            </a:r>
            <a:endParaRPr lang="en-US"/>
          </a:p>
        </c:rich>
      </c:tx>
      <c:spPr>
        <a:noFill/>
        <a:ln>
          <a:noFill/>
        </a:ln>
        <a:effectLst/>
      </c:spPr>
    </c:title>
    <c:plotArea>
      <c:layout/>
      <c:pieChart>
        <c:varyColors val="1"/>
        <c:ser>
          <c:idx val="0"/>
          <c:order val="0"/>
          <c:dPt>
            <c:idx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spPr>
              <a:solidFill>
                <a:schemeClr val="accent5"/>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Val val="1"/>
            <c:showCatName val="1"/>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Summary!$B$5:$B$9</c:f>
              <c:strCache>
                <c:ptCount val="5"/>
                <c:pt idx="0">
                  <c:v>Level 5</c:v>
                </c:pt>
                <c:pt idx="1">
                  <c:v>Level 4</c:v>
                </c:pt>
                <c:pt idx="2">
                  <c:v>Level 3</c:v>
                </c:pt>
                <c:pt idx="3">
                  <c:v>Level 2</c:v>
                </c:pt>
                <c:pt idx="4">
                  <c:v>Level 1</c:v>
                </c:pt>
              </c:strCache>
            </c:strRef>
          </c:cat>
          <c:val>
            <c:numRef>
              <c:f>Summary!$C$5:$C$9</c:f>
              <c:numCache>
                <c:formatCode>General</c:formatCode>
                <c:ptCount val="5"/>
                <c:pt idx="0">
                  <c:v>1</c:v>
                </c:pt>
                <c:pt idx="1">
                  <c:v>3</c:v>
                </c:pt>
                <c:pt idx="2">
                  <c:v>1</c:v>
                </c:pt>
                <c:pt idx="3">
                  <c:v>12</c:v>
                </c:pt>
                <c:pt idx="4">
                  <c:v>4</c:v>
                </c:pt>
              </c:numCache>
            </c:numRef>
          </c:val>
        </c:ser>
        <c:dLbls>
          <c:showCatName val="1"/>
        </c:dLbls>
        <c:firstSliceAng val="0"/>
      </c:pieChart>
      <c:spPr>
        <a:noFill/>
        <a:ln>
          <a:noFill/>
        </a:ln>
        <a:effectLst/>
      </c:spPr>
    </c:plotArea>
    <c:plotVisOnly val="1"/>
    <c:dispBlanksAs val="zero"/>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2G Optimization</a:t>
            </a:r>
          </a:p>
        </c:rich>
      </c:tx>
      <c:spPr>
        <a:noFill/>
        <a:ln>
          <a:noFill/>
        </a:ln>
        <a:effectLst/>
      </c:spPr>
    </c:title>
    <c:plotArea>
      <c:layout/>
      <c:pieChart>
        <c:varyColors val="1"/>
        <c:ser>
          <c:idx val="0"/>
          <c:order val="0"/>
          <c:dPt>
            <c:idx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spPr>
              <a:solidFill>
                <a:schemeClr val="accent5"/>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Val val="1"/>
            <c:showCatName val="1"/>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Summary!$B$5:$B$9</c:f>
              <c:strCache>
                <c:ptCount val="5"/>
                <c:pt idx="0">
                  <c:v>Level 5</c:v>
                </c:pt>
                <c:pt idx="1">
                  <c:v>Level 4</c:v>
                </c:pt>
                <c:pt idx="2">
                  <c:v>Level 3</c:v>
                </c:pt>
                <c:pt idx="3">
                  <c:v>Level 2</c:v>
                </c:pt>
                <c:pt idx="4">
                  <c:v>Level 1</c:v>
                </c:pt>
              </c:strCache>
            </c:strRef>
          </c:cat>
          <c:val>
            <c:numRef>
              <c:f>Summary!$D$5:$D$9</c:f>
              <c:numCache>
                <c:formatCode>General</c:formatCode>
                <c:ptCount val="5"/>
                <c:pt idx="0">
                  <c:v>1</c:v>
                </c:pt>
                <c:pt idx="1">
                  <c:v>2</c:v>
                </c:pt>
                <c:pt idx="2">
                  <c:v>6</c:v>
                </c:pt>
                <c:pt idx="3">
                  <c:v>10</c:v>
                </c:pt>
                <c:pt idx="4">
                  <c:v>4</c:v>
                </c:pt>
              </c:numCache>
            </c:numRef>
          </c:val>
        </c:ser>
        <c:dLbls>
          <c:showPercent val="1"/>
        </c:dLbls>
        <c:firstSliceAng val="0"/>
      </c:pieChart>
      <c:spPr>
        <a:noFill/>
        <a:ln>
          <a:noFill/>
        </a:ln>
        <a:effectLst/>
      </c:spPr>
    </c:plotArea>
    <c:plotVisOnly val="1"/>
    <c:dispBlanksAs val="zero"/>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3G Planning</a:t>
            </a:r>
          </a:p>
        </c:rich>
      </c:tx>
      <c:spPr>
        <a:noFill/>
        <a:ln>
          <a:noFill/>
        </a:ln>
        <a:effectLst/>
      </c:spPr>
    </c:title>
    <c:plotArea>
      <c:layout/>
      <c:pieChart>
        <c:varyColors val="1"/>
        <c:ser>
          <c:idx val="0"/>
          <c:order val="0"/>
          <c:dPt>
            <c:idx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spPr>
              <a:solidFill>
                <a:schemeClr val="accent5"/>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Val val="1"/>
            <c:showCatName val="1"/>
            <c:separator>
</c:separator>
            <c:extLst>
              <c:ext xmlns:c15="http://schemas.microsoft.com/office/drawing/2012/chart" uri="{CE6537A1-D6FC-4f65-9D91-7224C49458BB}"/>
            </c:extLst>
          </c:dLbls>
          <c:cat>
            <c:strRef>
              <c:f>Summary!$B$5:$B$9</c:f>
              <c:strCache>
                <c:ptCount val="5"/>
                <c:pt idx="0">
                  <c:v>Level 5</c:v>
                </c:pt>
                <c:pt idx="1">
                  <c:v>Level 4</c:v>
                </c:pt>
                <c:pt idx="2">
                  <c:v>Level 3</c:v>
                </c:pt>
                <c:pt idx="3">
                  <c:v>Level 2</c:v>
                </c:pt>
                <c:pt idx="4">
                  <c:v>Level 1</c:v>
                </c:pt>
              </c:strCache>
            </c:strRef>
          </c:cat>
          <c:val>
            <c:numRef>
              <c:f>Summary!$F$5:$F$9</c:f>
              <c:numCache>
                <c:formatCode>General</c:formatCode>
                <c:ptCount val="5"/>
                <c:pt idx="0">
                  <c:v>1</c:v>
                </c:pt>
                <c:pt idx="1">
                  <c:v>3</c:v>
                </c:pt>
                <c:pt idx="2">
                  <c:v>8</c:v>
                </c:pt>
                <c:pt idx="3">
                  <c:v>7</c:v>
                </c:pt>
                <c:pt idx="4">
                  <c:v>7</c:v>
                </c:pt>
              </c:numCache>
            </c:numRef>
          </c:val>
        </c:ser>
        <c:dLbls>
          <c:showPercent val="1"/>
        </c:dLbls>
        <c:firstSliceAng val="0"/>
      </c:pieChart>
      <c:spPr>
        <a:noFill/>
        <a:ln>
          <a:noFill/>
        </a:ln>
        <a:effectLst/>
      </c:spPr>
    </c:plotArea>
    <c:plotVisOnly val="1"/>
    <c:dispBlanksAs val="zero"/>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3G Optimization</a:t>
            </a:r>
          </a:p>
        </c:rich>
      </c:tx>
      <c:spPr>
        <a:noFill/>
        <a:ln>
          <a:noFill/>
        </a:ln>
        <a:effectLst/>
      </c:spPr>
    </c:title>
    <c:plotArea>
      <c:layout/>
      <c:pieChart>
        <c:varyColors val="1"/>
        <c:ser>
          <c:idx val="0"/>
          <c:order val="0"/>
          <c:dPt>
            <c:idx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spPr>
              <a:solidFill>
                <a:schemeClr val="accent5"/>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Val val="1"/>
            <c:showCatName val="1"/>
            <c:separator>
</c:separator>
            <c:extLst>
              <c:ext xmlns:c15="http://schemas.microsoft.com/office/drawing/2012/chart" uri="{CE6537A1-D6FC-4f65-9D91-7224C49458BB}"/>
            </c:extLst>
          </c:dLbls>
          <c:cat>
            <c:strRef>
              <c:f>Summary!$B$5:$B$9</c:f>
              <c:strCache>
                <c:ptCount val="5"/>
                <c:pt idx="0">
                  <c:v>Level 5</c:v>
                </c:pt>
                <c:pt idx="1">
                  <c:v>Level 4</c:v>
                </c:pt>
                <c:pt idx="2">
                  <c:v>Level 3</c:v>
                </c:pt>
                <c:pt idx="3">
                  <c:v>Level 2</c:v>
                </c:pt>
                <c:pt idx="4">
                  <c:v>Level 1</c:v>
                </c:pt>
              </c:strCache>
            </c:strRef>
          </c:cat>
          <c:val>
            <c:numRef>
              <c:f>Summary!$G$5:$G$9</c:f>
              <c:numCache>
                <c:formatCode>General</c:formatCode>
                <c:ptCount val="5"/>
                <c:pt idx="0">
                  <c:v>2</c:v>
                </c:pt>
                <c:pt idx="1">
                  <c:v>3</c:v>
                </c:pt>
                <c:pt idx="2">
                  <c:v>10</c:v>
                </c:pt>
                <c:pt idx="3">
                  <c:v>4</c:v>
                </c:pt>
                <c:pt idx="4">
                  <c:v>6</c:v>
                </c:pt>
              </c:numCache>
            </c:numRef>
          </c:val>
        </c:ser>
        <c:dLbls>
          <c:showPercent val="1"/>
        </c:dLbls>
        <c:firstSliceAng val="0"/>
      </c:pieChart>
      <c:spPr>
        <a:noFill/>
        <a:ln>
          <a:noFill/>
        </a:ln>
        <a:effectLst/>
      </c:spPr>
    </c:plotArea>
    <c:plotVisOnly val="1"/>
    <c:dispBlanksAs val="zero"/>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LTE</a:t>
            </a:r>
            <a:r>
              <a:rPr lang="en-US" baseline="0"/>
              <a:t> Planning</a:t>
            </a:r>
            <a:endParaRPr lang="en-US"/>
          </a:p>
        </c:rich>
      </c:tx>
      <c:spPr>
        <a:noFill/>
        <a:ln>
          <a:noFill/>
        </a:ln>
        <a:effectLst/>
      </c:spPr>
    </c:title>
    <c:plotArea>
      <c:layout/>
      <c:pieChart>
        <c:varyColors val="1"/>
        <c:ser>
          <c:idx val="0"/>
          <c:order val="0"/>
          <c:dPt>
            <c:idx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spPr>
              <a:solidFill>
                <a:schemeClr val="accent5"/>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Val val="1"/>
            <c:showCatName val="1"/>
            <c:separator>
</c:separator>
            <c:extLst>
              <c:ext xmlns:c15="http://schemas.microsoft.com/office/drawing/2012/chart" uri="{CE6537A1-D6FC-4f65-9D91-7224C49458BB}"/>
            </c:extLst>
          </c:dLbls>
          <c:cat>
            <c:strRef>
              <c:f>Summary!$B$5:$B$9</c:f>
              <c:strCache>
                <c:ptCount val="5"/>
                <c:pt idx="0">
                  <c:v>Level 5</c:v>
                </c:pt>
                <c:pt idx="1">
                  <c:v>Level 4</c:v>
                </c:pt>
                <c:pt idx="2">
                  <c:v>Level 3</c:v>
                </c:pt>
                <c:pt idx="3">
                  <c:v>Level 2</c:v>
                </c:pt>
                <c:pt idx="4">
                  <c:v>Level 1</c:v>
                </c:pt>
              </c:strCache>
            </c:strRef>
          </c:cat>
          <c:val>
            <c:numRef>
              <c:f>Summary!$I$5:$I$9</c:f>
              <c:numCache>
                <c:formatCode>General</c:formatCode>
                <c:ptCount val="5"/>
                <c:pt idx="0">
                  <c:v>0</c:v>
                </c:pt>
                <c:pt idx="1">
                  <c:v>3</c:v>
                </c:pt>
                <c:pt idx="2">
                  <c:v>10</c:v>
                </c:pt>
                <c:pt idx="3">
                  <c:v>8</c:v>
                </c:pt>
                <c:pt idx="4">
                  <c:v>5</c:v>
                </c:pt>
              </c:numCache>
            </c:numRef>
          </c:val>
        </c:ser>
        <c:dLbls>
          <c:showPercent val="1"/>
        </c:dLbls>
        <c:firstSliceAng val="0"/>
      </c:pieChart>
      <c:spPr>
        <a:noFill/>
        <a:ln>
          <a:noFill/>
        </a:ln>
        <a:effectLst/>
      </c:spPr>
    </c:plotArea>
    <c:plotVisOnly val="1"/>
    <c:dispBlanksAs val="zero"/>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LTE Optimization</a:t>
            </a:r>
          </a:p>
        </c:rich>
      </c:tx>
      <c:spPr>
        <a:noFill/>
        <a:ln>
          <a:noFill/>
        </a:ln>
        <a:effectLst/>
      </c:spPr>
    </c:title>
    <c:plotArea>
      <c:layout/>
      <c:pieChart>
        <c:varyColors val="1"/>
        <c:ser>
          <c:idx val="0"/>
          <c:order val="0"/>
          <c:dPt>
            <c:idx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spPr>
              <a:solidFill>
                <a:schemeClr val="accent5"/>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Val val="1"/>
            <c:showCatName val="1"/>
            <c:separator>
</c:separator>
            <c:extLst>
              <c:ext xmlns:c15="http://schemas.microsoft.com/office/drawing/2012/chart" uri="{CE6537A1-D6FC-4f65-9D91-7224C49458BB}"/>
            </c:extLst>
          </c:dLbls>
          <c:cat>
            <c:strRef>
              <c:f>Summary!$B$5:$B$9</c:f>
              <c:strCache>
                <c:ptCount val="5"/>
                <c:pt idx="0">
                  <c:v>Level 5</c:v>
                </c:pt>
                <c:pt idx="1">
                  <c:v>Level 4</c:v>
                </c:pt>
                <c:pt idx="2">
                  <c:v>Level 3</c:v>
                </c:pt>
                <c:pt idx="3">
                  <c:v>Level 2</c:v>
                </c:pt>
                <c:pt idx="4">
                  <c:v>Level 1</c:v>
                </c:pt>
              </c:strCache>
            </c:strRef>
          </c:cat>
          <c:val>
            <c:numRef>
              <c:f>Summary!$J$5:$J$9</c:f>
              <c:numCache>
                <c:formatCode>General</c:formatCode>
                <c:ptCount val="5"/>
                <c:pt idx="0">
                  <c:v>0</c:v>
                </c:pt>
                <c:pt idx="1">
                  <c:v>7</c:v>
                </c:pt>
                <c:pt idx="2">
                  <c:v>7</c:v>
                </c:pt>
                <c:pt idx="3">
                  <c:v>7</c:v>
                </c:pt>
                <c:pt idx="4">
                  <c:v>4</c:v>
                </c:pt>
              </c:numCache>
            </c:numRef>
          </c:val>
        </c:ser>
        <c:dLbls>
          <c:showPercent val="1"/>
        </c:dLbls>
        <c:firstSliceAng val="0"/>
      </c:pieChart>
      <c:spPr>
        <a:noFill/>
        <a:ln>
          <a:noFill/>
        </a:ln>
        <a:effectLst/>
      </c:spPr>
    </c:plotArea>
    <c:plotVisOnly val="1"/>
    <c:dispBlanksAs val="zero"/>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lte network operations support</a:t>
            </a:r>
          </a:p>
        </c:rich>
      </c:tx>
      <c:spPr>
        <a:noFill/>
        <a:ln>
          <a:noFill/>
        </a:ln>
        <a:effectLst/>
      </c:spPr>
    </c:title>
    <c:plotArea>
      <c:layout/>
      <c:pieChart>
        <c:varyColors val="1"/>
        <c:ser>
          <c:idx val="0"/>
          <c:order val="0"/>
          <c:dPt>
            <c:idx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spPr>
              <a:solidFill>
                <a:schemeClr val="accent5"/>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Val val="1"/>
            <c:showCatName val="1"/>
            <c:separator>
</c:separator>
            <c:extLst>
              <c:ext xmlns:c15="http://schemas.microsoft.com/office/drawing/2012/chart" uri="{CE6537A1-D6FC-4f65-9D91-7224C49458BB}"/>
            </c:extLst>
          </c:dLbls>
          <c:cat>
            <c:strRef>
              <c:f>Summary!$B$5:$B$9</c:f>
              <c:strCache>
                <c:ptCount val="5"/>
                <c:pt idx="0">
                  <c:v>Level 5</c:v>
                </c:pt>
                <c:pt idx="1">
                  <c:v>Level 4</c:v>
                </c:pt>
                <c:pt idx="2">
                  <c:v>Level 3</c:v>
                </c:pt>
                <c:pt idx="3">
                  <c:v>Level 2</c:v>
                </c:pt>
                <c:pt idx="4">
                  <c:v>Level 1</c:v>
                </c:pt>
              </c:strCache>
            </c:strRef>
          </c:cat>
          <c:val>
            <c:numRef>
              <c:f>Summary!$K$5:$K$9</c:f>
              <c:numCache>
                <c:formatCode>General</c:formatCode>
                <c:ptCount val="5"/>
                <c:pt idx="0">
                  <c:v>0</c:v>
                </c:pt>
                <c:pt idx="1">
                  <c:v>9</c:v>
                </c:pt>
                <c:pt idx="2">
                  <c:v>7</c:v>
                </c:pt>
                <c:pt idx="3">
                  <c:v>7</c:v>
                </c:pt>
                <c:pt idx="4">
                  <c:v>5</c:v>
                </c:pt>
              </c:numCache>
            </c:numRef>
          </c:val>
        </c:ser>
        <c:dLbls>
          <c:showPercent val="1"/>
        </c:dLbls>
        <c:firstSliceAng val="0"/>
      </c:pieChart>
      <c:spPr>
        <a:noFill/>
        <a:ln>
          <a:noFill/>
        </a:ln>
        <a:effectLst/>
      </c:spPr>
    </c:plotArea>
    <c:plotVisOnly val="1"/>
    <c:dispBlanksAs val="zero"/>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CDMA</a:t>
            </a:r>
            <a:r>
              <a:rPr lang="en-US" baseline="0"/>
              <a:t> </a:t>
            </a:r>
            <a:r>
              <a:rPr lang="en-US" sz="1400" b="1" i="0" u="none" strike="noStrike" cap="all" baseline="0">
                <a:effectLst/>
              </a:rPr>
              <a:t>Network Operations Support</a:t>
            </a:r>
            <a:endParaRPr lang="en-US"/>
          </a:p>
        </c:rich>
      </c:tx>
      <c:spPr>
        <a:noFill/>
        <a:ln>
          <a:noFill/>
        </a:ln>
        <a:effectLst/>
      </c:spPr>
    </c:title>
    <c:plotArea>
      <c:layout/>
      <c:pieChart>
        <c:varyColors val="1"/>
        <c:ser>
          <c:idx val="0"/>
          <c:order val="0"/>
          <c:dPt>
            <c:idx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spPr>
              <a:solidFill>
                <a:schemeClr val="accent5"/>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Val val="1"/>
            <c:showCatName val="1"/>
            <c:separator>
</c:separator>
            <c:extLst>
              <c:ext xmlns:c15="http://schemas.microsoft.com/office/drawing/2012/chart" uri="{CE6537A1-D6FC-4f65-9D91-7224C49458BB}"/>
            </c:extLst>
          </c:dLbls>
          <c:cat>
            <c:strRef>
              <c:f>Summary!$B$5:$B$9</c:f>
              <c:strCache>
                <c:ptCount val="5"/>
                <c:pt idx="0">
                  <c:v>Level 5</c:v>
                </c:pt>
                <c:pt idx="1">
                  <c:v>Level 4</c:v>
                </c:pt>
                <c:pt idx="2">
                  <c:v>Level 3</c:v>
                </c:pt>
                <c:pt idx="3">
                  <c:v>Level 2</c:v>
                </c:pt>
                <c:pt idx="4">
                  <c:v>Level 1</c:v>
                </c:pt>
              </c:strCache>
            </c:strRef>
          </c:cat>
          <c:val>
            <c:numRef>
              <c:f>Summary!$N$5:$N$9</c:f>
              <c:numCache>
                <c:formatCode>General</c:formatCode>
                <c:ptCount val="5"/>
                <c:pt idx="0">
                  <c:v>1</c:v>
                </c:pt>
                <c:pt idx="1">
                  <c:v>2</c:v>
                </c:pt>
                <c:pt idx="2">
                  <c:v>3</c:v>
                </c:pt>
                <c:pt idx="3">
                  <c:v>4</c:v>
                </c:pt>
                <c:pt idx="4">
                  <c:v>10</c:v>
                </c:pt>
              </c:numCache>
            </c:numRef>
          </c:val>
        </c:ser>
        <c:dLbls>
          <c:showPercent val="1"/>
        </c:dLbls>
        <c:firstSliceAng val="0"/>
      </c:pieChart>
      <c:spPr>
        <a:noFill/>
        <a:ln>
          <a:noFill/>
        </a:ln>
        <a:effectLst/>
      </c:spPr>
    </c:plotArea>
    <c:plotVisOnly val="1"/>
    <c:dispBlanksAs val="zero"/>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IBS/DAS</a:t>
            </a:r>
            <a:r>
              <a:rPr lang="en-US" baseline="0"/>
              <a:t> </a:t>
            </a:r>
            <a:r>
              <a:rPr lang="en-US" sz="1400" b="1" i="0" u="none" strike="noStrike" cap="all" baseline="0">
                <a:effectLst/>
              </a:rPr>
              <a:t>Network Operations Support</a:t>
            </a:r>
            <a:endParaRPr lang="en-US"/>
          </a:p>
        </c:rich>
      </c:tx>
      <c:spPr>
        <a:noFill/>
        <a:ln>
          <a:noFill/>
        </a:ln>
        <a:effectLst/>
      </c:spPr>
    </c:title>
    <c:plotArea>
      <c:layout/>
      <c:pieChart>
        <c:varyColors val="1"/>
        <c:ser>
          <c:idx val="0"/>
          <c:order val="0"/>
          <c:dPt>
            <c:idx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spPr>
              <a:solidFill>
                <a:schemeClr val="accent5"/>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Val val="1"/>
            <c:showCatName val="1"/>
            <c:separator>
</c:separator>
            <c:extLst>
              <c:ext xmlns:c15="http://schemas.microsoft.com/office/drawing/2012/chart" uri="{CE6537A1-D6FC-4f65-9D91-7224C49458BB}"/>
            </c:extLst>
          </c:dLbls>
          <c:cat>
            <c:strRef>
              <c:f>Summary!$B$5:$B$9</c:f>
              <c:strCache>
                <c:ptCount val="5"/>
                <c:pt idx="0">
                  <c:v>Level 5</c:v>
                </c:pt>
                <c:pt idx="1">
                  <c:v>Level 4</c:v>
                </c:pt>
                <c:pt idx="2">
                  <c:v>Level 3</c:v>
                </c:pt>
                <c:pt idx="3">
                  <c:v>Level 2</c:v>
                </c:pt>
                <c:pt idx="4">
                  <c:v>Level 1</c:v>
                </c:pt>
              </c:strCache>
            </c:strRef>
          </c:cat>
          <c:val>
            <c:numRef>
              <c:f>Summary!$Q$5:$Q$9</c:f>
              <c:numCache>
                <c:formatCode>General</c:formatCode>
                <c:ptCount val="5"/>
                <c:pt idx="0">
                  <c:v>0</c:v>
                </c:pt>
                <c:pt idx="1">
                  <c:v>2</c:v>
                </c:pt>
                <c:pt idx="2">
                  <c:v>0</c:v>
                </c:pt>
                <c:pt idx="3">
                  <c:v>5</c:v>
                </c:pt>
                <c:pt idx="4">
                  <c:v>9</c:v>
                </c:pt>
              </c:numCache>
            </c:numRef>
          </c:val>
        </c:ser>
        <c:dLbls>
          <c:showPercent val="1"/>
        </c:dLbls>
        <c:firstSliceAng val="0"/>
      </c:pieChart>
      <c:spPr>
        <a:noFill/>
        <a:ln>
          <a:noFill/>
        </a:ln>
        <a:effectLst/>
      </c:spPr>
    </c:plotArea>
    <c:plotVisOnly val="1"/>
    <c:dispBlanksAs val="zero"/>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Hetnet </a:t>
            </a:r>
            <a:r>
              <a:rPr lang="en-US" sz="1400" b="1" i="0" u="none" strike="noStrike" cap="all" baseline="0">
                <a:effectLst/>
              </a:rPr>
              <a:t>Network Operations Support</a:t>
            </a:r>
            <a:endParaRPr lang="en-US"/>
          </a:p>
        </c:rich>
      </c:tx>
      <c:spPr>
        <a:noFill/>
        <a:ln>
          <a:noFill/>
        </a:ln>
        <a:effectLst/>
      </c:spPr>
    </c:title>
    <c:plotArea>
      <c:layout/>
      <c:pieChart>
        <c:varyColors val="1"/>
        <c:ser>
          <c:idx val="0"/>
          <c:order val="0"/>
          <c:dPt>
            <c:idx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spPr>
              <a:solidFill>
                <a:schemeClr val="accent5"/>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Val val="1"/>
            <c:showCatName val="1"/>
            <c:separator>
</c:separator>
            <c:extLst>
              <c:ext xmlns:c15="http://schemas.microsoft.com/office/drawing/2012/chart" uri="{CE6537A1-D6FC-4f65-9D91-7224C49458BB}"/>
            </c:extLst>
          </c:dLbls>
          <c:cat>
            <c:strRef>
              <c:f>Summary!$B$5:$B$9</c:f>
              <c:strCache>
                <c:ptCount val="5"/>
                <c:pt idx="0">
                  <c:v>Level 5</c:v>
                </c:pt>
                <c:pt idx="1">
                  <c:v>Level 4</c:v>
                </c:pt>
                <c:pt idx="2">
                  <c:v>Level 3</c:v>
                </c:pt>
                <c:pt idx="3">
                  <c:v>Level 2</c:v>
                </c:pt>
                <c:pt idx="4">
                  <c:v>Level 1</c:v>
                </c:pt>
              </c:strCache>
            </c:strRef>
          </c:cat>
          <c:val>
            <c:numRef>
              <c:f>Summary!$T$5:$T$9</c:f>
              <c:numCache>
                <c:formatCode>General</c:formatCode>
                <c:ptCount val="5"/>
                <c:pt idx="0">
                  <c:v>1</c:v>
                </c:pt>
                <c:pt idx="1">
                  <c:v>1</c:v>
                </c:pt>
                <c:pt idx="2">
                  <c:v>1</c:v>
                </c:pt>
                <c:pt idx="3">
                  <c:v>6</c:v>
                </c:pt>
                <c:pt idx="4">
                  <c:v>7</c:v>
                </c:pt>
              </c:numCache>
            </c:numRef>
          </c:val>
        </c:ser>
        <c:dLbls>
          <c:showPercent val="1"/>
        </c:dLbls>
        <c:firstSliceAng val="0"/>
      </c:pieChart>
      <c:spPr>
        <a:noFill/>
        <a:ln>
          <a:noFill/>
        </a:ln>
        <a:effectLst/>
      </c:spPr>
    </c:plotArea>
    <c:plotVisOnly val="1"/>
    <c:dispBlanksAs val="zero"/>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Volte</a:t>
            </a:r>
            <a:r>
              <a:rPr lang="en-US" baseline="0"/>
              <a:t> </a:t>
            </a:r>
            <a:r>
              <a:rPr lang="en-US" sz="1400" b="1" i="0" u="none" strike="noStrike" cap="all" baseline="0">
                <a:effectLst/>
              </a:rPr>
              <a:t>Network Operations Support</a:t>
            </a:r>
            <a:endParaRPr lang="en-US"/>
          </a:p>
        </c:rich>
      </c:tx>
      <c:spPr>
        <a:noFill/>
        <a:ln>
          <a:noFill/>
        </a:ln>
        <a:effectLst/>
      </c:spPr>
    </c:title>
    <c:plotArea>
      <c:layout/>
      <c:pieChart>
        <c:varyColors val="1"/>
        <c:ser>
          <c:idx val="0"/>
          <c:order val="0"/>
          <c:dPt>
            <c:idx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spPr>
              <a:solidFill>
                <a:schemeClr val="accent5"/>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Val val="1"/>
            <c:showCatName val="1"/>
            <c:separator>
</c:separator>
            <c:extLst>
              <c:ext xmlns:c15="http://schemas.microsoft.com/office/drawing/2012/chart" uri="{CE6537A1-D6FC-4f65-9D91-7224C49458BB}"/>
            </c:extLst>
          </c:dLbls>
          <c:cat>
            <c:strRef>
              <c:f>Summary!$B$5:$B$9</c:f>
              <c:strCache>
                <c:ptCount val="5"/>
                <c:pt idx="0">
                  <c:v>Level 5</c:v>
                </c:pt>
                <c:pt idx="1">
                  <c:v>Level 4</c:v>
                </c:pt>
                <c:pt idx="2">
                  <c:v>Level 3</c:v>
                </c:pt>
                <c:pt idx="3">
                  <c:v>Level 2</c:v>
                </c:pt>
                <c:pt idx="4">
                  <c:v>Level 1</c:v>
                </c:pt>
              </c:strCache>
            </c:strRef>
          </c:cat>
          <c:val>
            <c:numRef>
              <c:f>Summary!$W$5:$W$9</c:f>
              <c:numCache>
                <c:formatCode>General</c:formatCode>
                <c:ptCount val="5"/>
                <c:pt idx="0">
                  <c:v>0</c:v>
                </c:pt>
                <c:pt idx="1">
                  <c:v>3</c:v>
                </c:pt>
                <c:pt idx="2">
                  <c:v>5</c:v>
                </c:pt>
                <c:pt idx="3">
                  <c:v>4</c:v>
                </c:pt>
                <c:pt idx="4">
                  <c:v>11</c:v>
                </c:pt>
              </c:numCache>
            </c:numRef>
          </c:val>
        </c:ser>
        <c:dLbls>
          <c:showPercent val="1"/>
        </c:dLbls>
        <c:firstSliceAng val="0"/>
      </c:pieChart>
      <c:spPr>
        <a:noFill/>
        <a:ln>
          <a:noFill/>
        </a:ln>
        <a:effectLst/>
      </c:spPr>
    </c:plotArea>
    <c:plotVisOnly val="1"/>
    <c:dispBlanksAs val="zero"/>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3G/UMTS </a:t>
            </a:r>
            <a:r>
              <a:rPr lang="en-US" sz="1400" b="1" i="0" u="none" strike="noStrike" cap="all" baseline="0">
                <a:effectLst/>
              </a:rPr>
              <a:t>Network Operations Support</a:t>
            </a:r>
            <a:r>
              <a:rPr lang="en-US" baseline="0"/>
              <a:t> </a:t>
            </a:r>
            <a:endParaRPr lang="en-US"/>
          </a:p>
        </c:rich>
      </c:tx>
      <c:spPr>
        <a:noFill/>
        <a:ln>
          <a:noFill/>
        </a:ln>
        <a:effectLst/>
      </c:spPr>
    </c:title>
    <c:plotArea>
      <c:layout/>
      <c:pieChart>
        <c:varyColors val="1"/>
        <c:ser>
          <c:idx val="0"/>
          <c:order val="0"/>
          <c:dPt>
            <c:idx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spPr>
              <a:solidFill>
                <a:schemeClr val="accent5"/>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Val val="1"/>
            <c:showCatName val="1"/>
            <c:separator>
</c:separator>
            <c:extLst>
              <c:ext xmlns:c15="http://schemas.microsoft.com/office/drawing/2012/chart" uri="{CE6537A1-D6FC-4f65-9D91-7224C49458BB}"/>
            </c:extLst>
          </c:dLbls>
          <c:cat>
            <c:strRef>
              <c:f>Summary!$B$15:$B$19</c:f>
              <c:strCache>
                <c:ptCount val="5"/>
                <c:pt idx="0">
                  <c:v>Level 5</c:v>
                </c:pt>
                <c:pt idx="1">
                  <c:v>Level 4</c:v>
                </c:pt>
                <c:pt idx="2">
                  <c:v>Level 3</c:v>
                </c:pt>
                <c:pt idx="3">
                  <c:v>Level 2</c:v>
                </c:pt>
                <c:pt idx="4">
                  <c:v>Level 1</c:v>
                </c:pt>
              </c:strCache>
            </c:strRef>
          </c:cat>
          <c:val>
            <c:numRef>
              <c:f>Summary!$E$15:$E$19</c:f>
              <c:numCache>
                <c:formatCode>General</c:formatCode>
                <c:ptCount val="5"/>
                <c:pt idx="0">
                  <c:v>3</c:v>
                </c:pt>
                <c:pt idx="1">
                  <c:v>13</c:v>
                </c:pt>
                <c:pt idx="2">
                  <c:v>10</c:v>
                </c:pt>
                <c:pt idx="3">
                  <c:v>7</c:v>
                </c:pt>
                <c:pt idx="4">
                  <c:v>3</c:v>
                </c:pt>
              </c:numCache>
            </c:numRef>
          </c:val>
        </c:ser>
        <c:dLbls>
          <c:showPercent val="1"/>
        </c:dLbls>
        <c:firstSliceAng val="0"/>
      </c:pieChart>
      <c:spPr>
        <a:noFill/>
        <a:ln>
          <a:noFill/>
        </a:ln>
        <a:effectLst/>
      </c:spPr>
    </c:plotArea>
    <c:plotVisOnly val="1"/>
    <c:dispBlanksAs val="zero"/>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3G</a:t>
            </a:r>
            <a:r>
              <a:rPr lang="en-US" baseline="0"/>
              <a:t>/CDMA </a:t>
            </a:r>
            <a:r>
              <a:rPr lang="en-US" sz="1400" b="1" i="0" u="none" strike="noStrike" cap="all" baseline="0">
                <a:effectLst/>
              </a:rPr>
              <a:t>Network Operations Support</a:t>
            </a:r>
            <a:endParaRPr lang="en-US"/>
          </a:p>
        </c:rich>
      </c:tx>
      <c:spPr>
        <a:noFill/>
        <a:ln>
          <a:noFill/>
        </a:ln>
        <a:effectLst/>
      </c:spPr>
    </c:title>
    <c:plotArea>
      <c:layout/>
      <c:pieChart>
        <c:varyColors val="1"/>
        <c:ser>
          <c:idx val="0"/>
          <c:order val="0"/>
          <c:dPt>
            <c:idx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spPr>
              <a:solidFill>
                <a:schemeClr val="accent5"/>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Val val="1"/>
            <c:showCatName val="1"/>
            <c:separator>
</c:separator>
            <c:extLst>
              <c:ext xmlns:c15="http://schemas.microsoft.com/office/drawing/2012/chart" uri="{CE6537A1-D6FC-4f65-9D91-7224C49458BB}"/>
            </c:extLst>
          </c:dLbls>
          <c:cat>
            <c:strRef>
              <c:f>Summary!$B$15:$B$19</c:f>
              <c:strCache>
                <c:ptCount val="5"/>
                <c:pt idx="0">
                  <c:v>Level 5</c:v>
                </c:pt>
                <c:pt idx="1">
                  <c:v>Level 4</c:v>
                </c:pt>
                <c:pt idx="2">
                  <c:v>Level 3</c:v>
                </c:pt>
                <c:pt idx="3">
                  <c:v>Level 2</c:v>
                </c:pt>
                <c:pt idx="4">
                  <c:v>Level 1</c:v>
                </c:pt>
              </c:strCache>
            </c:strRef>
          </c:cat>
          <c:val>
            <c:numRef>
              <c:f>Summary!$H$15:$H$19</c:f>
              <c:numCache>
                <c:formatCode>General</c:formatCode>
                <c:ptCount val="5"/>
                <c:pt idx="0">
                  <c:v>0</c:v>
                </c:pt>
                <c:pt idx="1">
                  <c:v>9</c:v>
                </c:pt>
                <c:pt idx="2">
                  <c:v>11</c:v>
                </c:pt>
                <c:pt idx="3">
                  <c:v>6</c:v>
                </c:pt>
                <c:pt idx="4">
                  <c:v>8</c:v>
                </c:pt>
              </c:numCache>
            </c:numRef>
          </c:val>
        </c:ser>
        <c:dLbls>
          <c:showPercent val="1"/>
        </c:dLbls>
        <c:firstSliceAng val="0"/>
      </c:pieChart>
      <c:spPr>
        <a:noFill/>
        <a:ln>
          <a:noFill/>
        </a:ln>
        <a:effectLst/>
      </c:spPr>
    </c:plotArea>
    <c:plotVisOnly val="1"/>
    <c:dispBlanksAs val="zero"/>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6" Type="http://schemas.openxmlformats.org/officeDocument/2006/relationships/chart" Target="../charts/chart26.xml"/><Relationship Id="rId5" Type="http://schemas.openxmlformats.org/officeDocument/2006/relationships/chart" Target="../charts/chart25.xml"/><Relationship Id="rId4" Type="http://schemas.openxmlformats.org/officeDocument/2006/relationships/chart" Target="../charts/chart24.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187325</xdr:rowOff>
    </xdr:from>
    <xdr:to>
      <xdr:col>7</xdr:col>
      <xdr:colOff>304800</xdr:colOff>
      <xdr:row>18</xdr:row>
      <xdr:rowOff>73025</xdr:rowOff>
    </xdr:to>
    <xdr:graphicFrame macro="">
      <xdr:nvGraphicFramePr>
        <xdr:cNvPr id="4"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3175</xdr:colOff>
      <xdr:row>3</xdr:row>
      <xdr:rowOff>184150</xdr:rowOff>
    </xdr:from>
    <xdr:to>
      <xdr:col>15</xdr:col>
      <xdr:colOff>307975</xdr:colOff>
      <xdr:row>18</xdr:row>
      <xdr:rowOff>69850</xdr:rowOff>
    </xdr:to>
    <xdr:graphicFrame macro="">
      <xdr:nvGraphicFramePr>
        <xdr:cNvPr id="7"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3175</xdr:colOff>
      <xdr:row>3</xdr:row>
      <xdr:rowOff>184150</xdr:rowOff>
    </xdr:from>
    <xdr:to>
      <xdr:col>23</xdr:col>
      <xdr:colOff>307975</xdr:colOff>
      <xdr:row>18</xdr:row>
      <xdr:rowOff>69850</xdr:rowOff>
    </xdr:to>
    <xdr:graphicFrame macro="">
      <xdr:nvGraphicFramePr>
        <xdr:cNvPr id="10"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19</xdr:row>
      <xdr:rowOff>0</xdr:rowOff>
    </xdr:from>
    <xdr:to>
      <xdr:col>7</xdr:col>
      <xdr:colOff>304800</xdr:colOff>
      <xdr:row>33</xdr:row>
      <xdr:rowOff>76200</xdr:rowOff>
    </xdr:to>
    <xdr:graphicFrame macro="">
      <xdr:nvGraphicFramePr>
        <xdr:cNvPr id="11"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0</xdr:colOff>
      <xdr:row>19</xdr:row>
      <xdr:rowOff>9525</xdr:rowOff>
    </xdr:from>
    <xdr:to>
      <xdr:col>15</xdr:col>
      <xdr:colOff>304800</xdr:colOff>
      <xdr:row>33</xdr:row>
      <xdr:rowOff>85725</xdr:rowOff>
    </xdr:to>
    <xdr:graphicFrame macro="">
      <xdr:nvGraphicFramePr>
        <xdr:cNvPr id="12"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0</xdr:colOff>
      <xdr:row>19</xdr:row>
      <xdr:rowOff>9525</xdr:rowOff>
    </xdr:from>
    <xdr:to>
      <xdr:col>23</xdr:col>
      <xdr:colOff>304800</xdr:colOff>
      <xdr:row>33</xdr:row>
      <xdr:rowOff>85725</xdr:rowOff>
    </xdr:to>
    <xdr:graphicFrame macro="">
      <xdr:nvGraphicFramePr>
        <xdr:cNvPr id="13"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9525</xdr:colOff>
      <xdr:row>34</xdr:row>
      <xdr:rowOff>0</xdr:rowOff>
    </xdr:from>
    <xdr:to>
      <xdr:col>7</xdr:col>
      <xdr:colOff>314325</xdr:colOff>
      <xdr:row>48</xdr:row>
      <xdr:rowOff>76200</xdr:rowOff>
    </xdr:to>
    <xdr:graphicFrame macro="">
      <xdr:nvGraphicFramePr>
        <xdr:cNvPr id="14"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9525</xdr:colOff>
      <xdr:row>52</xdr:row>
      <xdr:rowOff>2722</xdr:rowOff>
    </xdr:from>
    <xdr:to>
      <xdr:col>7</xdr:col>
      <xdr:colOff>295275</xdr:colOff>
      <xdr:row>66</xdr:row>
      <xdr:rowOff>78922</xdr:rowOff>
    </xdr:to>
    <xdr:graphicFrame macro="">
      <xdr:nvGraphicFramePr>
        <xdr:cNvPr id="15"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9525</xdr:colOff>
      <xdr:row>52</xdr:row>
      <xdr:rowOff>16328</xdr:rowOff>
    </xdr:from>
    <xdr:to>
      <xdr:col>15</xdr:col>
      <xdr:colOff>295275</xdr:colOff>
      <xdr:row>66</xdr:row>
      <xdr:rowOff>92528</xdr:rowOff>
    </xdr:to>
    <xdr:graphicFrame macro="">
      <xdr:nvGraphicFramePr>
        <xdr:cNvPr id="16"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9525</xdr:colOff>
      <xdr:row>52</xdr:row>
      <xdr:rowOff>16329</xdr:rowOff>
    </xdr:from>
    <xdr:to>
      <xdr:col>23</xdr:col>
      <xdr:colOff>295275</xdr:colOff>
      <xdr:row>66</xdr:row>
      <xdr:rowOff>92529</xdr:rowOff>
    </xdr:to>
    <xdr:graphicFrame macro="">
      <xdr:nvGraphicFramePr>
        <xdr:cNvPr id="17"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0</xdr:colOff>
      <xdr:row>68</xdr:row>
      <xdr:rowOff>29936</xdr:rowOff>
    </xdr:from>
    <xdr:to>
      <xdr:col>7</xdr:col>
      <xdr:colOff>285750</xdr:colOff>
      <xdr:row>82</xdr:row>
      <xdr:rowOff>106136</xdr:rowOff>
    </xdr:to>
    <xdr:graphicFrame macro="">
      <xdr:nvGraphicFramePr>
        <xdr:cNvPr id="18"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9526</xdr:colOff>
      <xdr:row>67</xdr:row>
      <xdr:rowOff>179615</xdr:rowOff>
    </xdr:from>
    <xdr:to>
      <xdr:col>15</xdr:col>
      <xdr:colOff>295276</xdr:colOff>
      <xdr:row>82</xdr:row>
      <xdr:rowOff>65315</xdr:rowOff>
    </xdr:to>
    <xdr:graphicFrame macro="">
      <xdr:nvGraphicFramePr>
        <xdr:cNvPr id="19"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23132</xdr:colOff>
      <xdr:row>87</xdr:row>
      <xdr:rowOff>5443</xdr:rowOff>
    </xdr:from>
    <xdr:to>
      <xdr:col>7</xdr:col>
      <xdr:colOff>308882</xdr:colOff>
      <xdr:row>101</xdr:row>
      <xdr:rowOff>81643</xdr:rowOff>
    </xdr:to>
    <xdr:graphicFrame macro="">
      <xdr:nvGraphicFramePr>
        <xdr:cNvPr id="20"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9526</xdr:colOff>
      <xdr:row>86</xdr:row>
      <xdr:rowOff>182336</xdr:rowOff>
    </xdr:from>
    <xdr:to>
      <xdr:col>15</xdr:col>
      <xdr:colOff>295276</xdr:colOff>
      <xdr:row>101</xdr:row>
      <xdr:rowOff>68036</xdr:rowOff>
    </xdr:to>
    <xdr:graphicFrame macro="">
      <xdr:nvGraphicFramePr>
        <xdr:cNvPr id="21"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16</xdr:col>
      <xdr:colOff>9525</xdr:colOff>
      <xdr:row>87</xdr:row>
      <xdr:rowOff>5443</xdr:rowOff>
    </xdr:from>
    <xdr:to>
      <xdr:col>23</xdr:col>
      <xdr:colOff>295275</xdr:colOff>
      <xdr:row>101</xdr:row>
      <xdr:rowOff>81643</xdr:rowOff>
    </xdr:to>
    <xdr:graphicFrame macro="">
      <xdr:nvGraphicFramePr>
        <xdr:cNvPr id="22" name="Chart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103</xdr:row>
      <xdr:rowOff>5444</xdr:rowOff>
    </xdr:from>
    <xdr:to>
      <xdr:col>7</xdr:col>
      <xdr:colOff>285750</xdr:colOff>
      <xdr:row>117</xdr:row>
      <xdr:rowOff>81644</xdr:rowOff>
    </xdr:to>
    <xdr:graphicFrame macro="">
      <xdr:nvGraphicFramePr>
        <xdr:cNvPr id="23" name="Chart 2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xdr:col>
      <xdr:colOff>9525</xdr:colOff>
      <xdr:row>103</xdr:row>
      <xdr:rowOff>5443</xdr:rowOff>
    </xdr:from>
    <xdr:to>
      <xdr:col>15</xdr:col>
      <xdr:colOff>295275</xdr:colOff>
      <xdr:row>117</xdr:row>
      <xdr:rowOff>81643</xdr:rowOff>
    </xdr:to>
    <xdr:graphicFrame macro="">
      <xdr:nvGraphicFramePr>
        <xdr:cNvPr id="24"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15</xdr:col>
      <xdr:colOff>608239</xdr:colOff>
      <xdr:row>103</xdr:row>
      <xdr:rowOff>5443</xdr:rowOff>
    </xdr:from>
    <xdr:to>
      <xdr:col>23</xdr:col>
      <xdr:colOff>281667</xdr:colOff>
      <xdr:row>117</xdr:row>
      <xdr:rowOff>81643</xdr:rowOff>
    </xdr:to>
    <xdr:graphicFrame macro="">
      <xdr:nvGraphicFramePr>
        <xdr:cNvPr id="25"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9525</xdr:colOff>
      <xdr:row>119</xdr:row>
      <xdr:rowOff>5443</xdr:rowOff>
    </xdr:from>
    <xdr:to>
      <xdr:col>7</xdr:col>
      <xdr:colOff>295275</xdr:colOff>
      <xdr:row>133</xdr:row>
      <xdr:rowOff>81643</xdr:rowOff>
    </xdr:to>
    <xdr:graphicFrame macro="">
      <xdr:nvGraphicFramePr>
        <xdr:cNvPr id="26"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3</xdr:col>
      <xdr:colOff>128587</xdr:colOff>
      <xdr:row>139</xdr:row>
      <xdr:rowOff>30956</xdr:rowOff>
    </xdr:from>
    <xdr:to>
      <xdr:col>21</xdr:col>
      <xdr:colOff>452436</xdr:colOff>
      <xdr:row>161</xdr:row>
      <xdr:rowOff>83343</xdr:rowOff>
    </xdr:to>
    <xdr:graphicFrame macro="">
      <xdr:nvGraphicFramePr>
        <xdr:cNvPr id="27" name="Chart 2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0</xdr:rowOff>
    </xdr:from>
    <xdr:to>
      <xdr:col>7</xdr:col>
      <xdr:colOff>260350</xdr:colOff>
      <xdr:row>16</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269875</xdr:colOff>
      <xdr:row>2</xdr:row>
      <xdr:rowOff>0</xdr:rowOff>
    </xdr:from>
    <xdr:to>
      <xdr:col>14</xdr:col>
      <xdr:colOff>523875</xdr:colOff>
      <xdr:row>16</xdr:row>
      <xdr:rowOff>76200</xdr:rowOff>
    </xdr:to>
    <xdr:graphicFrame macro="">
      <xdr:nvGraphicFramePr>
        <xdr:cNvPr id="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16</xdr:row>
      <xdr:rowOff>152400</xdr:rowOff>
    </xdr:from>
    <xdr:to>
      <xdr:col>7</xdr:col>
      <xdr:colOff>260350</xdr:colOff>
      <xdr:row>31</xdr:row>
      <xdr:rowOff>38100</xdr:rowOff>
    </xdr:to>
    <xdr:graphicFrame macro="">
      <xdr:nvGraphicFramePr>
        <xdr:cNvPr id="4"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269875</xdr:colOff>
      <xdr:row>16</xdr:row>
      <xdr:rowOff>152400</xdr:rowOff>
    </xdr:from>
    <xdr:to>
      <xdr:col>14</xdr:col>
      <xdr:colOff>523875</xdr:colOff>
      <xdr:row>31</xdr:row>
      <xdr:rowOff>38100</xdr:rowOff>
    </xdr:to>
    <xdr:graphicFrame macro="">
      <xdr:nvGraphicFramePr>
        <xdr:cNvPr id="5"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31</xdr:row>
      <xdr:rowOff>152400</xdr:rowOff>
    </xdr:from>
    <xdr:to>
      <xdr:col>7</xdr:col>
      <xdr:colOff>269875</xdr:colOff>
      <xdr:row>46</xdr:row>
      <xdr:rowOff>38100</xdr:rowOff>
    </xdr:to>
    <xdr:graphicFrame macro="">
      <xdr:nvGraphicFramePr>
        <xdr:cNvPr id="6"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279400</xdr:colOff>
      <xdr:row>31</xdr:row>
      <xdr:rowOff>161925</xdr:rowOff>
    </xdr:from>
    <xdr:to>
      <xdr:col>14</xdr:col>
      <xdr:colOff>533400</xdr:colOff>
      <xdr:row>46</xdr:row>
      <xdr:rowOff>47625</xdr:rowOff>
    </xdr:to>
    <xdr:graphicFrame macro="">
      <xdr:nvGraphicFramePr>
        <xdr:cNvPr id="7"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sheetPr>
    <tabColor theme="7" tint="0.39997558519241921"/>
  </sheetPr>
  <dimension ref="A1:CB4"/>
  <sheetViews>
    <sheetView showGridLines="0" workbookViewId="0">
      <selection activeCell="D14" sqref="D14"/>
    </sheetView>
  </sheetViews>
  <sheetFormatPr defaultRowHeight="15"/>
  <cols>
    <col min="1" max="1" width="38.85546875" bestFit="1" customWidth="1"/>
    <col min="59" max="59" width="13" customWidth="1"/>
    <col min="76" max="76" width="26" customWidth="1"/>
    <col min="77" max="77" width="33.85546875" customWidth="1"/>
    <col min="78" max="78" width="26.28515625" customWidth="1"/>
    <col min="79" max="79" width="25.28515625" customWidth="1"/>
    <col min="80" max="80" width="24.5703125" customWidth="1"/>
  </cols>
  <sheetData>
    <row r="1" spans="1:80" ht="60.75" thickBot="1">
      <c r="A1" s="82" t="s">
        <v>533</v>
      </c>
      <c r="D1" s="103" t="s">
        <v>534</v>
      </c>
      <c r="E1" s="103"/>
      <c r="F1" s="103"/>
      <c r="G1" s="104"/>
      <c r="H1" s="105" t="s">
        <v>18</v>
      </c>
      <c r="I1" s="106"/>
      <c r="J1" s="106"/>
      <c r="K1" s="106"/>
      <c r="L1" s="106"/>
      <c r="M1" s="106"/>
      <c r="N1" s="106"/>
      <c r="O1" s="106"/>
      <c r="P1" s="106"/>
      <c r="Q1" s="106"/>
      <c r="R1" s="106"/>
      <c r="S1" s="106"/>
      <c r="T1" s="106"/>
      <c r="U1" s="106"/>
      <c r="V1" s="106"/>
      <c r="W1" s="106"/>
      <c r="X1" s="106"/>
      <c r="Y1" s="106"/>
      <c r="Z1" s="106"/>
      <c r="AA1" s="106"/>
      <c r="AB1" s="107"/>
      <c r="AC1" s="105" t="s">
        <v>19</v>
      </c>
      <c r="AD1" s="106"/>
      <c r="AE1" s="106"/>
      <c r="AF1" s="106"/>
      <c r="AG1" s="106"/>
      <c r="AH1" s="106"/>
      <c r="AI1" s="106"/>
      <c r="AJ1" s="106"/>
      <c r="AK1" s="106"/>
      <c r="AL1" s="106"/>
      <c r="AM1" s="106"/>
      <c r="AN1" s="106"/>
      <c r="AO1" s="106"/>
      <c r="AP1" s="106"/>
      <c r="AQ1" s="106"/>
      <c r="AR1" s="106"/>
      <c r="AS1" s="106"/>
      <c r="AT1" s="107"/>
      <c r="AU1" s="99" t="s">
        <v>20</v>
      </c>
      <c r="AV1" s="99"/>
      <c r="AW1" s="99"/>
      <c r="AX1" s="99"/>
      <c r="AY1" s="100" t="s">
        <v>21</v>
      </c>
      <c r="AZ1" s="101"/>
      <c r="BA1" s="101"/>
      <c r="BB1" s="102"/>
      <c r="BC1" s="99" t="s">
        <v>22</v>
      </c>
      <c r="BD1" s="99"/>
      <c r="BE1" s="99"/>
      <c r="BF1" s="99"/>
      <c r="BG1" s="9" t="s">
        <v>23</v>
      </c>
      <c r="BH1" s="8" t="s">
        <v>24</v>
      </c>
      <c r="BI1" s="9" t="s">
        <v>25</v>
      </c>
      <c r="BJ1" s="100" t="s">
        <v>26</v>
      </c>
      <c r="BK1" s="101"/>
      <c r="BL1" s="101"/>
      <c r="BM1" s="101"/>
      <c r="BN1" s="101"/>
      <c r="BO1" s="101"/>
      <c r="BP1" s="101"/>
      <c r="BQ1" s="101"/>
      <c r="BR1" s="101"/>
      <c r="BS1" s="101"/>
      <c r="BT1" s="101"/>
      <c r="BU1" s="101"/>
      <c r="BV1" s="101"/>
      <c r="BW1" s="102"/>
      <c r="BX1" s="9" t="s">
        <v>27</v>
      </c>
      <c r="BY1" s="9" t="s">
        <v>28</v>
      </c>
      <c r="BZ1" s="9" t="s">
        <v>29</v>
      </c>
      <c r="CA1" s="9" t="s">
        <v>30</v>
      </c>
      <c r="CB1" s="9" t="s">
        <v>31</v>
      </c>
    </row>
    <row r="2" spans="1:80" ht="136.5" thickTop="1" thickBot="1">
      <c r="A2" s="59"/>
      <c r="D2" s="60" t="s">
        <v>32</v>
      </c>
      <c r="E2" s="60" t="s">
        <v>33</v>
      </c>
      <c r="F2" s="60" t="s">
        <v>34</v>
      </c>
      <c r="G2" s="61" t="s">
        <v>35</v>
      </c>
      <c r="H2" s="62" t="s">
        <v>36</v>
      </c>
      <c r="I2" s="62" t="s">
        <v>37</v>
      </c>
      <c r="J2" s="62" t="s">
        <v>38</v>
      </c>
      <c r="K2" s="63" t="s">
        <v>39</v>
      </c>
      <c r="L2" s="63" t="s">
        <v>40</v>
      </c>
      <c r="M2" s="63" t="s">
        <v>41</v>
      </c>
      <c r="N2" s="62" t="s">
        <v>42</v>
      </c>
      <c r="O2" s="62" t="s">
        <v>43</v>
      </c>
      <c r="P2" s="62" t="s">
        <v>44</v>
      </c>
      <c r="Q2" s="63" t="s">
        <v>45</v>
      </c>
      <c r="R2" s="63" t="s">
        <v>46</v>
      </c>
      <c r="S2" s="63" t="s">
        <v>47</v>
      </c>
      <c r="T2" s="62" t="s">
        <v>48</v>
      </c>
      <c r="U2" s="62" t="s">
        <v>49</v>
      </c>
      <c r="V2" s="62" t="s">
        <v>50</v>
      </c>
      <c r="W2" s="63" t="s">
        <v>51</v>
      </c>
      <c r="X2" s="63" t="s">
        <v>52</v>
      </c>
      <c r="Y2" s="63" t="s">
        <v>53</v>
      </c>
      <c r="Z2" s="62" t="s">
        <v>54</v>
      </c>
      <c r="AA2" s="62" t="s">
        <v>55</v>
      </c>
      <c r="AB2" s="62" t="s">
        <v>56</v>
      </c>
      <c r="AC2" s="64" t="s">
        <v>57</v>
      </c>
      <c r="AD2" s="64" t="s">
        <v>58</v>
      </c>
      <c r="AE2" s="64" t="s">
        <v>59</v>
      </c>
      <c r="AF2" s="65" t="s">
        <v>60</v>
      </c>
      <c r="AG2" s="65" t="s">
        <v>61</v>
      </c>
      <c r="AH2" s="65" t="s">
        <v>62</v>
      </c>
      <c r="AI2" s="64" t="s">
        <v>63</v>
      </c>
      <c r="AJ2" s="64" t="s">
        <v>64</v>
      </c>
      <c r="AK2" s="64" t="s">
        <v>65</v>
      </c>
      <c r="AL2" s="65" t="s">
        <v>66</v>
      </c>
      <c r="AM2" s="65" t="s">
        <v>67</v>
      </c>
      <c r="AN2" s="65" t="s">
        <v>68</v>
      </c>
      <c r="AO2" s="64" t="s">
        <v>69</v>
      </c>
      <c r="AP2" s="64" t="s">
        <v>70</v>
      </c>
      <c r="AQ2" s="65" t="s">
        <v>71</v>
      </c>
      <c r="AR2" s="65" t="s">
        <v>72</v>
      </c>
      <c r="AS2" s="65" t="s">
        <v>73</v>
      </c>
      <c r="AT2" s="64" t="s">
        <v>74</v>
      </c>
      <c r="AU2" s="63" t="s">
        <v>75</v>
      </c>
      <c r="AV2" s="63" t="s">
        <v>76</v>
      </c>
      <c r="AW2" s="63" t="s">
        <v>77</v>
      </c>
      <c r="AX2" s="63" t="s">
        <v>78</v>
      </c>
      <c r="AY2" s="66" t="s">
        <v>79</v>
      </c>
      <c r="AZ2" s="66" t="s">
        <v>80</v>
      </c>
      <c r="BA2" s="66" t="s">
        <v>81</v>
      </c>
      <c r="BB2" s="66" t="s">
        <v>82</v>
      </c>
      <c r="BC2" s="67" t="s">
        <v>83</v>
      </c>
      <c r="BD2" s="67" t="s">
        <v>84</v>
      </c>
      <c r="BE2" s="67" t="s">
        <v>85</v>
      </c>
      <c r="BF2" s="67" t="s">
        <v>86</v>
      </c>
      <c r="BG2" s="68" t="s">
        <v>87</v>
      </c>
      <c r="BH2" s="69" t="s">
        <v>88</v>
      </c>
      <c r="BI2" s="69" t="s">
        <v>25</v>
      </c>
      <c r="BJ2" s="70" t="s">
        <v>89</v>
      </c>
      <c r="BK2" s="70" t="s">
        <v>90</v>
      </c>
      <c r="BL2" s="70" t="s">
        <v>91</v>
      </c>
      <c r="BM2" s="71" t="s">
        <v>92</v>
      </c>
      <c r="BN2" s="71" t="s">
        <v>93</v>
      </c>
      <c r="BO2" s="71" t="s">
        <v>94</v>
      </c>
      <c r="BP2" s="72" t="s">
        <v>95</v>
      </c>
      <c r="BQ2" s="72" t="s">
        <v>96</v>
      </c>
      <c r="BR2" s="73" t="s">
        <v>97</v>
      </c>
      <c r="BS2" s="73" t="s">
        <v>98</v>
      </c>
      <c r="BT2" s="72" t="s">
        <v>99</v>
      </c>
      <c r="BU2" s="73" t="s">
        <v>100</v>
      </c>
      <c r="BV2" s="72" t="s">
        <v>101</v>
      </c>
      <c r="BW2" s="73" t="s">
        <v>102</v>
      </c>
      <c r="BX2" s="74" t="s">
        <v>103</v>
      </c>
      <c r="BY2" s="74" t="s">
        <v>104</v>
      </c>
      <c r="BZ2" s="74" t="s">
        <v>105</v>
      </c>
      <c r="CA2" s="74" t="s">
        <v>106</v>
      </c>
      <c r="CB2" s="74" t="s">
        <v>107</v>
      </c>
    </row>
    <row r="3" spans="1:80" ht="62.25" customHeight="1" thickTop="1" thickBot="1">
      <c r="D3" s="75" t="str">
        <f>IFERROR(INDEX('Competence Tracker'!A14:A66,MATCH('Quick Competence Lookup'!A2,'Competence Tracker'!B14:B66,0)),"")</f>
        <v/>
      </c>
      <c r="E3" s="75" t="str">
        <f>IF(ISBLANK(A2)=TRUE,"",A2)</f>
        <v/>
      </c>
      <c r="F3" s="75" t="str">
        <f>IFERROR(VLOOKUP($A$2,'Competence Tracker'!$B$14:$BY$66,2,0),"")</f>
        <v/>
      </c>
      <c r="G3" s="76" t="str">
        <f>IFERROR(VLOOKUP($A$2,'Competence Tracker'!$B$14:$BY$66,3,0),"")</f>
        <v/>
      </c>
      <c r="H3" s="75" t="str">
        <f>IFERROR(VLOOKUP($A$2,'Competence Tracker'!$B$14:$BY$66,4,0),"")</f>
        <v/>
      </c>
      <c r="I3" s="75" t="str">
        <f>IFERROR(VLOOKUP($A$2,'Competence Tracker'!$B$14:$BY$66,5,0),"")</f>
        <v/>
      </c>
      <c r="J3" s="75" t="str">
        <f>IFERROR(VLOOKUP($A$2,'Competence Tracker'!$B$14:$BY$66,6,0),"")</f>
        <v/>
      </c>
      <c r="K3" s="75" t="str">
        <f>IFERROR(VLOOKUP($A$2,'Competence Tracker'!$B$14:$BY$66,7,0),"")</f>
        <v/>
      </c>
      <c r="L3" s="75" t="str">
        <f>IFERROR(VLOOKUP($A$2,'Competence Tracker'!$B$14:$BY$66,8,0),"")</f>
        <v/>
      </c>
      <c r="M3" s="75" t="str">
        <f>IFERROR(VLOOKUP($A$2,'Competence Tracker'!$B$14:$BY$66,9,0),"")</f>
        <v/>
      </c>
      <c r="N3" s="75" t="str">
        <f>IFERROR(VLOOKUP($A$2,'Competence Tracker'!$B$14:$BY$66,10,0),"")</f>
        <v/>
      </c>
      <c r="O3" s="75" t="str">
        <f>IFERROR(VLOOKUP($A$2,'Competence Tracker'!$B$14:$BY$66,11,0),"")</f>
        <v/>
      </c>
      <c r="P3" s="75" t="str">
        <f>IFERROR(VLOOKUP($A$2,'Competence Tracker'!$B$14:$BY$66,12,0),"")</f>
        <v/>
      </c>
      <c r="Q3" s="75" t="str">
        <f>IFERROR(VLOOKUP($A$2,'Competence Tracker'!$B$14:$BY$66,13,0),"")</f>
        <v/>
      </c>
      <c r="R3" s="75" t="str">
        <f>IFERROR(VLOOKUP($A$2,'Competence Tracker'!$B$14:$BY$66,14,0),"")</f>
        <v/>
      </c>
      <c r="S3" s="75" t="str">
        <f>IFERROR(VLOOKUP($A$2,'Competence Tracker'!$B$14:$BY$66,15,0),"")</f>
        <v/>
      </c>
      <c r="T3" s="75" t="str">
        <f>IFERROR(VLOOKUP($A$2,'Competence Tracker'!$B$14:$BY$66,16,0),"")</f>
        <v/>
      </c>
      <c r="U3" s="75" t="str">
        <f>IFERROR(VLOOKUP($A$2,'Competence Tracker'!$B$14:$BY$66,17,0),"")</f>
        <v/>
      </c>
      <c r="V3" s="75" t="str">
        <f>IFERROR(VLOOKUP($A$2,'Competence Tracker'!$B$14:$BY$66,18,0),"")</f>
        <v/>
      </c>
      <c r="W3" s="75" t="str">
        <f>IFERROR(VLOOKUP($A$2,'Competence Tracker'!$B$14:$BY$66,19,0),"")</f>
        <v/>
      </c>
      <c r="X3" s="75" t="str">
        <f>IFERROR(VLOOKUP($A$2,'Competence Tracker'!$B$14:$BY$66,20,0),"")</f>
        <v/>
      </c>
      <c r="Y3" s="75" t="str">
        <f>IFERROR(VLOOKUP($A$2,'Competence Tracker'!$B$14:$BY$66,21,0),"")</f>
        <v/>
      </c>
      <c r="Z3" s="75" t="str">
        <f>IFERROR(VLOOKUP($A$2,'Competence Tracker'!$B$14:$BY$66,22,0),"")</f>
        <v/>
      </c>
      <c r="AA3" s="75" t="str">
        <f>IFERROR(VLOOKUP($A$2,'Competence Tracker'!$B$14:$BY$66,23,0),"")</f>
        <v/>
      </c>
      <c r="AB3" s="75" t="str">
        <f>IFERROR(VLOOKUP($A$2,'Competence Tracker'!$B$14:$BY$66,24,0),"")</f>
        <v/>
      </c>
      <c r="AC3" s="75" t="str">
        <f>IFERROR(VLOOKUP($A$2,'Competence Tracker'!$B$14:$BY$66,25,0),"")</f>
        <v/>
      </c>
      <c r="AD3" s="75" t="str">
        <f>IFERROR(VLOOKUP($A$2,'Competence Tracker'!$B$14:$BY$66,26,0),"")</f>
        <v/>
      </c>
      <c r="AE3" s="75" t="str">
        <f>IFERROR(VLOOKUP($A$2,'Competence Tracker'!$B$14:$BY$66,27,0),"")</f>
        <v/>
      </c>
      <c r="AF3" s="75" t="str">
        <f>IFERROR(VLOOKUP($A$2,'Competence Tracker'!$B$14:$BY$66,28,0),"")</f>
        <v/>
      </c>
      <c r="AG3" s="75" t="str">
        <f>IFERROR(VLOOKUP($A$2,'Competence Tracker'!$B$14:$BY$66,29,0),"")</f>
        <v/>
      </c>
      <c r="AH3" s="75" t="str">
        <f>IFERROR(VLOOKUP($A$2,'Competence Tracker'!$B$14:$BY$66,30,0),"")</f>
        <v/>
      </c>
      <c r="AI3" s="75" t="str">
        <f>IFERROR(VLOOKUP($A$2,'Competence Tracker'!$B$14:$BY$66,31,0),"")</f>
        <v/>
      </c>
      <c r="AJ3" s="75" t="str">
        <f>IFERROR(VLOOKUP($A$2,'Competence Tracker'!$B$14:$BY$66,32,0),"")</f>
        <v/>
      </c>
      <c r="AK3" s="75" t="str">
        <f>IFERROR(VLOOKUP($A$2,'Competence Tracker'!$B$14:$BY$66,33,0),"")</f>
        <v/>
      </c>
      <c r="AL3" s="75" t="str">
        <f>IFERROR(VLOOKUP($A$2,'Competence Tracker'!$B$14:$BY$66,34,0),"")</f>
        <v/>
      </c>
      <c r="AM3" s="75" t="str">
        <f>IFERROR(VLOOKUP($A$2,'Competence Tracker'!$B$14:$BY$66,35,0),"")</f>
        <v/>
      </c>
      <c r="AN3" s="75" t="str">
        <f>IFERROR(VLOOKUP($A$2,'Competence Tracker'!$B$14:$BY$66,36,0),"")</f>
        <v/>
      </c>
      <c r="AO3" s="75" t="str">
        <f>IFERROR(VLOOKUP($A$2,'Competence Tracker'!$B$14:$BY$66,37,0),"")</f>
        <v/>
      </c>
      <c r="AP3" s="75" t="str">
        <f>IFERROR(VLOOKUP($A$2,'Competence Tracker'!$B$14:$BY$66,38,0),"")</f>
        <v/>
      </c>
      <c r="AQ3" s="75" t="str">
        <f>IFERROR(VLOOKUP($A$2,'Competence Tracker'!$B$14:$BY$66,39,0),"")</f>
        <v/>
      </c>
      <c r="AR3" s="75" t="str">
        <f>IFERROR(VLOOKUP($A$2,'Competence Tracker'!$B$14:$BY$66,40,0),"")</f>
        <v/>
      </c>
      <c r="AS3" s="75" t="str">
        <f>IFERROR(VLOOKUP($A$2,'Competence Tracker'!$B$14:$BY$66,41,0),"")</f>
        <v/>
      </c>
      <c r="AT3" s="75" t="str">
        <f>IFERROR(VLOOKUP($A$2,'Competence Tracker'!$B$14:$BY$66,42,0),"")</f>
        <v/>
      </c>
      <c r="AU3" s="75" t="str">
        <f>IFERROR(VLOOKUP($A$2,'Competence Tracker'!$B$14:$BY$66,43,0),"")</f>
        <v/>
      </c>
      <c r="AV3" s="75" t="str">
        <f>IFERROR(VLOOKUP($A$2,'Competence Tracker'!$B$14:$BY$66,44,0),"")</f>
        <v/>
      </c>
      <c r="AW3" s="75" t="str">
        <f>IFERROR(VLOOKUP($A$2,'Competence Tracker'!$B$14:$BY$66,45,0),"")</f>
        <v/>
      </c>
      <c r="AX3" s="75" t="str">
        <f>IFERROR(VLOOKUP($A$2,'Competence Tracker'!$B$14:$BY$66,46,0),"")</f>
        <v/>
      </c>
      <c r="AY3" s="75" t="str">
        <f>IFERROR(VLOOKUP($A$2,'Competence Tracker'!$B$14:$BY$66,47,0),"")</f>
        <v/>
      </c>
      <c r="AZ3" s="75" t="str">
        <f>IFERROR(VLOOKUP($A$2,'Competence Tracker'!$B$14:$BY$66,48,0),"")</f>
        <v/>
      </c>
      <c r="BA3" s="75" t="str">
        <f>IFERROR(VLOOKUP($A$2,'Competence Tracker'!$B$14:$BY$66,49,0),"")</f>
        <v/>
      </c>
      <c r="BB3" s="75" t="str">
        <f>IFERROR(VLOOKUP($A$2,'Competence Tracker'!$B$14:$BY$66,50,0),"")</f>
        <v/>
      </c>
      <c r="BC3" s="75" t="str">
        <f>IFERROR(VLOOKUP($A$2,'Competence Tracker'!$B$14:$BY$66,51,0),"")</f>
        <v/>
      </c>
      <c r="BD3" s="75" t="str">
        <f>IFERROR(VLOOKUP($A$2,'Competence Tracker'!$B$14:$BY$66,52,0),"")</f>
        <v/>
      </c>
      <c r="BE3" s="75" t="str">
        <f>IFERROR(VLOOKUP($A$2,'Competence Tracker'!$B$14:$BY$66,53,0),"")</f>
        <v/>
      </c>
      <c r="BF3" s="75" t="str">
        <f>IFERROR(VLOOKUP($A$2,'Competence Tracker'!$B$14:$BY$66,54,0),"")</f>
        <v/>
      </c>
      <c r="BG3" s="76" t="str">
        <f>IFERROR(VLOOKUP($A$2,'Competence Tracker'!$B$14:$BY$66,55,0),"")</f>
        <v/>
      </c>
      <c r="BH3" s="75" t="str">
        <f>IFERROR(VLOOKUP($A$2,'Competence Tracker'!$B$14:$BY$66,56,0),"")</f>
        <v/>
      </c>
      <c r="BI3" s="75" t="str">
        <f>IFERROR(VLOOKUP($A$2,'Competence Tracker'!$B$14:$BY$66,57,0),"")</f>
        <v/>
      </c>
      <c r="BJ3" s="75" t="str">
        <f>IFERROR(VLOOKUP($A$2,'Competence Tracker'!$B$14:$BY$66,58,0),"")</f>
        <v/>
      </c>
      <c r="BK3" s="75" t="str">
        <f>IFERROR(VLOOKUP($A$2,'Competence Tracker'!$B$14:$BY$66,59,0),"")</f>
        <v/>
      </c>
      <c r="BL3" s="75" t="str">
        <f>IFERROR(VLOOKUP($A$2,'Competence Tracker'!$B$14:$BY$66,60,0),"")</f>
        <v/>
      </c>
      <c r="BM3" s="75" t="str">
        <f>IFERROR(VLOOKUP($A$2,'Competence Tracker'!$B$14:$BY$66,61,0),"")</f>
        <v/>
      </c>
      <c r="BN3" s="75" t="str">
        <f>IFERROR(VLOOKUP($A$2,'Competence Tracker'!$B$14:$BY$66,62,0),"")</f>
        <v/>
      </c>
      <c r="BO3" s="75" t="str">
        <f>IFERROR(VLOOKUP($A$2,'Competence Tracker'!$B$14:$BY$66,63,0),"")</f>
        <v/>
      </c>
      <c r="BP3" s="75" t="str">
        <f>IFERROR(VLOOKUP($A$2,'Competence Tracker'!$B$14:$BY$66,64,0),"")</f>
        <v/>
      </c>
      <c r="BQ3" s="75" t="str">
        <f>IFERROR(VLOOKUP($A$2,'Competence Tracker'!$B$14:$BY$66,65,0),"")</f>
        <v/>
      </c>
      <c r="BR3" s="75" t="str">
        <f>IFERROR(VLOOKUP($A$2,'Competence Tracker'!$B$14:$BY$66,66,0),"")</f>
        <v/>
      </c>
      <c r="BS3" s="75" t="str">
        <f>IFERROR(VLOOKUP($A$2,'Competence Tracker'!$B$14:$BY$66,67,0),"")</f>
        <v/>
      </c>
      <c r="BT3" s="75" t="str">
        <f>IFERROR(VLOOKUP($A$2,'Competence Tracker'!$B$14:$BY$66,68,0),"")</f>
        <v/>
      </c>
      <c r="BU3" s="75" t="str">
        <f>IFERROR(VLOOKUP($A$2,'Competence Tracker'!$B$14:$BY$66,69,0),"")</f>
        <v/>
      </c>
      <c r="BV3" s="75" t="str">
        <f>IFERROR(VLOOKUP($A$2,'Competence Tracker'!$B$14:$BY$66,70,0),"")</f>
        <v/>
      </c>
      <c r="BW3" s="75" t="str">
        <f>IFERROR(VLOOKUP($A$2,'Competence Tracker'!$B$14:$BY$66,71,0),"")</f>
        <v/>
      </c>
      <c r="BX3" s="76" t="str">
        <f>IFERROR(VLOOKUP($A$2,'Competence Tracker'!$B$14:$BY$66,72,0),"")</f>
        <v/>
      </c>
      <c r="BY3" s="76" t="str">
        <f>IFERROR(VLOOKUP($A$2,'Competence Tracker'!$B$14:$BY$66,73,0),"")</f>
        <v/>
      </c>
      <c r="BZ3" s="76" t="str">
        <f>IFERROR(VLOOKUP($A$2,'Competence Tracker'!$B$14:$BY$66,74,0),"")</f>
        <v/>
      </c>
      <c r="CA3" s="76" t="str">
        <f>IFERROR(VLOOKUP($A$2,'Competence Tracker'!$B$14:$BY$66,75,0),"")</f>
        <v/>
      </c>
      <c r="CB3" s="76" t="str">
        <f>IFERROR(VLOOKUP($A$2,'Competence Tracker'!$B$14:$BY$66,76,0),"")</f>
        <v/>
      </c>
    </row>
    <row r="4" spans="1:80" ht="15.75" thickTop="1"/>
  </sheetData>
  <mergeCells count="7">
    <mergeCell ref="BC1:BF1"/>
    <mergeCell ref="BJ1:BW1"/>
    <mergeCell ref="D1:G1"/>
    <mergeCell ref="H1:AB1"/>
    <mergeCell ref="AC1:AT1"/>
    <mergeCell ref="AU1:AX1"/>
    <mergeCell ref="AY1:BB1"/>
  </mergeCells>
  <pageMargins left="0.7" right="0.7" top="0.75" bottom="0.75" header="0.3" footer="0.3"/>
  <pageSetup orientation="portrait" horizontalDpi="90" verticalDpi="90" r:id="rId1"/>
  <legacyDrawing r:id="rId2"/>
  <extLst xmlns:x14="http://schemas.microsoft.com/office/spreadsheetml/2009/9/main">
    <ext uri="{CCE6A557-97BC-4b89-ADB6-D9C93CAAB3DF}">
      <x14:dataValidations xmlns:xm="http://schemas.microsoft.com/office/excel/2006/main" count="1">
        <x14:dataValidation type="list" allowBlank="1" showInputMessage="1" showErrorMessage="1" promptTitle="Team Member Selection" prompt="Please Select the Last Name of Team Member for viewing competence">
          <x14:formula1>
            <xm:f>List!$A$1:$A$53</xm:f>
          </x14:formula1>
          <xm:sqref>A2</xm:sqref>
        </x14:dataValidation>
      </x14:dataValidations>
    </ext>
  </extLst>
</worksheet>
</file>

<file path=xl/worksheets/sheet2.xml><?xml version="1.0" encoding="utf-8"?>
<worksheet xmlns="http://schemas.openxmlformats.org/spreadsheetml/2006/main" xmlns:r="http://schemas.openxmlformats.org/officeDocument/2006/relationships">
  <sheetPr>
    <tabColor theme="4" tint="0.39997558519241921"/>
  </sheetPr>
  <dimension ref="B1:AI42"/>
  <sheetViews>
    <sheetView topLeftCell="A10" zoomScaleNormal="100" workbookViewId="0">
      <selection activeCell="V26" sqref="V26"/>
    </sheetView>
  </sheetViews>
  <sheetFormatPr defaultRowHeight="15"/>
  <sheetData>
    <row r="1" spans="2:23" ht="15.75" thickBot="1"/>
    <row r="2" spans="2:23" ht="32.25" thickBot="1">
      <c r="B2" s="108" t="s">
        <v>485</v>
      </c>
      <c r="C2" s="109"/>
      <c r="D2" s="109"/>
      <c r="E2" s="109"/>
      <c r="F2" s="109"/>
      <c r="G2" s="109"/>
      <c r="H2" s="109"/>
      <c r="I2" s="109"/>
      <c r="J2" s="109"/>
      <c r="K2" s="109"/>
      <c r="L2" s="109"/>
      <c r="M2" s="109"/>
      <c r="N2" s="109"/>
      <c r="O2" s="109"/>
      <c r="P2" s="109"/>
      <c r="Q2" s="109"/>
      <c r="R2" s="109"/>
      <c r="S2" s="109"/>
      <c r="T2" s="109"/>
      <c r="U2" s="109"/>
      <c r="V2" s="109"/>
      <c r="W2" s="110"/>
    </row>
    <row r="3" spans="2:23">
      <c r="B3" s="25"/>
      <c r="C3" s="114" t="s">
        <v>486</v>
      </c>
      <c r="D3" s="114"/>
      <c r="E3" s="114"/>
      <c r="F3" s="114" t="s">
        <v>487</v>
      </c>
      <c r="G3" s="114"/>
      <c r="H3" s="114"/>
      <c r="I3" s="114" t="s">
        <v>277</v>
      </c>
      <c r="J3" s="114"/>
      <c r="K3" s="114"/>
      <c r="L3" s="114" t="s">
        <v>147</v>
      </c>
      <c r="M3" s="114"/>
      <c r="N3" s="114"/>
      <c r="O3" s="114" t="s">
        <v>488</v>
      </c>
      <c r="P3" s="114"/>
      <c r="Q3" s="114"/>
      <c r="R3" s="115" t="s">
        <v>489</v>
      </c>
      <c r="S3" s="116"/>
      <c r="T3" s="117"/>
      <c r="U3" s="114" t="s">
        <v>490</v>
      </c>
      <c r="V3" s="119"/>
      <c r="W3" s="118"/>
    </row>
    <row r="4" spans="2:23">
      <c r="B4" s="26"/>
      <c r="C4" s="27" t="s">
        <v>491</v>
      </c>
      <c r="D4" s="27" t="s">
        <v>492</v>
      </c>
      <c r="E4" s="27" t="s">
        <v>493</v>
      </c>
      <c r="F4" s="28" t="s">
        <v>491</v>
      </c>
      <c r="G4" s="28" t="s">
        <v>492</v>
      </c>
      <c r="H4" s="28" t="s">
        <v>493</v>
      </c>
      <c r="I4" s="27" t="s">
        <v>491</v>
      </c>
      <c r="J4" s="27" t="s">
        <v>492</v>
      </c>
      <c r="K4" s="27" t="s">
        <v>493</v>
      </c>
      <c r="L4" s="28" t="s">
        <v>491</v>
      </c>
      <c r="M4" s="28" t="s">
        <v>492</v>
      </c>
      <c r="N4" s="28" t="s">
        <v>493</v>
      </c>
      <c r="O4" s="27" t="s">
        <v>491</v>
      </c>
      <c r="P4" s="27" t="s">
        <v>492</v>
      </c>
      <c r="Q4" s="27" t="s">
        <v>493</v>
      </c>
      <c r="R4" s="28" t="s">
        <v>491</v>
      </c>
      <c r="S4" s="28" t="s">
        <v>492</v>
      </c>
      <c r="T4" s="28" t="s">
        <v>493</v>
      </c>
      <c r="U4" s="27" t="s">
        <v>491</v>
      </c>
      <c r="V4" s="29" t="s">
        <v>492</v>
      </c>
      <c r="W4" s="29" t="s">
        <v>493</v>
      </c>
    </row>
    <row r="5" spans="2:23">
      <c r="B5" s="30" t="s">
        <v>13</v>
      </c>
      <c r="C5" s="31">
        <f>'Competence Tracker'!E4</f>
        <v>1</v>
      </c>
      <c r="D5" s="31">
        <f>'Competence Tracker'!F4</f>
        <v>1</v>
      </c>
      <c r="E5" s="31">
        <f>'Competence Tracker'!G4</f>
        <v>1</v>
      </c>
      <c r="F5" s="32">
        <f>'Competence Tracker'!H4</f>
        <v>1</v>
      </c>
      <c r="G5" s="32">
        <f>'Competence Tracker'!I4</f>
        <v>2</v>
      </c>
      <c r="H5" s="32">
        <f>'Competence Tracker'!J4</f>
        <v>3</v>
      </c>
      <c r="I5" s="31">
        <f>'Competence Tracker'!K4</f>
        <v>0</v>
      </c>
      <c r="J5" s="31">
        <f>'Competence Tracker'!L4</f>
        <v>0</v>
      </c>
      <c r="K5" s="31">
        <f>'Competence Tracker'!M4</f>
        <v>0</v>
      </c>
      <c r="L5" s="32">
        <f>'Competence Tracker'!N4</f>
        <v>1</v>
      </c>
      <c r="M5" s="32">
        <f>'Competence Tracker'!O4</f>
        <v>1</v>
      </c>
      <c r="N5" s="32">
        <f>'Competence Tracker'!P4</f>
        <v>1</v>
      </c>
      <c r="O5" s="31">
        <f>'Competence Tracker'!Q4</f>
        <v>0</v>
      </c>
      <c r="P5" s="31">
        <f>'Competence Tracker'!R4</f>
        <v>0</v>
      </c>
      <c r="Q5" s="31">
        <f>'Competence Tracker'!S4</f>
        <v>0</v>
      </c>
      <c r="R5" s="32">
        <f>'Competence Tracker'!T4</f>
        <v>0</v>
      </c>
      <c r="S5" s="32">
        <f>'Competence Tracker'!U4</f>
        <v>0</v>
      </c>
      <c r="T5" s="32">
        <f>'Competence Tracker'!V4</f>
        <v>1</v>
      </c>
      <c r="U5" s="31">
        <f>'Competence Tracker'!W4</f>
        <v>0</v>
      </c>
      <c r="V5" s="31">
        <f>'Competence Tracker'!X4</f>
        <v>0</v>
      </c>
      <c r="W5" s="31">
        <f>'Competence Tracker'!Y4</f>
        <v>0</v>
      </c>
    </row>
    <row r="6" spans="2:23">
      <c r="B6" s="30" t="s">
        <v>14</v>
      </c>
      <c r="C6" s="31">
        <f>'Competence Tracker'!E5</f>
        <v>3</v>
      </c>
      <c r="D6" s="31">
        <f>'Competence Tracker'!F5</f>
        <v>2</v>
      </c>
      <c r="E6" s="31">
        <f>'Competence Tracker'!G5</f>
        <v>4</v>
      </c>
      <c r="F6" s="32">
        <f>'Competence Tracker'!H5</f>
        <v>3</v>
      </c>
      <c r="G6" s="32">
        <f>'Competence Tracker'!I5</f>
        <v>3</v>
      </c>
      <c r="H6" s="32">
        <f>'Competence Tracker'!J5</f>
        <v>2</v>
      </c>
      <c r="I6" s="31">
        <f>'Competence Tracker'!K5</f>
        <v>3</v>
      </c>
      <c r="J6" s="31">
        <f>'Competence Tracker'!L5</f>
        <v>7</v>
      </c>
      <c r="K6" s="31">
        <f>'Competence Tracker'!M5</f>
        <v>9</v>
      </c>
      <c r="L6" s="32">
        <f>'Competence Tracker'!N5</f>
        <v>2</v>
      </c>
      <c r="M6" s="32">
        <f>'Competence Tracker'!O5</f>
        <v>2</v>
      </c>
      <c r="N6" s="32">
        <f>'Competence Tracker'!P5</f>
        <v>2</v>
      </c>
      <c r="O6" s="31">
        <f>'Competence Tracker'!Q5</f>
        <v>1</v>
      </c>
      <c r="P6" s="31">
        <f>'Competence Tracker'!R5</f>
        <v>2</v>
      </c>
      <c r="Q6" s="31">
        <f>'Competence Tracker'!S5</f>
        <v>2</v>
      </c>
      <c r="R6" s="32">
        <f>'Competence Tracker'!T5</f>
        <v>0</v>
      </c>
      <c r="S6" s="32">
        <f>'Competence Tracker'!U5</f>
        <v>2</v>
      </c>
      <c r="T6" s="32">
        <f>'Competence Tracker'!V6</f>
        <v>1</v>
      </c>
      <c r="U6" s="31">
        <f>'Competence Tracker'!W5</f>
        <v>2</v>
      </c>
      <c r="V6" s="31">
        <f>'Competence Tracker'!X5</f>
        <v>3</v>
      </c>
      <c r="W6" s="31">
        <f>'Competence Tracker'!Y5</f>
        <v>3</v>
      </c>
    </row>
    <row r="7" spans="2:23">
      <c r="B7" s="30" t="s">
        <v>15</v>
      </c>
      <c r="C7" s="31">
        <f>'Competence Tracker'!E6</f>
        <v>1</v>
      </c>
      <c r="D7" s="31">
        <f>'Competence Tracker'!F6</f>
        <v>6</v>
      </c>
      <c r="E7" s="31">
        <f>'Competence Tracker'!G6</f>
        <v>5</v>
      </c>
      <c r="F7" s="32">
        <f>'Competence Tracker'!H6</f>
        <v>8</v>
      </c>
      <c r="G7" s="32">
        <f>'Competence Tracker'!I6</f>
        <v>10</v>
      </c>
      <c r="H7" s="32">
        <f>'Competence Tracker'!J6</f>
        <v>9</v>
      </c>
      <c r="I7" s="31">
        <f>'Competence Tracker'!K6</f>
        <v>10</v>
      </c>
      <c r="J7" s="31">
        <f>'Competence Tracker'!L6</f>
        <v>7</v>
      </c>
      <c r="K7" s="31">
        <f>'Competence Tracker'!M6</f>
        <v>7</v>
      </c>
      <c r="L7" s="32">
        <f>'Competence Tracker'!N6</f>
        <v>3</v>
      </c>
      <c r="M7" s="32">
        <f>'Competence Tracker'!O6</f>
        <v>4</v>
      </c>
      <c r="N7" s="32">
        <f>'Competence Tracker'!P6</f>
        <v>3</v>
      </c>
      <c r="O7" s="31">
        <f>'Competence Tracker'!Q6</f>
        <v>1</v>
      </c>
      <c r="P7" s="31">
        <f>'Competence Tracker'!R6</f>
        <v>0</v>
      </c>
      <c r="Q7" s="31">
        <f>'Competence Tracker'!S6</f>
        <v>0</v>
      </c>
      <c r="R7" s="32">
        <f>'Competence Tracker'!T6</f>
        <v>4</v>
      </c>
      <c r="S7" s="32">
        <f>'Competence Tracker'!U6</f>
        <v>1</v>
      </c>
      <c r="T7" s="32">
        <f>'Competence Tracker'!V6</f>
        <v>1</v>
      </c>
      <c r="U7" s="31">
        <f>'Competence Tracker'!W6</f>
        <v>3</v>
      </c>
      <c r="V7" s="31">
        <f>'Competence Tracker'!X6</f>
        <v>4</v>
      </c>
      <c r="W7" s="31">
        <f>'Competence Tracker'!Y6</f>
        <v>5</v>
      </c>
    </row>
    <row r="8" spans="2:23">
      <c r="B8" s="30" t="s">
        <v>16</v>
      </c>
      <c r="C8" s="31">
        <f>'Competence Tracker'!E7</f>
        <v>12</v>
      </c>
      <c r="D8" s="31">
        <f>'Competence Tracker'!F7</f>
        <v>10</v>
      </c>
      <c r="E8" s="31">
        <f>'Competence Tracker'!G7</f>
        <v>11</v>
      </c>
      <c r="F8" s="32">
        <f>'Competence Tracker'!H7</f>
        <v>7</v>
      </c>
      <c r="G8" s="32">
        <f>'Competence Tracker'!I7</f>
        <v>4</v>
      </c>
      <c r="H8" s="32">
        <f>'Competence Tracker'!J7</f>
        <v>4</v>
      </c>
      <c r="I8" s="31">
        <f>'Competence Tracker'!K7</f>
        <v>8</v>
      </c>
      <c r="J8" s="31">
        <f>'Competence Tracker'!L7</f>
        <v>7</v>
      </c>
      <c r="K8" s="31">
        <f>'Competence Tracker'!M7</f>
        <v>7</v>
      </c>
      <c r="L8" s="32">
        <f>'Competence Tracker'!N7</f>
        <v>3</v>
      </c>
      <c r="M8" s="32">
        <f>'Competence Tracker'!O7</f>
        <v>3</v>
      </c>
      <c r="N8" s="32">
        <f>'Competence Tracker'!P7</f>
        <v>4</v>
      </c>
      <c r="O8" s="31">
        <f>'Competence Tracker'!Q7</f>
        <v>3</v>
      </c>
      <c r="P8" s="31">
        <f>'Competence Tracker'!R7</f>
        <v>3</v>
      </c>
      <c r="Q8" s="31">
        <f>'Competence Tracker'!S7</f>
        <v>5</v>
      </c>
      <c r="R8" s="32">
        <f>'Competence Tracker'!T7</f>
        <v>6</v>
      </c>
      <c r="S8" s="32">
        <f>'Competence Tracker'!U7</f>
        <v>6</v>
      </c>
      <c r="T8" s="32">
        <f>'Competence Tracker'!V7</f>
        <v>6</v>
      </c>
      <c r="U8" s="31">
        <f>'Competence Tracker'!W7</f>
        <v>6</v>
      </c>
      <c r="V8" s="31">
        <f>'Competence Tracker'!X7</f>
        <v>5</v>
      </c>
      <c r="W8" s="31">
        <f>'Competence Tracker'!Y7</f>
        <v>4</v>
      </c>
    </row>
    <row r="9" spans="2:23">
      <c r="B9" s="30" t="s">
        <v>17</v>
      </c>
      <c r="C9" s="31">
        <f>'Competence Tracker'!E8</f>
        <v>4</v>
      </c>
      <c r="D9" s="31">
        <f>'Competence Tracker'!F8</f>
        <v>4</v>
      </c>
      <c r="E9" s="31">
        <f>'Competence Tracker'!G8</f>
        <v>3</v>
      </c>
      <c r="F9" s="32">
        <f>'Competence Tracker'!H8</f>
        <v>7</v>
      </c>
      <c r="G9" s="32">
        <f>'Competence Tracker'!I8</f>
        <v>6</v>
      </c>
      <c r="H9" s="32">
        <f>'Competence Tracker'!J8</f>
        <v>8</v>
      </c>
      <c r="I9" s="31">
        <f>'Competence Tracker'!K8</f>
        <v>5</v>
      </c>
      <c r="J9" s="31">
        <f>'Competence Tracker'!L8</f>
        <v>4</v>
      </c>
      <c r="K9" s="31">
        <f>'Competence Tracker'!M8</f>
        <v>5</v>
      </c>
      <c r="L9" s="32">
        <f>'Competence Tracker'!N8</f>
        <v>10</v>
      </c>
      <c r="M9" s="32">
        <f>'Competence Tracker'!O8</f>
        <v>9</v>
      </c>
      <c r="N9" s="32">
        <f>'Competence Tracker'!P8</f>
        <v>10</v>
      </c>
      <c r="O9" s="31">
        <f>'Competence Tracker'!Q8</f>
        <v>9</v>
      </c>
      <c r="P9" s="31">
        <f>'Competence Tracker'!R8</f>
        <v>9</v>
      </c>
      <c r="Q9" s="31">
        <f>'Competence Tracker'!S8</f>
        <v>9</v>
      </c>
      <c r="R9" s="32">
        <f>'Competence Tracker'!T8</f>
        <v>7</v>
      </c>
      <c r="S9" s="32">
        <f>'Competence Tracker'!U8</f>
        <v>7</v>
      </c>
      <c r="T9" s="32">
        <f>'Competence Tracker'!V8</f>
        <v>7</v>
      </c>
      <c r="U9" s="31">
        <f>'Competence Tracker'!W8</f>
        <v>11</v>
      </c>
      <c r="V9" s="31">
        <f>'Competence Tracker'!X8</f>
        <v>11</v>
      </c>
      <c r="W9" s="31">
        <f>'Competence Tracker'!Y8</f>
        <v>11</v>
      </c>
    </row>
    <row r="10" spans="2:23">
      <c r="B10" s="33" t="s">
        <v>494</v>
      </c>
      <c r="C10" s="34">
        <f>SUM(C5:C6)</f>
        <v>4</v>
      </c>
      <c r="D10" s="34">
        <f>SUM(D5:D6)</f>
        <v>3</v>
      </c>
      <c r="E10" s="34">
        <f t="shared" ref="E10:W10" si="0">SUM(E5:E6)</f>
        <v>5</v>
      </c>
      <c r="F10" s="34">
        <f t="shared" si="0"/>
        <v>4</v>
      </c>
      <c r="G10" s="34">
        <f t="shared" si="0"/>
        <v>5</v>
      </c>
      <c r="H10" s="34">
        <f t="shared" si="0"/>
        <v>5</v>
      </c>
      <c r="I10" s="34">
        <f t="shared" si="0"/>
        <v>3</v>
      </c>
      <c r="J10" s="34">
        <f t="shared" si="0"/>
        <v>7</v>
      </c>
      <c r="K10" s="34">
        <f t="shared" si="0"/>
        <v>9</v>
      </c>
      <c r="L10" s="34">
        <f t="shared" si="0"/>
        <v>3</v>
      </c>
      <c r="M10" s="34">
        <f t="shared" si="0"/>
        <v>3</v>
      </c>
      <c r="N10" s="34">
        <f t="shared" si="0"/>
        <v>3</v>
      </c>
      <c r="O10" s="34">
        <f t="shared" si="0"/>
        <v>1</v>
      </c>
      <c r="P10" s="34">
        <f t="shared" si="0"/>
        <v>2</v>
      </c>
      <c r="Q10" s="34">
        <f t="shared" si="0"/>
        <v>2</v>
      </c>
      <c r="R10" s="35">
        <f t="shared" si="0"/>
        <v>0</v>
      </c>
      <c r="S10" s="35">
        <f t="shared" si="0"/>
        <v>2</v>
      </c>
      <c r="T10" s="35">
        <f t="shared" si="0"/>
        <v>2</v>
      </c>
      <c r="U10" s="34">
        <f t="shared" si="0"/>
        <v>2</v>
      </c>
      <c r="V10" s="34">
        <f t="shared" si="0"/>
        <v>3</v>
      </c>
      <c r="W10" s="36">
        <f t="shared" si="0"/>
        <v>3</v>
      </c>
    </row>
    <row r="11" spans="2:23" ht="15.75" thickBot="1">
      <c r="B11" s="37" t="s">
        <v>495</v>
      </c>
      <c r="C11" s="38">
        <f>SUM(C7:C8)</f>
        <v>13</v>
      </c>
      <c r="D11" s="38">
        <f>SUM(D7:D8)</f>
        <v>16</v>
      </c>
      <c r="E11" s="38">
        <f t="shared" ref="E11:W11" si="1">SUM(E7:E8)</f>
        <v>16</v>
      </c>
      <c r="F11" s="38">
        <f t="shared" si="1"/>
        <v>15</v>
      </c>
      <c r="G11" s="38">
        <f t="shared" si="1"/>
        <v>14</v>
      </c>
      <c r="H11" s="38">
        <f t="shared" si="1"/>
        <v>13</v>
      </c>
      <c r="I11" s="38">
        <f t="shared" si="1"/>
        <v>18</v>
      </c>
      <c r="J11" s="38">
        <f t="shared" si="1"/>
        <v>14</v>
      </c>
      <c r="K11" s="38">
        <f t="shared" si="1"/>
        <v>14</v>
      </c>
      <c r="L11" s="38">
        <f t="shared" si="1"/>
        <v>6</v>
      </c>
      <c r="M11" s="38">
        <f t="shared" si="1"/>
        <v>7</v>
      </c>
      <c r="N11" s="38">
        <f t="shared" si="1"/>
        <v>7</v>
      </c>
      <c r="O11" s="38">
        <f t="shared" si="1"/>
        <v>4</v>
      </c>
      <c r="P11" s="38">
        <f t="shared" si="1"/>
        <v>3</v>
      </c>
      <c r="Q11" s="38">
        <f t="shared" si="1"/>
        <v>5</v>
      </c>
      <c r="R11" s="39">
        <f t="shared" si="1"/>
        <v>10</v>
      </c>
      <c r="S11" s="39">
        <f t="shared" si="1"/>
        <v>7</v>
      </c>
      <c r="T11" s="39">
        <f t="shared" si="1"/>
        <v>7</v>
      </c>
      <c r="U11" s="38">
        <f t="shared" si="1"/>
        <v>9</v>
      </c>
      <c r="V11" s="38">
        <f t="shared" si="1"/>
        <v>9</v>
      </c>
      <c r="W11" s="40">
        <f t="shared" si="1"/>
        <v>9</v>
      </c>
    </row>
    <row r="12" spans="2:23" ht="15.75" thickBot="1"/>
    <row r="13" spans="2:23" ht="32.25" thickBot="1">
      <c r="B13" s="108" t="s">
        <v>496</v>
      </c>
      <c r="C13" s="109"/>
      <c r="D13" s="109"/>
      <c r="E13" s="109"/>
      <c r="F13" s="109"/>
      <c r="G13" s="109"/>
      <c r="H13" s="109"/>
      <c r="I13" s="109"/>
      <c r="J13" s="109"/>
      <c r="K13" s="109"/>
      <c r="L13" s="109"/>
      <c r="M13" s="109"/>
      <c r="N13" s="109"/>
      <c r="O13" s="109"/>
      <c r="P13" s="109"/>
      <c r="Q13" s="109"/>
      <c r="R13" s="109"/>
      <c r="S13" s="109"/>
      <c r="T13" s="110"/>
    </row>
    <row r="14" spans="2:23" ht="38.25">
      <c r="B14" s="41"/>
      <c r="C14" s="42" t="s">
        <v>497</v>
      </c>
      <c r="D14" s="42" t="s">
        <v>498</v>
      </c>
      <c r="E14" s="42" t="s">
        <v>499</v>
      </c>
      <c r="F14" s="42" t="s">
        <v>500</v>
      </c>
      <c r="G14" s="42" t="s">
        <v>501</v>
      </c>
      <c r="H14" s="42" t="s">
        <v>502</v>
      </c>
      <c r="I14" s="42" t="s">
        <v>503</v>
      </c>
      <c r="J14" s="42" t="s">
        <v>504</v>
      </c>
      <c r="K14" s="42" t="s">
        <v>505</v>
      </c>
      <c r="L14" s="42" t="s">
        <v>506</v>
      </c>
      <c r="M14" s="42" t="s">
        <v>507</v>
      </c>
      <c r="N14" s="42" t="s">
        <v>508</v>
      </c>
      <c r="O14" s="42" t="s">
        <v>509</v>
      </c>
      <c r="P14" s="42" t="s">
        <v>510</v>
      </c>
      <c r="Q14" s="42" t="s">
        <v>511</v>
      </c>
      <c r="R14" s="42" t="s">
        <v>512</v>
      </c>
      <c r="S14" s="42" t="s">
        <v>513</v>
      </c>
      <c r="T14" s="43" t="s">
        <v>514</v>
      </c>
    </row>
    <row r="15" spans="2:23">
      <c r="B15" s="30" t="s">
        <v>13</v>
      </c>
      <c r="C15" s="32">
        <f>'Competence Tracker'!Z4</f>
        <v>2</v>
      </c>
      <c r="D15" s="32">
        <f>'Competence Tracker'!AA4</f>
        <v>2</v>
      </c>
      <c r="E15" s="32">
        <f>'Competence Tracker'!AB4</f>
        <v>3</v>
      </c>
      <c r="F15" s="32">
        <f>'Competence Tracker'!AF4</f>
        <v>0</v>
      </c>
      <c r="G15" s="32">
        <f>'Competence Tracker'!AG4</f>
        <v>0</v>
      </c>
      <c r="H15" s="32">
        <f>'Competence Tracker'!AH4</f>
        <v>0</v>
      </c>
      <c r="I15" s="32">
        <f>'Competence Tracker'!AC4</f>
        <v>2</v>
      </c>
      <c r="J15" s="32">
        <f>'Competence Tracker'!AD4</f>
        <v>1</v>
      </c>
      <c r="K15" s="32">
        <f>'Competence Tracker'!AE4</f>
        <v>7</v>
      </c>
      <c r="L15" s="32">
        <f>'Competence Tracker'!AI4</f>
        <v>0</v>
      </c>
      <c r="M15" s="32">
        <f>'Competence Tracker'!AJ4</f>
        <v>0</v>
      </c>
      <c r="N15" s="32">
        <f>'Competence Tracker'!AK4</f>
        <v>0</v>
      </c>
      <c r="O15" s="32">
        <f>'Competence Tracker'!AL4</f>
        <v>2</v>
      </c>
      <c r="P15" s="32">
        <f>'Competence Tracker'!AM4</f>
        <v>3</v>
      </c>
      <c r="Q15" s="32">
        <f>'Competence Tracker'!AN4</f>
        <v>0</v>
      </c>
      <c r="R15" s="32">
        <f>'Competence Tracker'!AO4</f>
        <v>0</v>
      </c>
      <c r="S15" s="32">
        <f>'Competence Tracker'!AP4</f>
        <v>1</v>
      </c>
      <c r="T15" s="32">
        <f>'Competence Tracker'!AQ4</f>
        <v>0</v>
      </c>
    </row>
    <row r="16" spans="2:23">
      <c r="B16" s="30" t="s">
        <v>14</v>
      </c>
      <c r="C16" s="32">
        <f>'Competence Tracker'!Z5</f>
        <v>5</v>
      </c>
      <c r="D16" s="32">
        <f>'Competence Tracker'!AA5</f>
        <v>4</v>
      </c>
      <c r="E16" s="32">
        <f>'Competence Tracker'!AB5</f>
        <v>13</v>
      </c>
      <c r="F16" s="32">
        <f>'Competence Tracker'!AF5</f>
        <v>3</v>
      </c>
      <c r="G16" s="32">
        <f>'Competence Tracker'!AG5</f>
        <v>0</v>
      </c>
      <c r="H16" s="32">
        <f>'Competence Tracker'!AH5</f>
        <v>9</v>
      </c>
      <c r="I16" s="32">
        <f>'Competence Tracker'!AC5</f>
        <v>6</v>
      </c>
      <c r="J16" s="32">
        <f>'Competence Tracker'!AD5</f>
        <v>7</v>
      </c>
      <c r="K16" s="32">
        <f>'Competence Tracker'!AE5</f>
        <v>14</v>
      </c>
      <c r="L16" s="32">
        <f>'Competence Tracker'!AI5</f>
        <v>2</v>
      </c>
      <c r="M16" s="32">
        <f>'Competence Tracker'!AJ5</f>
        <v>2</v>
      </c>
      <c r="N16" s="32">
        <f>'Competence Tracker'!AK5</f>
        <v>6</v>
      </c>
      <c r="O16" s="32">
        <f>'Competence Tracker'!AL5</f>
        <v>4</v>
      </c>
      <c r="P16" s="32">
        <f>'Competence Tracker'!AM5</f>
        <v>13</v>
      </c>
      <c r="Q16" s="32">
        <f>'Competence Tracker'!AN5</f>
        <v>1</v>
      </c>
      <c r="R16" s="32">
        <f>'Competence Tracker'!AO5</f>
        <v>1</v>
      </c>
      <c r="S16" s="32">
        <f>'Competence Tracker'!AP5</f>
        <v>4</v>
      </c>
      <c r="T16" s="32">
        <f>'Competence Tracker'!AQ5</f>
        <v>1</v>
      </c>
    </row>
    <row r="17" spans="2:35">
      <c r="B17" s="30" t="s">
        <v>15</v>
      </c>
      <c r="C17" s="32">
        <f>'Competence Tracker'!Z6</f>
        <v>5</v>
      </c>
      <c r="D17" s="32">
        <f>'Competence Tracker'!AA6</f>
        <v>9</v>
      </c>
      <c r="E17" s="32">
        <f>'Competence Tracker'!AB6</f>
        <v>10</v>
      </c>
      <c r="F17" s="32">
        <f>'Competence Tracker'!AF6</f>
        <v>8</v>
      </c>
      <c r="G17" s="32">
        <f>'Competence Tracker'!AG6</f>
        <v>12</v>
      </c>
      <c r="H17" s="32">
        <f>'Competence Tracker'!AH6</f>
        <v>11</v>
      </c>
      <c r="I17" s="32">
        <f>'Competence Tracker'!AC6</f>
        <v>9</v>
      </c>
      <c r="J17" s="32">
        <f>'Competence Tracker'!AD6</f>
        <v>8</v>
      </c>
      <c r="K17" s="32">
        <f>'Competence Tracker'!AE6</f>
        <v>9</v>
      </c>
      <c r="L17" s="32">
        <f>'Competence Tracker'!AI6</f>
        <v>8</v>
      </c>
      <c r="M17" s="32">
        <f>'Competence Tracker'!AJ6</f>
        <v>8</v>
      </c>
      <c r="N17" s="32">
        <f>'Competence Tracker'!AK6</f>
        <v>5</v>
      </c>
      <c r="O17" s="32">
        <f>'Competence Tracker'!AL6</f>
        <v>14</v>
      </c>
      <c r="P17" s="32">
        <f>'Competence Tracker'!AM6</f>
        <v>10</v>
      </c>
      <c r="Q17" s="32">
        <f>'Competence Tracker'!AN6</f>
        <v>6</v>
      </c>
      <c r="R17" s="32">
        <f>'Competence Tracker'!AO6</f>
        <v>6</v>
      </c>
      <c r="S17" s="32">
        <f>'Competence Tracker'!AP6</f>
        <v>11</v>
      </c>
      <c r="T17" s="32">
        <f>'Competence Tracker'!AQ6</f>
        <v>8</v>
      </c>
    </row>
    <row r="18" spans="2:35">
      <c r="B18" s="30" t="s">
        <v>16</v>
      </c>
      <c r="C18" s="32">
        <f>'Competence Tracker'!Z7</f>
        <v>10</v>
      </c>
      <c r="D18" s="32">
        <f>'Competence Tracker'!AA7</f>
        <v>5</v>
      </c>
      <c r="E18" s="32">
        <f>'Competence Tracker'!AB7</f>
        <v>7</v>
      </c>
      <c r="F18" s="32">
        <f>'Competence Tracker'!AF7</f>
        <v>9</v>
      </c>
      <c r="G18" s="32">
        <f>'Competence Tracker'!AG7</f>
        <v>5</v>
      </c>
      <c r="H18" s="32">
        <f>'Competence Tracker'!AH7</f>
        <v>6</v>
      </c>
      <c r="I18" s="32">
        <f>'Competence Tracker'!AC7</f>
        <v>6</v>
      </c>
      <c r="J18" s="32">
        <f>'Competence Tracker'!AD7</f>
        <v>5</v>
      </c>
      <c r="K18" s="32">
        <f>'Competence Tracker'!AE7</f>
        <v>3</v>
      </c>
      <c r="L18" s="32">
        <f>'Competence Tracker'!AI7</f>
        <v>7</v>
      </c>
      <c r="M18" s="32">
        <f>'Competence Tracker'!AJ7</f>
        <v>6</v>
      </c>
      <c r="N18" s="32">
        <f>'Competence Tracker'!AK7</f>
        <v>10</v>
      </c>
      <c r="O18" s="32">
        <f>'Competence Tracker'!AL7</f>
        <v>4</v>
      </c>
      <c r="P18" s="32">
        <f>'Competence Tracker'!AM7</f>
        <v>5</v>
      </c>
      <c r="Q18" s="32">
        <f>'Competence Tracker'!AN7</f>
        <v>9</v>
      </c>
      <c r="R18" s="32">
        <f>'Competence Tracker'!AO7</f>
        <v>9</v>
      </c>
      <c r="S18" s="32">
        <f>'Competence Tracker'!AP7</f>
        <v>6</v>
      </c>
      <c r="T18" s="32">
        <f>'Competence Tracker'!AQ7</f>
        <v>7</v>
      </c>
    </row>
    <row r="19" spans="2:35">
      <c r="B19" s="30" t="s">
        <v>17</v>
      </c>
      <c r="C19" s="32">
        <f>'Competence Tracker'!Z8</f>
        <v>9</v>
      </c>
      <c r="D19" s="32">
        <f>'Competence Tracker'!AA8</f>
        <v>12</v>
      </c>
      <c r="E19" s="32">
        <f>'Competence Tracker'!AB8</f>
        <v>3</v>
      </c>
      <c r="F19" s="32">
        <f>'Competence Tracker'!AF8</f>
        <v>10</v>
      </c>
      <c r="G19" s="32">
        <f>'Competence Tracker'!AG8</f>
        <v>13</v>
      </c>
      <c r="H19" s="32">
        <f>'Competence Tracker'!AH8</f>
        <v>8</v>
      </c>
      <c r="I19" s="32">
        <f>'Competence Tracker'!AC8</f>
        <v>10</v>
      </c>
      <c r="J19" s="32">
        <f>'Competence Tracker'!AD8</f>
        <v>13</v>
      </c>
      <c r="K19" s="32">
        <f>'Competence Tracker'!AE8</f>
        <v>3</v>
      </c>
      <c r="L19" s="32">
        <f>'Competence Tracker'!AI8</f>
        <v>13</v>
      </c>
      <c r="M19" s="32">
        <f>'Competence Tracker'!AJ8</f>
        <v>13</v>
      </c>
      <c r="N19" s="32">
        <f>'Competence Tracker'!AK8</f>
        <v>11</v>
      </c>
      <c r="O19" s="32">
        <f>'Competence Tracker'!AL8</f>
        <v>7</v>
      </c>
      <c r="P19" s="32">
        <f>'Competence Tracker'!AM8</f>
        <v>3</v>
      </c>
      <c r="Q19" s="32">
        <f>'Competence Tracker'!AN8</f>
        <v>12</v>
      </c>
      <c r="R19" s="32">
        <f>'Competence Tracker'!AO8</f>
        <v>10</v>
      </c>
      <c r="S19" s="32">
        <f>'Competence Tracker'!AP8</f>
        <v>7</v>
      </c>
      <c r="T19" s="32">
        <f>'Competence Tracker'!AQ8</f>
        <v>8</v>
      </c>
    </row>
    <row r="20" spans="2:35">
      <c r="B20" s="33" t="s">
        <v>494</v>
      </c>
      <c r="C20" s="34">
        <f>SUM(C15:C16)</f>
        <v>7</v>
      </c>
      <c r="D20" s="34">
        <f t="shared" ref="D20:T20" si="2">SUM(D15:D16)</f>
        <v>6</v>
      </c>
      <c r="E20" s="34">
        <f t="shared" si="2"/>
        <v>16</v>
      </c>
      <c r="F20" s="34">
        <f t="shared" si="2"/>
        <v>3</v>
      </c>
      <c r="G20" s="34">
        <f t="shared" si="2"/>
        <v>0</v>
      </c>
      <c r="H20" s="34">
        <f t="shared" si="2"/>
        <v>9</v>
      </c>
      <c r="I20" s="34">
        <f t="shared" si="2"/>
        <v>8</v>
      </c>
      <c r="J20" s="34">
        <f t="shared" si="2"/>
        <v>8</v>
      </c>
      <c r="K20" s="34">
        <f t="shared" si="2"/>
        <v>21</v>
      </c>
      <c r="L20" s="34">
        <f t="shared" si="2"/>
        <v>2</v>
      </c>
      <c r="M20" s="34">
        <f t="shared" si="2"/>
        <v>2</v>
      </c>
      <c r="N20" s="34">
        <f t="shared" si="2"/>
        <v>6</v>
      </c>
      <c r="O20" s="34">
        <f t="shared" si="2"/>
        <v>6</v>
      </c>
      <c r="P20" s="34">
        <f t="shared" si="2"/>
        <v>16</v>
      </c>
      <c r="Q20" s="34">
        <f t="shared" si="2"/>
        <v>1</v>
      </c>
      <c r="R20" s="34">
        <f t="shared" si="2"/>
        <v>1</v>
      </c>
      <c r="S20" s="34">
        <f t="shared" si="2"/>
        <v>5</v>
      </c>
      <c r="T20" s="44">
        <f t="shared" si="2"/>
        <v>1</v>
      </c>
    </row>
    <row r="21" spans="2:35" ht="15.75" thickBot="1">
      <c r="B21" s="37" t="s">
        <v>495</v>
      </c>
      <c r="C21" s="38">
        <f>SUM(C17:C18)</f>
        <v>15</v>
      </c>
      <c r="D21" s="38">
        <f t="shared" ref="D21:T21" si="3">SUM(D17:D18)</f>
        <v>14</v>
      </c>
      <c r="E21" s="38">
        <f t="shared" si="3"/>
        <v>17</v>
      </c>
      <c r="F21" s="38">
        <f t="shared" si="3"/>
        <v>17</v>
      </c>
      <c r="G21" s="38">
        <f t="shared" si="3"/>
        <v>17</v>
      </c>
      <c r="H21" s="38">
        <f t="shared" si="3"/>
        <v>17</v>
      </c>
      <c r="I21" s="38">
        <f t="shared" si="3"/>
        <v>15</v>
      </c>
      <c r="J21" s="38">
        <f t="shared" si="3"/>
        <v>13</v>
      </c>
      <c r="K21" s="38">
        <f t="shared" si="3"/>
        <v>12</v>
      </c>
      <c r="L21" s="38">
        <f t="shared" si="3"/>
        <v>15</v>
      </c>
      <c r="M21" s="38">
        <f t="shared" si="3"/>
        <v>14</v>
      </c>
      <c r="N21" s="38">
        <f t="shared" si="3"/>
        <v>15</v>
      </c>
      <c r="O21" s="38">
        <f t="shared" si="3"/>
        <v>18</v>
      </c>
      <c r="P21" s="38">
        <f t="shared" si="3"/>
        <v>15</v>
      </c>
      <c r="Q21" s="38">
        <f t="shared" si="3"/>
        <v>15</v>
      </c>
      <c r="R21" s="38">
        <f t="shared" si="3"/>
        <v>15</v>
      </c>
      <c r="S21" s="38">
        <f t="shared" si="3"/>
        <v>17</v>
      </c>
      <c r="T21" s="40">
        <f t="shared" si="3"/>
        <v>15</v>
      </c>
    </row>
    <row r="22" spans="2:35" ht="32.25" thickBot="1">
      <c r="B22" s="34"/>
      <c r="C22" s="34"/>
      <c r="D22" s="34"/>
      <c r="E22" s="34"/>
      <c r="F22" s="34"/>
      <c r="G22" s="34"/>
      <c r="H22" s="34"/>
      <c r="I22" s="34"/>
      <c r="J22" s="34"/>
      <c r="K22" s="34"/>
      <c r="L22" s="34"/>
      <c r="M22" s="34"/>
      <c r="N22" s="34"/>
      <c r="O22" s="34"/>
      <c r="P22" s="34"/>
      <c r="Q22" s="34"/>
      <c r="R22" s="34"/>
      <c r="S22" s="34"/>
      <c r="Z22" s="45"/>
    </row>
    <row r="23" spans="2:35" ht="32.25" thickBot="1">
      <c r="B23" s="108" t="s">
        <v>515</v>
      </c>
      <c r="C23" s="109"/>
      <c r="D23" s="109"/>
      <c r="E23" s="109"/>
      <c r="F23" s="109"/>
      <c r="G23" s="109"/>
      <c r="H23" s="109"/>
      <c r="I23" s="109"/>
      <c r="J23" s="109"/>
      <c r="K23" s="109"/>
      <c r="L23" s="109"/>
      <c r="M23" s="109"/>
      <c r="N23" s="109"/>
      <c r="O23" s="109"/>
      <c r="P23" s="109"/>
      <c r="Q23" s="110"/>
      <c r="R23" s="45"/>
      <c r="S23" s="45"/>
      <c r="T23" s="45"/>
      <c r="U23" s="45"/>
      <c r="V23" s="45"/>
      <c r="W23" s="45"/>
      <c r="X23" s="45"/>
      <c r="Y23" s="45"/>
      <c r="AA23" s="45"/>
      <c r="AB23" s="45"/>
      <c r="AC23" s="45"/>
      <c r="AD23" s="45"/>
      <c r="AE23" s="45"/>
      <c r="AF23" s="45"/>
      <c r="AG23" s="45"/>
      <c r="AH23" s="45"/>
      <c r="AI23" s="45"/>
    </row>
    <row r="24" spans="2:35">
      <c r="B24" s="46"/>
      <c r="C24" s="114" t="s">
        <v>20</v>
      </c>
      <c r="D24" s="114"/>
      <c r="E24" s="114"/>
      <c r="F24" s="114"/>
      <c r="G24" s="115" t="s">
        <v>21</v>
      </c>
      <c r="H24" s="116"/>
      <c r="I24" s="116"/>
      <c r="J24" s="117"/>
      <c r="K24" s="114" t="s">
        <v>22</v>
      </c>
      <c r="L24" s="114"/>
      <c r="M24" s="114"/>
      <c r="N24" s="114"/>
      <c r="O24" s="114" t="s">
        <v>516</v>
      </c>
      <c r="P24" s="114"/>
      <c r="Q24" s="118"/>
    </row>
    <row r="25" spans="2:35" ht="38.25">
      <c r="B25" s="46"/>
      <c r="C25" s="27" t="s">
        <v>517</v>
      </c>
      <c r="D25" s="27" t="s">
        <v>502</v>
      </c>
      <c r="E25" s="27" t="s">
        <v>518</v>
      </c>
      <c r="F25" s="27" t="s">
        <v>519</v>
      </c>
      <c r="G25" s="27" t="s">
        <v>517</v>
      </c>
      <c r="H25" s="27" t="s">
        <v>502</v>
      </c>
      <c r="I25" s="27" t="s">
        <v>518</v>
      </c>
      <c r="J25" s="27" t="s">
        <v>519</v>
      </c>
      <c r="K25" s="28" t="s">
        <v>517</v>
      </c>
      <c r="L25" s="28" t="s">
        <v>502</v>
      </c>
      <c r="M25" s="28" t="s">
        <v>518</v>
      </c>
      <c r="N25" s="28" t="s">
        <v>520</v>
      </c>
      <c r="O25" s="47" t="s">
        <v>23</v>
      </c>
      <c r="P25" s="47" t="s">
        <v>24</v>
      </c>
      <c r="Q25" s="48" t="s">
        <v>25</v>
      </c>
    </row>
    <row r="26" spans="2:35">
      <c r="B26" s="30" t="s">
        <v>13</v>
      </c>
      <c r="C26" s="31">
        <f>'Competence Tracker'!AR4</f>
        <v>0</v>
      </c>
      <c r="D26" s="31">
        <f>'Competence Tracker'!AS4</f>
        <v>0</v>
      </c>
      <c r="E26" s="31">
        <f>'Competence Tracker'!AT4</f>
        <v>0</v>
      </c>
      <c r="F26" s="31">
        <f>'Competence Tracker'!AU4</f>
        <v>0</v>
      </c>
      <c r="G26" s="31">
        <f>'Competence Tracker'!AV4</f>
        <v>0</v>
      </c>
      <c r="H26" s="31">
        <f>'Competence Tracker'!AW4</f>
        <v>0</v>
      </c>
      <c r="I26" s="31">
        <f>'Competence Tracker'!AX4</f>
        <v>0</v>
      </c>
      <c r="J26" s="31">
        <f>'Competence Tracker'!AY4</f>
        <v>1</v>
      </c>
      <c r="K26" s="31">
        <f>'Competence Tracker'!AZ4</f>
        <v>0</v>
      </c>
      <c r="L26" s="31">
        <f>'Competence Tracker'!BA4</f>
        <v>0</v>
      </c>
      <c r="M26" s="31">
        <f>'Competence Tracker'!BB4</f>
        <v>0</v>
      </c>
      <c r="N26" s="31">
        <f>'Competence Tracker'!BC4</f>
        <v>0</v>
      </c>
      <c r="O26" s="31">
        <f>'Competence Tracker'!BD4</f>
        <v>0</v>
      </c>
      <c r="P26" s="31">
        <f>'Competence Tracker'!BE4</f>
        <v>1</v>
      </c>
      <c r="Q26" s="31">
        <f>'Competence Tracker'!BF4</f>
        <v>0</v>
      </c>
    </row>
    <row r="27" spans="2:35">
      <c r="B27" s="30" t="s">
        <v>14</v>
      </c>
      <c r="C27" s="31">
        <f>'Competence Tracker'!AR5</f>
        <v>1</v>
      </c>
      <c r="D27" s="31">
        <f>'Competence Tracker'!AS5</f>
        <v>1</v>
      </c>
      <c r="E27" s="31">
        <f>'Competence Tracker'!AT5</f>
        <v>1</v>
      </c>
      <c r="F27" s="31">
        <f>'Competence Tracker'!AU5</f>
        <v>1</v>
      </c>
      <c r="G27" s="31">
        <f>'Competence Tracker'!AV6</f>
        <v>1</v>
      </c>
      <c r="H27" s="31">
        <f>'Competence Tracker'!AW5</f>
        <v>1</v>
      </c>
      <c r="I27" s="31">
        <f>'Competence Tracker'!AX5</f>
        <v>1</v>
      </c>
      <c r="J27" s="31">
        <f>'Competence Tracker'!AY5</f>
        <v>0</v>
      </c>
      <c r="K27" s="31">
        <f>'Competence Tracker'!AZ5</f>
        <v>0</v>
      </c>
      <c r="L27" s="31">
        <f>'Competence Tracker'!BA5</f>
        <v>0</v>
      </c>
      <c r="M27" s="31">
        <f>'Competence Tracker'!BB5</f>
        <v>0</v>
      </c>
      <c r="N27" s="31">
        <f>'Competence Tracker'!BC5</f>
        <v>0</v>
      </c>
      <c r="O27" s="31">
        <f>'Competence Tracker'!BD5</f>
        <v>0</v>
      </c>
      <c r="P27" s="31">
        <f>'Competence Tracker'!BE5</f>
        <v>0</v>
      </c>
      <c r="Q27" s="31">
        <f>'Competence Tracker'!BF5</f>
        <v>3</v>
      </c>
    </row>
    <row r="28" spans="2:35">
      <c r="B28" s="30" t="s">
        <v>15</v>
      </c>
      <c r="C28" s="31">
        <f>'Competence Tracker'!AR6</f>
        <v>0</v>
      </c>
      <c r="D28" s="31">
        <f>'Competence Tracker'!AS6</f>
        <v>0</v>
      </c>
      <c r="E28" s="31">
        <f>'Competence Tracker'!AT6</f>
        <v>1</v>
      </c>
      <c r="F28" s="31">
        <f>'Competence Tracker'!AU6</f>
        <v>2</v>
      </c>
      <c r="G28" s="31">
        <f>'Competence Tracker'!AV6</f>
        <v>1</v>
      </c>
      <c r="H28" s="31">
        <f>'Competence Tracker'!AW6</f>
        <v>1</v>
      </c>
      <c r="I28" s="31">
        <f>'Competence Tracker'!AX6</f>
        <v>0</v>
      </c>
      <c r="J28" s="31">
        <f>'Competence Tracker'!AY6</f>
        <v>1</v>
      </c>
      <c r="K28" s="31">
        <f>'Competence Tracker'!AZ6</f>
        <v>1</v>
      </c>
      <c r="L28" s="31">
        <f>'Competence Tracker'!BA6</f>
        <v>2</v>
      </c>
      <c r="M28" s="31">
        <f>'Competence Tracker'!BB6</f>
        <v>2</v>
      </c>
      <c r="N28" s="31">
        <f>'Competence Tracker'!BC6</f>
        <v>3</v>
      </c>
      <c r="O28" s="31">
        <f>'Competence Tracker'!BD6</f>
        <v>0</v>
      </c>
      <c r="P28" s="31">
        <f>'Competence Tracker'!BE6</f>
        <v>10</v>
      </c>
      <c r="Q28" s="31">
        <f>'Competence Tracker'!BF6</f>
        <v>7</v>
      </c>
    </row>
    <row r="29" spans="2:35">
      <c r="B29" s="30" t="s">
        <v>16</v>
      </c>
      <c r="C29" s="31">
        <f>'Competence Tracker'!AR7</f>
        <v>9</v>
      </c>
      <c r="D29" s="31">
        <f>'Competence Tracker'!AS7</f>
        <v>9</v>
      </c>
      <c r="E29" s="31">
        <f>'Competence Tracker'!AT7</f>
        <v>7</v>
      </c>
      <c r="F29" s="31">
        <f>'Competence Tracker'!AU7</f>
        <v>5</v>
      </c>
      <c r="G29" s="31">
        <f>'Competence Tracker'!AV7</f>
        <v>2</v>
      </c>
      <c r="H29" s="31">
        <f>'Competence Tracker'!AW7</f>
        <v>1</v>
      </c>
      <c r="I29" s="31">
        <f>'Competence Tracker'!AX7</f>
        <v>2</v>
      </c>
      <c r="J29" s="31">
        <f>'Competence Tracker'!AY7</f>
        <v>1</v>
      </c>
      <c r="K29" s="31">
        <f>'Competence Tracker'!AZ7</f>
        <v>3</v>
      </c>
      <c r="L29" s="31">
        <f>'Competence Tracker'!BA7</f>
        <v>3</v>
      </c>
      <c r="M29" s="31">
        <f>'Competence Tracker'!BB7</f>
        <v>3</v>
      </c>
      <c r="N29" s="31">
        <f>'Competence Tracker'!BC7</f>
        <v>2</v>
      </c>
      <c r="O29" s="31">
        <f>'Competence Tracker'!BD7</f>
        <v>17</v>
      </c>
      <c r="P29" s="31">
        <f>'Competence Tracker'!BE7</f>
        <v>12</v>
      </c>
      <c r="Q29" s="31">
        <f>'Competence Tracker'!BF7</f>
        <v>11</v>
      </c>
    </row>
    <row r="30" spans="2:35">
      <c r="B30" s="30" t="s">
        <v>17</v>
      </c>
      <c r="C30" s="31">
        <f>'Competence Tracker'!AR8</f>
        <v>6</v>
      </c>
      <c r="D30" s="31">
        <f>'Competence Tracker'!AS8</f>
        <v>4</v>
      </c>
      <c r="E30" s="31">
        <f>'Competence Tracker'!AT8</f>
        <v>5</v>
      </c>
      <c r="F30" s="31">
        <f>'Competence Tracker'!AU8</f>
        <v>7</v>
      </c>
      <c r="G30" s="31">
        <f>'Competence Tracker'!AV8</f>
        <v>3</v>
      </c>
      <c r="H30" s="31">
        <f>'Competence Tracker'!AW8</f>
        <v>5</v>
      </c>
      <c r="I30" s="31">
        <f>'Competence Tracker'!AX8</f>
        <v>4</v>
      </c>
      <c r="J30" s="31">
        <f>'Competence Tracker'!AY8</f>
        <v>6</v>
      </c>
      <c r="K30" s="31">
        <f>'Competence Tracker'!AZ8</f>
        <v>6</v>
      </c>
      <c r="L30" s="31">
        <f>'Competence Tracker'!BA8</f>
        <v>5</v>
      </c>
      <c r="M30" s="31">
        <f>'Competence Tracker'!BB8</f>
        <v>4</v>
      </c>
      <c r="N30" s="31">
        <f>'Competence Tracker'!BC8</f>
        <v>6</v>
      </c>
      <c r="O30" s="31">
        <f>'Competence Tracker'!BD8</f>
        <v>7</v>
      </c>
      <c r="P30" s="31">
        <f>'Competence Tracker'!BE8</f>
        <v>12</v>
      </c>
      <c r="Q30" s="31">
        <f>'Competence Tracker'!BF8</f>
        <v>11</v>
      </c>
    </row>
    <row r="31" spans="2:35">
      <c r="B31" s="33" t="s">
        <v>494</v>
      </c>
      <c r="C31" s="34">
        <f>SUM(C26:C27)</f>
        <v>1</v>
      </c>
      <c r="D31" s="34">
        <f t="shared" ref="D31:Q31" si="4">SUM(D26:D27)</f>
        <v>1</v>
      </c>
      <c r="E31" s="34">
        <f t="shared" si="4"/>
        <v>1</v>
      </c>
      <c r="F31" s="34">
        <f t="shared" si="4"/>
        <v>1</v>
      </c>
      <c r="G31" s="34">
        <f t="shared" si="4"/>
        <v>1</v>
      </c>
      <c r="H31" s="34">
        <f t="shared" si="4"/>
        <v>1</v>
      </c>
      <c r="I31" s="34">
        <f t="shared" si="4"/>
        <v>1</v>
      </c>
      <c r="J31" s="34">
        <f t="shared" si="4"/>
        <v>1</v>
      </c>
      <c r="K31" s="34">
        <f t="shared" si="4"/>
        <v>0</v>
      </c>
      <c r="L31" s="34">
        <f t="shared" si="4"/>
        <v>0</v>
      </c>
      <c r="M31" s="34">
        <f t="shared" si="4"/>
        <v>0</v>
      </c>
      <c r="N31" s="34">
        <f t="shared" si="4"/>
        <v>0</v>
      </c>
      <c r="O31" s="34">
        <f t="shared" si="4"/>
        <v>0</v>
      </c>
      <c r="P31" s="34">
        <f t="shared" si="4"/>
        <v>1</v>
      </c>
      <c r="Q31" s="49">
        <f t="shared" si="4"/>
        <v>3</v>
      </c>
    </row>
    <row r="32" spans="2:35" ht="15.75" thickBot="1">
      <c r="B32" s="37" t="s">
        <v>495</v>
      </c>
      <c r="C32" s="38">
        <f>SUM(C28:C29)</f>
        <v>9</v>
      </c>
      <c r="D32" s="38">
        <f t="shared" ref="D32:Q32" si="5">SUM(D28:D29)</f>
        <v>9</v>
      </c>
      <c r="E32" s="38">
        <f t="shared" si="5"/>
        <v>8</v>
      </c>
      <c r="F32" s="38">
        <f t="shared" si="5"/>
        <v>7</v>
      </c>
      <c r="G32" s="38">
        <f t="shared" si="5"/>
        <v>3</v>
      </c>
      <c r="H32" s="38">
        <f t="shared" si="5"/>
        <v>2</v>
      </c>
      <c r="I32" s="38">
        <f t="shared" si="5"/>
        <v>2</v>
      </c>
      <c r="J32" s="38">
        <f t="shared" si="5"/>
        <v>2</v>
      </c>
      <c r="K32" s="38">
        <f t="shared" si="5"/>
        <v>4</v>
      </c>
      <c r="L32" s="38">
        <f t="shared" si="5"/>
        <v>5</v>
      </c>
      <c r="M32" s="38">
        <f t="shared" si="5"/>
        <v>5</v>
      </c>
      <c r="N32" s="38">
        <f t="shared" si="5"/>
        <v>5</v>
      </c>
      <c r="O32" s="38">
        <f t="shared" si="5"/>
        <v>17</v>
      </c>
      <c r="P32" s="38">
        <f t="shared" si="5"/>
        <v>22</v>
      </c>
      <c r="Q32" s="50">
        <f t="shared" si="5"/>
        <v>18</v>
      </c>
    </row>
    <row r="33" spans="2:16" ht="15.75" thickBot="1"/>
    <row r="34" spans="2:16" ht="32.25" thickBot="1">
      <c r="B34" s="108" t="s">
        <v>521</v>
      </c>
      <c r="C34" s="109"/>
      <c r="D34" s="109"/>
      <c r="E34" s="109"/>
      <c r="F34" s="109"/>
      <c r="G34" s="109"/>
      <c r="H34" s="109"/>
      <c r="I34" s="109"/>
      <c r="J34" s="109"/>
      <c r="K34" s="109"/>
      <c r="L34" s="109"/>
      <c r="M34" s="109"/>
      <c r="N34" s="109"/>
      <c r="O34" s="109"/>
      <c r="P34" s="110"/>
    </row>
    <row r="35" spans="2:16" ht="51">
      <c r="B35" s="46"/>
      <c r="C35" s="51" t="s">
        <v>89</v>
      </c>
      <c r="D35" s="51" t="s">
        <v>90</v>
      </c>
      <c r="E35" s="51" t="s">
        <v>91</v>
      </c>
      <c r="F35" s="52" t="s">
        <v>522</v>
      </c>
      <c r="G35" s="52" t="s">
        <v>523</v>
      </c>
      <c r="H35" s="52" t="s">
        <v>524</v>
      </c>
      <c r="I35" s="51" t="s">
        <v>95</v>
      </c>
      <c r="J35" s="51" t="s">
        <v>96</v>
      </c>
      <c r="K35" s="52" t="s">
        <v>97</v>
      </c>
      <c r="L35" s="52" t="s">
        <v>525</v>
      </c>
      <c r="M35" s="52" t="s">
        <v>526</v>
      </c>
      <c r="N35" s="52" t="s">
        <v>100</v>
      </c>
      <c r="O35" s="52" t="s">
        <v>101</v>
      </c>
      <c r="P35" s="53" t="s">
        <v>102</v>
      </c>
    </row>
    <row r="36" spans="2:16">
      <c r="B36" s="77" t="s">
        <v>527</v>
      </c>
      <c r="C36" s="80">
        <f>'Competence Tracker'!BG4</f>
        <v>21</v>
      </c>
      <c r="D36" s="80">
        <f>'Competence Tracker'!BH4</f>
        <v>6</v>
      </c>
      <c r="E36" s="80">
        <f>'Competence Tracker'!BI4</f>
        <v>0</v>
      </c>
      <c r="F36" s="80">
        <f>'Competence Tracker'!BJ4</f>
        <v>1</v>
      </c>
      <c r="G36" s="80">
        <f>'Competence Tracker'!BK4</f>
        <v>1</v>
      </c>
      <c r="H36" s="80">
        <f>'Competence Tracker'!BL4</f>
        <v>1</v>
      </c>
      <c r="I36" s="80">
        <f>'Competence Tracker'!BM4</f>
        <v>1</v>
      </c>
      <c r="J36" s="80">
        <f>'Competence Tracker'!BN4</f>
        <v>1</v>
      </c>
      <c r="K36" s="80">
        <f>'Competence Tracker'!BO4</f>
        <v>9</v>
      </c>
      <c r="L36" s="80">
        <f>'Competence Tracker'!BP4</f>
        <v>7</v>
      </c>
      <c r="M36" s="80">
        <f>'Competence Tracker'!BQ4</f>
        <v>5</v>
      </c>
      <c r="N36" s="80">
        <f>'Competence Tracker'!BR4</f>
        <v>0</v>
      </c>
      <c r="O36" s="80">
        <f>'Competence Tracker'!BS4</f>
        <v>1</v>
      </c>
      <c r="P36" s="80">
        <f>'Competence Tracker'!BT4</f>
        <v>0</v>
      </c>
    </row>
    <row r="37" spans="2:16" ht="15.75" thickBot="1">
      <c r="B37" s="37" t="s">
        <v>528</v>
      </c>
      <c r="C37" s="78">
        <f t="shared" ref="C37:O37" si="6">SUM(C35:C36)</f>
        <v>21</v>
      </c>
      <c r="D37" s="78">
        <f t="shared" si="6"/>
        <v>6</v>
      </c>
      <c r="E37" s="78">
        <f t="shared" si="6"/>
        <v>0</v>
      </c>
      <c r="F37" s="78">
        <f t="shared" si="6"/>
        <v>1</v>
      </c>
      <c r="G37" s="78">
        <f t="shared" si="6"/>
        <v>1</v>
      </c>
      <c r="H37" s="78">
        <f t="shared" si="6"/>
        <v>1</v>
      </c>
      <c r="I37" s="78">
        <f t="shared" si="6"/>
        <v>1</v>
      </c>
      <c r="J37" s="78">
        <f t="shared" si="6"/>
        <v>1</v>
      </c>
      <c r="K37" s="78">
        <f t="shared" si="6"/>
        <v>9</v>
      </c>
      <c r="L37" s="78">
        <f t="shared" si="6"/>
        <v>7</v>
      </c>
      <c r="M37" s="78">
        <f t="shared" si="6"/>
        <v>5</v>
      </c>
      <c r="N37" s="78">
        <f t="shared" si="6"/>
        <v>0</v>
      </c>
      <c r="O37" s="78">
        <f t="shared" si="6"/>
        <v>1</v>
      </c>
      <c r="P37" s="79">
        <f>SUM(P35:P36)</f>
        <v>0</v>
      </c>
    </row>
    <row r="38" spans="2:16" ht="15.75" thickBot="1"/>
    <row r="39" spans="2:16" ht="29.25" thickBot="1">
      <c r="B39" s="111" t="s">
        <v>529</v>
      </c>
      <c r="C39" s="112"/>
      <c r="D39" s="113"/>
    </row>
    <row r="40" spans="2:16" ht="36">
      <c r="B40" s="46"/>
      <c r="C40" s="55" t="s">
        <v>530</v>
      </c>
      <c r="D40" s="56" t="s">
        <v>531</v>
      </c>
    </row>
    <row r="41" spans="2:16">
      <c r="B41" s="77" t="s">
        <v>527</v>
      </c>
      <c r="C41" s="54">
        <v>53</v>
      </c>
      <c r="D41" s="57">
        <v>53</v>
      </c>
    </row>
    <row r="42" spans="2:16" ht="15.75" thickBot="1">
      <c r="B42" s="37" t="s">
        <v>532</v>
      </c>
      <c r="C42" s="38">
        <f>SUM(C40:C41)</f>
        <v>53</v>
      </c>
      <c r="D42" s="58"/>
    </row>
  </sheetData>
  <mergeCells count="16">
    <mergeCell ref="B2:W2"/>
    <mergeCell ref="C3:E3"/>
    <mergeCell ref="F3:H3"/>
    <mergeCell ref="I3:K3"/>
    <mergeCell ref="L3:N3"/>
    <mergeCell ref="O3:Q3"/>
    <mergeCell ref="R3:T3"/>
    <mergeCell ref="U3:W3"/>
    <mergeCell ref="B34:P34"/>
    <mergeCell ref="B39:D39"/>
    <mergeCell ref="B13:T13"/>
    <mergeCell ref="B23:Q23"/>
    <mergeCell ref="C24:F24"/>
    <mergeCell ref="G24:J24"/>
    <mergeCell ref="K24:N24"/>
    <mergeCell ref="O24:Q24"/>
  </mergeCells>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theme="9" tint="0.59999389629810485"/>
  </sheetPr>
  <dimension ref="A3:W136"/>
  <sheetViews>
    <sheetView showGridLines="0" topLeftCell="A110" zoomScale="70" zoomScaleNormal="70" workbookViewId="0">
      <selection activeCell="AC138" sqref="AC138"/>
    </sheetView>
  </sheetViews>
  <sheetFormatPr defaultRowHeight="15"/>
  <cols>
    <col min="22" max="22" width="9.140625" customWidth="1"/>
  </cols>
  <sheetData>
    <row r="3" spans="1:23" ht="31.5">
      <c r="A3" s="120" t="s">
        <v>485</v>
      </c>
      <c r="B3" s="121"/>
      <c r="C3" s="121"/>
      <c r="D3" s="121"/>
      <c r="E3" s="121"/>
      <c r="F3" s="121"/>
      <c r="G3" s="121"/>
      <c r="H3" s="121"/>
      <c r="I3" s="121"/>
      <c r="J3" s="121"/>
      <c r="K3" s="121"/>
      <c r="L3" s="121"/>
      <c r="M3" s="121"/>
      <c r="N3" s="121"/>
      <c r="O3" s="121"/>
      <c r="P3" s="121"/>
      <c r="Q3" s="121"/>
      <c r="R3" s="121"/>
      <c r="S3" s="121"/>
      <c r="T3" s="121"/>
      <c r="U3" s="121"/>
      <c r="V3" s="121"/>
      <c r="W3" s="121"/>
    </row>
    <row r="51" spans="1:23" ht="31.5">
      <c r="A51" s="120" t="s">
        <v>496</v>
      </c>
      <c r="B51" s="121"/>
      <c r="C51" s="121"/>
      <c r="D51" s="121"/>
      <c r="E51" s="121"/>
      <c r="F51" s="121"/>
      <c r="G51" s="121"/>
      <c r="H51" s="121"/>
      <c r="I51" s="121"/>
      <c r="J51" s="121"/>
      <c r="K51" s="121"/>
      <c r="L51" s="121"/>
      <c r="M51" s="121"/>
      <c r="N51" s="121"/>
      <c r="O51" s="121"/>
      <c r="P51" s="121"/>
      <c r="Q51" s="121"/>
      <c r="R51" s="121"/>
      <c r="S51" s="121"/>
      <c r="T51" s="121"/>
      <c r="U51" s="121"/>
      <c r="V51" s="121"/>
      <c r="W51" s="121"/>
    </row>
    <row r="86" spans="1:23" ht="31.5">
      <c r="A86" s="120" t="s">
        <v>515</v>
      </c>
      <c r="B86" s="121"/>
      <c r="C86" s="121"/>
      <c r="D86" s="121"/>
      <c r="E86" s="121"/>
      <c r="F86" s="121"/>
      <c r="G86" s="121"/>
      <c r="H86" s="121"/>
      <c r="I86" s="121"/>
      <c r="J86" s="121"/>
      <c r="K86" s="121"/>
      <c r="L86" s="121"/>
      <c r="M86" s="121"/>
      <c r="N86" s="121"/>
      <c r="O86" s="121"/>
      <c r="P86" s="121"/>
      <c r="Q86" s="121"/>
      <c r="R86" s="121"/>
      <c r="S86" s="121"/>
      <c r="T86" s="121"/>
      <c r="U86" s="121"/>
      <c r="V86" s="121"/>
      <c r="W86" s="121"/>
    </row>
    <row r="136" spans="1:23" ht="31.5">
      <c r="A136" s="120" t="s">
        <v>521</v>
      </c>
      <c r="B136" s="121"/>
      <c r="C136" s="121"/>
      <c r="D136" s="121"/>
      <c r="E136" s="121"/>
      <c r="F136" s="121"/>
      <c r="G136" s="121"/>
      <c r="H136" s="121"/>
      <c r="I136" s="121"/>
      <c r="J136" s="121"/>
      <c r="K136" s="121"/>
      <c r="L136" s="121"/>
      <c r="M136" s="121"/>
      <c r="N136" s="121"/>
      <c r="O136" s="121"/>
      <c r="P136" s="121"/>
      <c r="Q136" s="121"/>
      <c r="R136" s="121"/>
      <c r="S136" s="121"/>
      <c r="T136" s="121"/>
      <c r="U136" s="121"/>
      <c r="V136" s="121"/>
      <c r="W136" s="121"/>
    </row>
  </sheetData>
  <mergeCells count="4">
    <mergeCell ref="A136:W136"/>
    <mergeCell ref="A3:W3"/>
    <mergeCell ref="A51:W51"/>
    <mergeCell ref="A86:W86"/>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sheetPr>
    <tabColor rgb="FF00B0F0"/>
  </sheetPr>
  <dimension ref="A1:BY66"/>
  <sheetViews>
    <sheetView showGridLines="0" tabSelected="1" zoomScale="70" zoomScaleNormal="70" workbookViewId="0">
      <pane xSplit="4" ySplit="13" topLeftCell="E14" activePane="bottomRight" state="frozen"/>
      <selection pane="topRight" activeCell="E1" sqref="E1"/>
      <selection pane="bottomLeft" activeCell="A11" sqref="A11"/>
      <selection pane="bottomRight" activeCell="A16" sqref="A16"/>
    </sheetView>
  </sheetViews>
  <sheetFormatPr defaultRowHeight="15"/>
  <cols>
    <col min="1" max="1" width="17.140625" customWidth="1"/>
    <col min="2" max="2" width="24.85546875" customWidth="1"/>
    <col min="3" max="3" width="11.42578125" customWidth="1"/>
    <col min="4" max="4" width="15.7109375" bestFit="1" customWidth="1"/>
    <col min="56" max="56" width="20.42578125" bestFit="1" customWidth="1"/>
    <col min="59" max="59" width="10.5703125" customWidth="1"/>
    <col min="60" max="60" width="10.28515625" customWidth="1"/>
    <col min="61" max="61" width="11" customWidth="1"/>
    <col min="73" max="73" width="34.5703125" customWidth="1"/>
    <col min="74" max="74" width="29.42578125" customWidth="1"/>
    <col min="75" max="75" width="22" customWidth="1"/>
    <col min="76" max="76" width="20.42578125" customWidth="1"/>
    <col min="77" max="77" width="61.28515625" customWidth="1"/>
  </cols>
  <sheetData>
    <row r="1" spans="1:77" ht="26.25">
      <c r="A1" s="137" t="s">
        <v>11</v>
      </c>
      <c r="B1" s="137"/>
      <c r="C1" s="137"/>
      <c r="D1" s="137"/>
      <c r="E1" s="133" t="s">
        <v>535</v>
      </c>
      <c r="F1" s="133"/>
      <c r="G1" s="133"/>
      <c r="H1" s="133"/>
      <c r="I1" s="133"/>
      <c r="J1" s="133"/>
      <c r="K1" s="133"/>
      <c r="L1" s="133"/>
      <c r="M1" s="133"/>
      <c r="N1" s="133"/>
      <c r="O1" s="133"/>
      <c r="P1" s="133"/>
      <c r="Q1" s="133"/>
      <c r="R1" s="133"/>
      <c r="S1" s="133"/>
      <c r="T1" s="133"/>
      <c r="U1" s="133"/>
      <c r="V1" s="133"/>
      <c r="W1" s="133"/>
      <c r="X1" s="133"/>
      <c r="Y1" s="133"/>
      <c r="Z1" s="133"/>
      <c r="AA1" s="133"/>
      <c r="AB1" s="133"/>
      <c r="AC1" s="133"/>
      <c r="AD1" s="133"/>
      <c r="AE1" s="133"/>
      <c r="AF1" s="133"/>
      <c r="AG1" s="133"/>
      <c r="AH1" s="133"/>
      <c r="AI1" s="133"/>
      <c r="AJ1" s="133"/>
      <c r="AK1" s="133"/>
      <c r="AL1" s="133"/>
      <c r="AM1" s="133"/>
      <c r="AN1" s="133"/>
      <c r="AO1" s="133"/>
      <c r="AP1" s="133"/>
      <c r="AQ1" s="133"/>
      <c r="AR1" s="133"/>
      <c r="AS1" s="133"/>
      <c r="AT1" s="133"/>
      <c r="AU1" s="133"/>
      <c r="AV1" s="133"/>
      <c r="AW1" s="133"/>
      <c r="AX1" s="133"/>
      <c r="AY1" s="133"/>
      <c r="AZ1" s="133"/>
      <c r="BA1" s="133"/>
      <c r="BB1" s="133"/>
      <c r="BC1" s="133"/>
      <c r="BD1" s="133"/>
      <c r="BE1" s="133"/>
      <c r="BF1" s="133"/>
      <c r="BG1" s="122" t="s">
        <v>536</v>
      </c>
      <c r="BH1" s="122"/>
      <c r="BI1" s="122"/>
      <c r="BJ1" s="122"/>
      <c r="BK1" s="122"/>
      <c r="BL1" s="122"/>
      <c r="BM1" s="122"/>
      <c r="BN1" s="122"/>
      <c r="BO1" s="122"/>
      <c r="BP1" s="122"/>
      <c r="BQ1" s="122"/>
      <c r="BR1" s="122"/>
      <c r="BS1" s="122"/>
      <c r="BT1" s="122"/>
    </row>
    <row r="2" spans="1:77" ht="60">
      <c r="A2" s="137"/>
      <c r="B2" s="137"/>
      <c r="C2" s="137"/>
      <c r="D2" s="137"/>
      <c r="E2" s="123" t="s">
        <v>18</v>
      </c>
      <c r="F2" s="124"/>
      <c r="G2" s="124"/>
      <c r="H2" s="124"/>
      <c r="I2" s="124"/>
      <c r="J2" s="124"/>
      <c r="K2" s="124"/>
      <c r="L2" s="124"/>
      <c r="M2" s="124"/>
      <c r="N2" s="124"/>
      <c r="O2" s="124"/>
      <c r="P2" s="124"/>
      <c r="Q2" s="124"/>
      <c r="R2" s="124"/>
      <c r="S2" s="124"/>
      <c r="T2" s="124"/>
      <c r="U2" s="124"/>
      <c r="V2" s="124"/>
      <c r="W2" s="124"/>
      <c r="X2" s="124"/>
      <c r="Y2" s="125"/>
      <c r="Z2" s="105" t="s">
        <v>19</v>
      </c>
      <c r="AA2" s="106"/>
      <c r="AB2" s="106"/>
      <c r="AC2" s="106"/>
      <c r="AD2" s="106"/>
      <c r="AE2" s="106"/>
      <c r="AF2" s="106"/>
      <c r="AG2" s="106"/>
      <c r="AH2" s="106"/>
      <c r="AI2" s="106"/>
      <c r="AJ2" s="106"/>
      <c r="AK2" s="106"/>
      <c r="AL2" s="106"/>
      <c r="AM2" s="106"/>
      <c r="AN2" s="106"/>
      <c r="AO2" s="106"/>
      <c r="AP2" s="106"/>
      <c r="AQ2" s="107"/>
      <c r="AR2" s="126" t="s">
        <v>20</v>
      </c>
      <c r="AS2" s="126"/>
      <c r="AT2" s="126"/>
      <c r="AU2" s="126"/>
      <c r="AV2" s="127" t="s">
        <v>21</v>
      </c>
      <c r="AW2" s="128"/>
      <c r="AX2" s="128"/>
      <c r="AY2" s="129"/>
      <c r="AZ2" s="126" t="s">
        <v>22</v>
      </c>
      <c r="BA2" s="126"/>
      <c r="BB2" s="126"/>
      <c r="BC2" s="126"/>
      <c r="BD2" s="85" t="s">
        <v>23</v>
      </c>
      <c r="BE2" s="85" t="s">
        <v>24</v>
      </c>
      <c r="BF2" s="85" t="s">
        <v>25</v>
      </c>
      <c r="BG2" s="130" t="s">
        <v>26</v>
      </c>
      <c r="BH2" s="131"/>
      <c r="BI2" s="131"/>
      <c r="BJ2" s="131"/>
      <c r="BK2" s="131"/>
      <c r="BL2" s="131"/>
      <c r="BM2" s="131"/>
      <c r="BN2" s="131"/>
      <c r="BO2" s="131"/>
      <c r="BP2" s="131"/>
      <c r="BQ2" s="131"/>
      <c r="BR2" s="131"/>
      <c r="BS2" s="131"/>
      <c r="BT2" s="132"/>
    </row>
    <row r="3" spans="1:77" ht="135">
      <c r="A3" s="137"/>
      <c r="B3" s="137"/>
      <c r="C3" s="137"/>
      <c r="D3" s="137"/>
      <c r="E3" s="11" t="s">
        <v>36</v>
      </c>
      <c r="F3" s="11" t="s">
        <v>37</v>
      </c>
      <c r="G3" s="11" t="s">
        <v>38</v>
      </c>
      <c r="H3" s="12" t="s">
        <v>39</v>
      </c>
      <c r="I3" s="12" t="s">
        <v>40</v>
      </c>
      <c r="J3" s="12" t="s">
        <v>41</v>
      </c>
      <c r="K3" s="11" t="s">
        <v>42</v>
      </c>
      <c r="L3" s="11" t="s">
        <v>43</v>
      </c>
      <c r="M3" s="11" t="s">
        <v>44</v>
      </c>
      <c r="N3" s="12" t="s">
        <v>45</v>
      </c>
      <c r="O3" s="12" t="s">
        <v>46</v>
      </c>
      <c r="P3" s="12" t="s">
        <v>47</v>
      </c>
      <c r="Q3" s="11" t="s">
        <v>48</v>
      </c>
      <c r="R3" s="11" t="s">
        <v>49</v>
      </c>
      <c r="S3" s="11" t="s">
        <v>50</v>
      </c>
      <c r="T3" s="12" t="s">
        <v>51</v>
      </c>
      <c r="U3" s="12" t="s">
        <v>52</v>
      </c>
      <c r="V3" s="12" t="s">
        <v>53</v>
      </c>
      <c r="W3" s="11" t="s">
        <v>54</v>
      </c>
      <c r="X3" s="11" t="s">
        <v>55</v>
      </c>
      <c r="Y3" s="11" t="s">
        <v>56</v>
      </c>
      <c r="Z3" s="13" t="s">
        <v>57</v>
      </c>
      <c r="AA3" s="13" t="s">
        <v>58</v>
      </c>
      <c r="AB3" s="13" t="s">
        <v>59</v>
      </c>
      <c r="AC3" s="14" t="s">
        <v>60</v>
      </c>
      <c r="AD3" s="14" t="s">
        <v>61</v>
      </c>
      <c r="AE3" s="14" t="s">
        <v>62</v>
      </c>
      <c r="AF3" s="13" t="s">
        <v>63</v>
      </c>
      <c r="AG3" s="13" t="s">
        <v>64</v>
      </c>
      <c r="AH3" s="13" t="s">
        <v>65</v>
      </c>
      <c r="AI3" s="14" t="s">
        <v>66</v>
      </c>
      <c r="AJ3" s="14" t="s">
        <v>67</v>
      </c>
      <c r="AK3" s="14" t="s">
        <v>68</v>
      </c>
      <c r="AL3" s="13" t="s">
        <v>69</v>
      </c>
      <c r="AM3" s="13" t="s">
        <v>70</v>
      </c>
      <c r="AN3" s="14" t="s">
        <v>71</v>
      </c>
      <c r="AO3" s="14" t="s">
        <v>72</v>
      </c>
      <c r="AP3" s="14" t="s">
        <v>73</v>
      </c>
      <c r="AQ3" s="13" t="s">
        <v>74</v>
      </c>
      <c r="AR3" s="12" t="s">
        <v>75</v>
      </c>
      <c r="AS3" s="12" t="s">
        <v>76</v>
      </c>
      <c r="AT3" s="12" t="s">
        <v>77</v>
      </c>
      <c r="AU3" s="12" t="s">
        <v>78</v>
      </c>
      <c r="AV3" s="15" t="s">
        <v>79</v>
      </c>
      <c r="AW3" s="15" t="s">
        <v>80</v>
      </c>
      <c r="AX3" s="15" t="s">
        <v>81</v>
      </c>
      <c r="AY3" s="15" t="s">
        <v>82</v>
      </c>
      <c r="AZ3" s="16" t="s">
        <v>83</v>
      </c>
      <c r="BA3" s="16" t="s">
        <v>84</v>
      </c>
      <c r="BB3" s="16" t="s">
        <v>85</v>
      </c>
      <c r="BC3" s="16" t="s">
        <v>86</v>
      </c>
      <c r="BD3" s="17" t="s">
        <v>87</v>
      </c>
      <c r="BE3" s="18" t="s">
        <v>88</v>
      </c>
      <c r="BF3" s="18" t="s">
        <v>25</v>
      </c>
      <c r="BG3" s="19" t="s">
        <v>89</v>
      </c>
      <c r="BH3" s="19" t="s">
        <v>90</v>
      </c>
      <c r="BI3" s="19" t="s">
        <v>91</v>
      </c>
      <c r="BJ3" s="20" t="s">
        <v>92</v>
      </c>
      <c r="BK3" s="20" t="s">
        <v>93</v>
      </c>
      <c r="BL3" s="20" t="s">
        <v>94</v>
      </c>
      <c r="BM3" s="21" t="s">
        <v>95</v>
      </c>
      <c r="BN3" s="21" t="s">
        <v>96</v>
      </c>
      <c r="BO3" s="22" t="s">
        <v>97</v>
      </c>
      <c r="BP3" s="22" t="s">
        <v>98</v>
      </c>
      <c r="BQ3" s="21" t="s">
        <v>99</v>
      </c>
      <c r="BR3" s="22" t="s">
        <v>100</v>
      </c>
      <c r="BS3" s="21" t="s">
        <v>101</v>
      </c>
      <c r="BT3" s="22" t="s">
        <v>102</v>
      </c>
    </row>
    <row r="4" spans="1:77">
      <c r="C4" s="134" t="s">
        <v>12</v>
      </c>
      <c r="D4" s="5" t="s">
        <v>13</v>
      </c>
      <c r="E4" s="6">
        <f t="shared" ref="E4:BF4" si="0">COUNTIF(E14:E66,5)</f>
        <v>1</v>
      </c>
      <c r="F4" s="6">
        <f t="shared" si="0"/>
        <v>1</v>
      </c>
      <c r="G4" s="6">
        <f t="shared" si="0"/>
        <v>1</v>
      </c>
      <c r="H4" s="6">
        <f t="shared" si="0"/>
        <v>1</v>
      </c>
      <c r="I4" s="6">
        <f t="shared" si="0"/>
        <v>2</v>
      </c>
      <c r="J4" s="6">
        <f t="shared" si="0"/>
        <v>3</v>
      </c>
      <c r="K4" s="6">
        <f t="shared" si="0"/>
        <v>0</v>
      </c>
      <c r="L4" s="6">
        <f t="shared" si="0"/>
        <v>0</v>
      </c>
      <c r="M4" s="6">
        <f t="shared" si="0"/>
        <v>0</v>
      </c>
      <c r="N4" s="6">
        <f t="shared" si="0"/>
        <v>1</v>
      </c>
      <c r="O4" s="6">
        <f t="shared" si="0"/>
        <v>1</v>
      </c>
      <c r="P4" s="6">
        <f t="shared" si="0"/>
        <v>1</v>
      </c>
      <c r="Q4" s="6">
        <f t="shared" si="0"/>
        <v>0</v>
      </c>
      <c r="R4" s="6">
        <f t="shared" si="0"/>
        <v>0</v>
      </c>
      <c r="S4" s="6">
        <f t="shared" si="0"/>
        <v>0</v>
      </c>
      <c r="T4" s="6">
        <f t="shared" si="0"/>
        <v>0</v>
      </c>
      <c r="U4" s="6">
        <f t="shared" si="0"/>
        <v>0</v>
      </c>
      <c r="V4" s="6">
        <f t="shared" si="0"/>
        <v>1</v>
      </c>
      <c r="W4" s="6">
        <f t="shared" si="0"/>
        <v>0</v>
      </c>
      <c r="X4" s="6">
        <f t="shared" si="0"/>
        <v>0</v>
      </c>
      <c r="Y4" s="6">
        <f t="shared" si="0"/>
        <v>0</v>
      </c>
      <c r="Z4" s="6">
        <f t="shared" si="0"/>
        <v>2</v>
      </c>
      <c r="AA4" s="6">
        <f t="shared" si="0"/>
        <v>2</v>
      </c>
      <c r="AB4" s="6">
        <f t="shared" si="0"/>
        <v>3</v>
      </c>
      <c r="AC4" s="6">
        <f t="shared" si="0"/>
        <v>2</v>
      </c>
      <c r="AD4" s="6">
        <f t="shared" si="0"/>
        <v>1</v>
      </c>
      <c r="AE4" s="6">
        <f t="shared" si="0"/>
        <v>7</v>
      </c>
      <c r="AF4" s="6">
        <f t="shared" si="0"/>
        <v>0</v>
      </c>
      <c r="AG4" s="6">
        <f t="shared" si="0"/>
        <v>0</v>
      </c>
      <c r="AH4" s="6">
        <f t="shared" si="0"/>
        <v>0</v>
      </c>
      <c r="AI4" s="6">
        <f t="shared" si="0"/>
        <v>0</v>
      </c>
      <c r="AJ4" s="6">
        <f t="shared" si="0"/>
        <v>0</v>
      </c>
      <c r="AK4" s="6">
        <f t="shared" si="0"/>
        <v>0</v>
      </c>
      <c r="AL4" s="6">
        <f t="shared" si="0"/>
        <v>2</v>
      </c>
      <c r="AM4" s="6">
        <f t="shared" si="0"/>
        <v>3</v>
      </c>
      <c r="AN4" s="6">
        <f t="shared" si="0"/>
        <v>0</v>
      </c>
      <c r="AO4" s="6">
        <f t="shared" si="0"/>
        <v>0</v>
      </c>
      <c r="AP4" s="6">
        <f t="shared" si="0"/>
        <v>1</v>
      </c>
      <c r="AQ4" s="6">
        <f t="shared" si="0"/>
        <v>0</v>
      </c>
      <c r="AR4" s="6">
        <f t="shared" si="0"/>
        <v>0</v>
      </c>
      <c r="AS4" s="6">
        <f t="shared" si="0"/>
        <v>0</v>
      </c>
      <c r="AT4" s="6">
        <f t="shared" si="0"/>
        <v>0</v>
      </c>
      <c r="AU4" s="6">
        <f t="shared" si="0"/>
        <v>0</v>
      </c>
      <c r="AV4" s="6">
        <f t="shared" si="0"/>
        <v>0</v>
      </c>
      <c r="AW4" s="6">
        <f t="shared" si="0"/>
        <v>0</v>
      </c>
      <c r="AX4" s="6">
        <f t="shared" si="0"/>
        <v>0</v>
      </c>
      <c r="AY4" s="6">
        <f t="shared" si="0"/>
        <v>1</v>
      </c>
      <c r="AZ4" s="6">
        <f t="shared" si="0"/>
        <v>0</v>
      </c>
      <c r="BA4" s="6">
        <f t="shared" si="0"/>
        <v>0</v>
      </c>
      <c r="BB4" s="6">
        <f t="shared" si="0"/>
        <v>0</v>
      </c>
      <c r="BC4" s="6">
        <f t="shared" si="0"/>
        <v>0</v>
      </c>
      <c r="BD4" s="6">
        <f t="shared" si="0"/>
        <v>0</v>
      </c>
      <c r="BE4" s="6">
        <f t="shared" si="0"/>
        <v>1</v>
      </c>
      <c r="BF4" s="6">
        <f t="shared" si="0"/>
        <v>0</v>
      </c>
      <c r="BG4" s="7">
        <f t="shared" ref="BG4:BT4" si="1">COUNTIF(BG14:BG66,"Yes")</f>
        <v>21</v>
      </c>
      <c r="BH4" s="7">
        <f t="shared" si="1"/>
        <v>6</v>
      </c>
      <c r="BI4" s="7">
        <f t="shared" si="1"/>
        <v>0</v>
      </c>
      <c r="BJ4" s="7">
        <f t="shared" si="1"/>
        <v>1</v>
      </c>
      <c r="BK4" s="7">
        <f t="shared" si="1"/>
        <v>1</v>
      </c>
      <c r="BL4" s="7">
        <f t="shared" si="1"/>
        <v>1</v>
      </c>
      <c r="BM4" s="7">
        <f t="shared" si="1"/>
        <v>1</v>
      </c>
      <c r="BN4" s="7">
        <f t="shared" si="1"/>
        <v>1</v>
      </c>
      <c r="BO4" s="7">
        <f t="shared" si="1"/>
        <v>9</v>
      </c>
      <c r="BP4" s="7">
        <f t="shared" si="1"/>
        <v>7</v>
      </c>
      <c r="BQ4" s="7">
        <f t="shared" si="1"/>
        <v>5</v>
      </c>
      <c r="BR4" s="7">
        <f t="shared" si="1"/>
        <v>0</v>
      </c>
      <c r="BS4" s="7">
        <f t="shared" si="1"/>
        <v>1</v>
      </c>
      <c r="BT4" s="7">
        <f t="shared" si="1"/>
        <v>0</v>
      </c>
    </row>
    <row r="5" spans="1:77">
      <c r="C5" s="134"/>
      <c r="D5" s="5" t="s">
        <v>14</v>
      </c>
      <c r="E5" s="6">
        <f t="shared" ref="E5:BF5" si="2">COUNTIF(E14:E66,4)</f>
        <v>3</v>
      </c>
      <c r="F5" s="6">
        <f t="shared" si="2"/>
        <v>2</v>
      </c>
      <c r="G5" s="6">
        <f t="shared" si="2"/>
        <v>4</v>
      </c>
      <c r="H5" s="6">
        <f t="shared" si="2"/>
        <v>3</v>
      </c>
      <c r="I5" s="6">
        <f t="shared" si="2"/>
        <v>3</v>
      </c>
      <c r="J5" s="6">
        <f t="shared" si="2"/>
        <v>2</v>
      </c>
      <c r="K5" s="6">
        <f t="shared" si="2"/>
        <v>3</v>
      </c>
      <c r="L5" s="6">
        <f t="shared" si="2"/>
        <v>7</v>
      </c>
      <c r="M5" s="6">
        <f t="shared" si="2"/>
        <v>9</v>
      </c>
      <c r="N5" s="6">
        <f t="shared" si="2"/>
        <v>2</v>
      </c>
      <c r="O5" s="6">
        <f t="shared" si="2"/>
        <v>2</v>
      </c>
      <c r="P5" s="6">
        <f t="shared" si="2"/>
        <v>2</v>
      </c>
      <c r="Q5" s="6">
        <f t="shared" si="2"/>
        <v>1</v>
      </c>
      <c r="R5" s="6">
        <f t="shared" si="2"/>
        <v>2</v>
      </c>
      <c r="S5" s="6">
        <f t="shared" si="2"/>
        <v>2</v>
      </c>
      <c r="T5" s="6">
        <f t="shared" si="2"/>
        <v>0</v>
      </c>
      <c r="U5" s="6">
        <f t="shared" si="2"/>
        <v>2</v>
      </c>
      <c r="V5" s="6">
        <f t="shared" si="2"/>
        <v>1</v>
      </c>
      <c r="W5" s="6">
        <f t="shared" si="2"/>
        <v>2</v>
      </c>
      <c r="X5" s="6">
        <f t="shared" si="2"/>
        <v>3</v>
      </c>
      <c r="Y5" s="6">
        <f t="shared" si="2"/>
        <v>3</v>
      </c>
      <c r="Z5" s="6">
        <f t="shared" si="2"/>
        <v>5</v>
      </c>
      <c r="AA5" s="6">
        <f t="shared" si="2"/>
        <v>4</v>
      </c>
      <c r="AB5" s="6">
        <f t="shared" si="2"/>
        <v>13</v>
      </c>
      <c r="AC5" s="6">
        <f t="shared" si="2"/>
        <v>6</v>
      </c>
      <c r="AD5" s="6">
        <f t="shared" si="2"/>
        <v>7</v>
      </c>
      <c r="AE5" s="6">
        <f t="shared" si="2"/>
        <v>14</v>
      </c>
      <c r="AF5" s="6">
        <f t="shared" si="2"/>
        <v>3</v>
      </c>
      <c r="AG5" s="6">
        <f t="shared" si="2"/>
        <v>0</v>
      </c>
      <c r="AH5" s="6">
        <f t="shared" si="2"/>
        <v>9</v>
      </c>
      <c r="AI5" s="6">
        <f t="shared" si="2"/>
        <v>2</v>
      </c>
      <c r="AJ5" s="6">
        <f t="shared" si="2"/>
        <v>2</v>
      </c>
      <c r="AK5" s="6">
        <f t="shared" si="2"/>
        <v>6</v>
      </c>
      <c r="AL5" s="6">
        <f t="shared" si="2"/>
        <v>4</v>
      </c>
      <c r="AM5" s="6">
        <f t="shared" si="2"/>
        <v>13</v>
      </c>
      <c r="AN5" s="6">
        <f t="shared" si="2"/>
        <v>1</v>
      </c>
      <c r="AO5" s="6">
        <f t="shared" si="2"/>
        <v>1</v>
      </c>
      <c r="AP5" s="6">
        <f t="shared" si="2"/>
        <v>4</v>
      </c>
      <c r="AQ5" s="6">
        <f t="shared" si="2"/>
        <v>1</v>
      </c>
      <c r="AR5" s="6">
        <f t="shared" si="2"/>
        <v>1</v>
      </c>
      <c r="AS5" s="6">
        <f t="shared" si="2"/>
        <v>1</v>
      </c>
      <c r="AT5" s="6">
        <f t="shared" si="2"/>
        <v>1</v>
      </c>
      <c r="AU5" s="6">
        <f t="shared" si="2"/>
        <v>1</v>
      </c>
      <c r="AV5" s="6">
        <f t="shared" si="2"/>
        <v>1</v>
      </c>
      <c r="AW5" s="6">
        <f t="shared" si="2"/>
        <v>1</v>
      </c>
      <c r="AX5" s="6">
        <f t="shared" si="2"/>
        <v>1</v>
      </c>
      <c r="AY5" s="6">
        <f t="shared" si="2"/>
        <v>0</v>
      </c>
      <c r="AZ5" s="6">
        <f t="shared" si="2"/>
        <v>0</v>
      </c>
      <c r="BA5" s="6">
        <f t="shared" si="2"/>
        <v>0</v>
      </c>
      <c r="BB5" s="6">
        <f t="shared" si="2"/>
        <v>0</v>
      </c>
      <c r="BC5" s="6">
        <f t="shared" si="2"/>
        <v>0</v>
      </c>
      <c r="BD5" s="6">
        <f t="shared" si="2"/>
        <v>0</v>
      </c>
      <c r="BE5" s="6">
        <f t="shared" si="2"/>
        <v>0</v>
      </c>
      <c r="BF5" s="6">
        <f t="shared" si="2"/>
        <v>3</v>
      </c>
      <c r="BG5" s="81">
        <f t="shared" ref="BG5:BT5" si="3">COUNTIF(BG14:BG66,"No")</f>
        <v>32</v>
      </c>
      <c r="BH5" s="81">
        <f t="shared" si="3"/>
        <v>47</v>
      </c>
      <c r="BI5" s="81">
        <f t="shared" si="3"/>
        <v>53</v>
      </c>
      <c r="BJ5" s="81">
        <f t="shared" si="3"/>
        <v>52</v>
      </c>
      <c r="BK5" s="81">
        <f t="shared" si="3"/>
        <v>52</v>
      </c>
      <c r="BL5" s="81">
        <f t="shared" si="3"/>
        <v>52</v>
      </c>
      <c r="BM5" s="81">
        <f t="shared" si="3"/>
        <v>52</v>
      </c>
      <c r="BN5" s="81">
        <f t="shared" si="3"/>
        <v>52</v>
      </c>
      <c r="BO5" s="81">
        <f t="shared" si="3"/>
        <v>44</v>
      </c>
      <c r="BP5" s="81">
        <f t="shared" si="3"/>
        <v>46</v>
      </c>
      <c r="BQ5" s="81">
        <f t="shared" si="3"/>
        <v>48</v>
      </c>
      <c r="BR5" s="81">
        <f t="shared" si="3"/>
        <v>53</v>
      </c>
      <c r="BS5" s="81">
        <f t="shared" si="3"/>
        <v>52</v>
      </c>
      <c r="BT5" s="81">
        <f t="shared" si="3"/>
        <v>53</v>
      </c>
    </row>
    <row r="6" spans="1:77">
      <c r="C6" s="134"/>
      <c r="D6" s="5" t="s">
        <v>15</v>
      </c>
      <c r="E6" s="6">
        <f t="shared" ref="E6:BF6" si="4">COUNTIF(E14:E66,3)</f>
        <v>1</v>
      </c>
      <c r="F6" s="6">
        <f t="shared" si="4"/>
        <v>6</v>
      </c>
      <c r="G6" s="6">
        <f t="shared" si="4"/>
        <v>5</v>
      </c>
      <c r="H6" s="6">
        <f t="shared" si="4"/>
        <v>8</v>
      </c>
      <c r="I6" s="6">
        <f t="shared" si="4"/>
        <v>10</v>
      </c>
      <c r="J6" s="6">
        <f t="shared" si="4"/>
        <v>9</v>
      </c>
      <c r="K6" s="6">
        <f t="shared" si="4"/>
        <v>10</v>
      </c>
      <c r="L6" s="6">
        <f t="shared" si="4"/>
        <v>7</v>
      </c>
      <c r="M6" s="6">
        <f t="shared" si="4"/>
        <v>7</v>
      </c>
      <c r="N6" s="6">
        <f t="shared" si="4"/>
        <v>3</v>
      </c>
      <c r="O6" s="6">
        <f t="shared" si="4"/>
        <v>4</v>
      </c>
      <c r="P6" s="6">
        <f t="shared" si="4"/>
        <v>3</v>
      </c>
      <c r="Q6" s="6">
        <f t="shared" si="4"/>
        <v>1</v>
      </c>
      <c r="R6" s="6">
        <f t="shared" si="4"/>
        <v>0</v>
      </c>
      <c r="S6" s="6">
        <f t="shared" si="4"/>
        <v>0</v>
      </c>
      <c r="T6" s="6">
        <f t="shared" si="4"/>
        <v>4</v>
      </c>
      <c r="U6" s="6">
        <f t="shared" si="4"/>
        <v>1</v>
      </c>
      <c r="V6" s="6">
        <f t="shared" si="4"/>
        <v>1</v>
      </c>
      <c r="W6" s="6">
        <f t="shared" si="4"/>
        <v>3</v>
      </c>
      <c r="X6" s="6">
        <f t="shared" si="4"/>
        <v>4</v>
      </c>
      <c r="Y6" s="6">
        <f t="shared" si="4"/>
        <v>5</v>
      </c>
      <c r="Z6" s="6">
        <f t="shared" si="4"/>
        <v>5</v>
      </c>
      <c r="AA6" s="6">
        <f t="shared" si="4"/>
        <v>9</v>
      </c>
      <c r="AB6" s="6">
        <f t="shared" si="4"/>
        <v>10</v>
      </c>
      <c r="AC6" s="6">
        <f t="shared" si="4"/>
        <v>9</v>
      </c>
      <c r="AD6" s="6">
        <f t="shared" si="4"/>
        <v>8</v>
      </c>
      <c r="AE6" s="6">
        <f t="shared" si="4"/>
        <v>9</v>
      </c>
      <c r="AF6" s="6">
        <f t="shared" si="4"/>
        <v>8</v>
      </c>
      <c r="AG6" s="6">
        <f t="shared" si="4"/>
        <v>12</v>
      </c>
      <c r="AH6" s="6">
        <f t="shared" si="4"/>
        <v>11</v>
      </c>
      <c r="AI6" s="6">
        <f t="shared" si="4"/>
        <v>8</v>
      </c>
      <c r="AJ6" s="6">
        <f t="shared" si="4"/>
        <v>8</v>
      </c>
      <c r="AK6" s="6">
        <f t="shared" si="4"/>
        <v>5</v>
      </c>
      <c r="AL6" s="6">
        <f t="shared" si="4"/>
        <v>14</v>
      </c>
      <c r="AM6" s="6">
        <f t="shared" si="4"/>
        <v>10</v>
      </c>
      <c r="AN6" s="6">
        <f t="shared" si="4"/>
        <v>6</v>
      </c>
      <c r="AO6" s="6">
        <f t="shared" si="4"/>
        <v>6</v>
      </c>
      <c r="AP6" s="6">
        <f t="shared" si="4"/>
        <v>11</v>
      </c>
      <c r="AQ6" s="6">
        <f t="shared" si="4"/>
        <v>8</v>
      </c>
      <c r="AR6" s="6">
        <f t="shared" si="4"/>
        <v>0</v>
      </c>
      <c r="AS6" s="6">
        <f t="shared" si="4"/>
        <v>0</v>
      </c>
      <c r="AT6" s="6">
        <f t="shared" si="4"/>
        <v>1</v>
      </c>
      <c r="AU6" s="6">
        <f t="shared" si="4"/>
        <v>2</v>
      </c>
      <c r="AV6" s="6">
        <f t="shared" si="4"/>
        <v>1</v>
      </c>
      <c r="AW6" s="6">
        <f t="shared" si="4"/>
        <v>1</v>
      </c>
      <c r="AX6" s="6">
        <f t="shared" si="4"/>
        <v>0</v>
      </c>
      <c r="AY6" s="6">
        <f t="shared" si="4"/>
        <v>1</v>
      </c>
      <c r="AZ6" s="6">
        <f t="shared" si="4"/>
        <v>1</v>
      </c>
      <c r="BA6" s="6">
        <f t="shared" si="4"/>
        <v>2</v>
      </c>
      <c r="BB6" s="6">
        <f t="shared" si="4"/>
        <v>2</v>
      </c>
      <c r="BC6" s="6">
        <f t="shared" si="4"/>
        <v>3</v>
      </c>
      <c r="BD6" s="6">
        <f t="shared" si="4"/>
        <v>0</v>
      </c>
      <c r="BE6" s="6">
        <f t="shared" si="4"/>
        <v>10</v>
      </c>
      <c r="BF6" s="6">
        <f t="shared" si="4"/>
        <v>7</v>
      </c>
    </row>
    <row r="7" spans="1:77">
      <c r="C7" s="134"/>
      <c r="D7" s="5" t="s">
        <v>16</v>
      </c>
      <c r="E7" s="6">
        <f t="shared" ref="E7:BF7" si="5">COUNTIF(E14:E66,2)</f>
        <v>12</v>
      </c>
      <c r="F7" s="6">
        <f t="shared" si="5"/>
        <v>10</v>
      </c>
      <c r="G7" s="6">
        <f t="shared" si="5"/>
        <v>11</v>
      </c>
      <c r="H7" s="6">
        <f t="shared" si="5"/>
        <v>7</v>
      </c>
      <c r="I7" s="6">
        <f t="shared" si="5"/>
        <v>4</v>
      </c>
      <c r="J7" s="6">
        <f t="shared" si="5"/>
        <v>4</v>
      </c>
      <c r="K7" s="6">
        <f t="shared" si="5"/>
        <v>8</v>
      </c>
      <c r="L7" s="6">
        <f t="shared" si="5"/>
        <v>7</v>
      </c>
      <c r="M7" s="6">
        <f t="shared" si="5"/>
        <v>7</v>
      </c>
      <c r="N7" s="6">
        <f t="shared" si="5"/>
        <v>3</v>
      </c>
      <c r="O7" s="6">
        <f t="shared" si="5"/>
        <v>3</v>
      </c>
      <c r="P7" s="6">
        <f t="shared" si="5"/>
        <v>4</v>
      </c>
      <c r="Q7" s="6">
        <f t="shared" si="5"/>
        <v>3</v>
      </c>
      <c r="R7" s="6">
        <f t="shared" si="5"/>
        <v>3</v>
      </c>
      <c r="S7" s="6">
        <f t="shared" si="5"/>
        <v>5</v>
      </c>
      <c r="T7" s="6">
        <f t="shared" si="5"/>
        <v>6</v>
      </c>
      <c r="U7" s="6">
        <f t="shared" si="5"/>
        <v>6</v>
      </c>
      <c r="V7" s="6">
        <f t="shared" si="5"/>
        <v>6</v>
      </c>
      <c r="W7" s="6">
        <f t="shared" si="5"/>
        <v>6</v>
      </c>
      <c r="X7" s="6">
        <f t="shared" si="5"/>
        <v>5</v>
      </c>
      <c r="Y7" s="6">
        <f t="shared" si="5"/>
        <v>4</v>
      </c>
      <c r="Z7" s="6">
        <f t="shared" si="5"/>
        <v>10</v>
      </c>
      <c r="AA7" s="6">
        <f t="shared" si="5"/>
        <v>5</v>
      </c>
      <c r="AB7" s="6">
        <f t="shared" si="5"/>
        <v>7</v>
      </c>
      <c r="AC7" s="6">
        <f t="shared" si="5"/>
        <v>6</v>
      </c>
      <c r="AD7" s="6">
        <f t="shared" si="5"/>
        <v>5</v>
      </c>
      <c r="AE7" s="6">
        <f t="shared" si="5"/>
        <v>3</v>
      </c>
      <c r="AF7" s="6">
        <f t="shared" si="5"/>
        <v>9</v>
      </c>
      <c r="AG7" s="6">
        <f t="shared" si="5"/>
        <v>5</v>
      </c>
      <c r="AH7" s="6">
        <f t="shared" si="5"/>
        <v>6</v>
      </c>
      <c r="AI7" s="6">
        <f t="shared" si="5"/>
        <v>7</v>
      </c>
      <c r="AJ7" s="6">
        <f t="shared" si="5"/>
        <v>6</v>
      </c>
      <c r="AK7" s="6">
        <f t="shared" si="5"/>
        <v>10</v>
      </c>
      <c r="AL7" s="6">
        <f t="shared" si="5"/>
        <v>4</v>
      </c>
      <c r="AM7" s="6">
        <f t="shared" si="5"/>
        <v>5</v>
      </c>
      <c r="AN7" s="6">
        <f t="shared" si="5"/>
        <v>9</v>
      </c>
      <c r="AO7" s="6">
        <f t="shared" si="5"/>
        <v>9</v>
      </c>
      <c r="AP7" s="6">
        <f t="shared" si="5"/>
        <v>6</v>
      </c>
      <c r="AQ7" s="6">
        <f t="shared" si="5"/>
        <v>7</v>
      </c>
      <c r="AR7" s="6">
        <f t="shared" si="5"/>
        <v>9</v>
      </c>
      <c r="AS7" s="6">
        <f t="shared" si="5"/>
        <v>9</v>
      </c>
      <c r="AT7" s="6">
        <f t="shared" si="5"/>
        <v>7</v>
      </c>
      <c r="AU7" s="6">
        <f t="shared" si="5"/>
        <v>5</v>
      </c>
      <c r="AV7" s="6">
        <f t="shared" si="5"/>
        <v>2</v>
      </c>
      <c r="AW7" s="6">
        <f t="shared" si="5"/>
        <v>1</v>
      </c>
      <c r="AX7" s="6">
        <f t="shared" si="5"/>
        <v>2</v>
      </c>
      <c r="AY7" s="6">
        <f t="shared" si="5"/>
        <v>1</v>
      </c>
      <c r="AZ7" s="6">
        <f t="shared" si="5"/>
        <v>3</v>
      </c>
      <c r="BA7" s="6">
        <f t="shared" si="5"/>
        <v>3</v>
      </c>
      <c r="BB7" s="6">
        <f t="shared" si="5"/>
        <v>3</v>
      </c>
      <c r="BC7" s="6">
        <f t="shared" si="5"/>
        <v>2</v>
      </c>
      <c r="BD7" s="6">
        <f t="shared" si="5"/>
        <v>17</v>
      </c>
      <c r="BE7" s="6">
        <f t="shared" si="5"/>
        <v>12</v>
      </c>
      <c r="BF7" s="6">
        <f t="shared" si="5"/>
        <v>11</v>
      </c>
    </row>
    <row r="8" spans="1:77">
      <c r="C8" s="134"/>
      <c r="D8" s="5" t="s">
        <v>17</v>
      </c>
      <c r="E8" s="6">
        <f t="shared" ref="E8:BF8" si="6">COUNTIF(E14:E66,1)</f>
        <v>4</v>
      </c>
      <c r="F8" s="6">
        <f t="shared" si="6"/>
        <v>4</v>
      </c>
      <c r="G8" s="6">
        <f t="shared" si="6"/>
        <v>3</v>
      </c>
      <c r="H8" s="6">
        <f t="shared" si="6"/>
        <v>7</v>
      </c>
      <c r="I8" s="6">
        <f t="shared" si="6"/>
        <v>6</v>
      </c>
      <c r="J8" s="6">
        <f t="shared" si="6"/>
        <v>8</v>
      </c>
      <c r="K8" s="6">
        <f t="shared" si="6"/>
        <v>5</v>
      </c>
      <c r="L8" s="6">
        <f t="shared" si="6"/>
        <v>4</v>
      </c>
      <c r="M8" s="6">
        <f t="shared" si="6"/>
        <v>5</v>
      </c>
      <c r="N8" s="6">
        <f t="shared" si="6"/>
        <v>10</v>
      </c>
      <c r="O8" s="6">
        <f t="shared" si="6"/>
        <v>9</v>
      </c>
      <c r="P8" s="6">
        <f t="shared" si="6"/>
        <v>10</v>
      </c>
      <c r="Q8" s="6">
        <f t="shared" si="6"/>
        <v>9</v>
      </c>
      <c r="R8" s="6">
        <f t="shared" si="6"/>
        <v>9</v>
      </c>
      <c r="S8" s="6">
        <f t="shared" si="6"/>
        <v>9</v>
      </c>
      <c r="T8" s="6">
        <f t="shared" si="6"/>
        <v>7</v>
      </c>
      <c r="U8" s="6">
        <f t="shared" si="6"/>
        <v>7</v>
      </c>
      <c r="V8" s="6">
        <f t="shared" si="6"/>
        <v>7</v>
      </c>
      <c r="W8" s="6">
        <f t="shared" si="6"/>
        <v>11</v>
      </c>
      <c r="X8" s="6">
        <f t="shared" si="6"/>
        <v>11</v>
      </c>
      <c r="Y8" s="6">
        <f t="shared" si="6"/>
        <v>11</v>
      </c>
      <c r="Z8" s="6">
        <f t="shared" si="6"/>
        <v>9</v>
      </c>
      <c r="AA8" s="6">
        <f t="shared" si="6"/>
        <v>12</v>
      </c>
      <c r="AB8" s="6">
        <f t="shared" si="6"/>
        <v>3</v>
      </c>
      <c r="AC8" s="6">
        <f t="shared" si="6"/>
        <v>10</v>
      </c>
      <c r="AD8" s="6">
        <f t="shared" si="6"/>
        <v>13</v>
      </c>
      <c r="AE8" s="6">
        <f t="shared" si="6"/>
        <v>3</v>
      </c>
      <c r="AF8" s="6">
        <f t="shared" si="6"/>
        <v>10</v>
      </c>
      <c r="AG8" s="6">
        <f t="shared" si="6"/>
        <v>13</v>
      </c>
      <c r="AH8" s="6">
        <f t="shared" si="6"/>
        <v>8</v>
      </c>
      <c r="AI8" s="6">
        <f t="shared" si="6"/>
        <v>13</v>
      </c>
      <c r="AJ8" s="6">
        <f t="shared" si="6"/>
        <v>13</v>
      </c>
      <c r="AK8" s="6">
        <f t="shared" si="6"/>
        <v>11</v>
      </c>
      <c r="AL8" s="6">
        <f t="shared" si="6"/>
        <v>7</v>
      </c>
      <c r="AM8" s="6">
        <f t="shared" si="6"/>
        <v>3</v>
      </c>
      <c r="AN8" s="6">
        <f t="shared" si="6"/>
        <v>12</v>
      </c>
      <c r="AO8" s="6">
        <f t="shared" si="6"/>
        <v>10</v>
      </c>
      <c r="AP8" s="6">
        <f t="shared" si="6"/>
        <v>7</v>
      </c>
      <c r="AQ8" s="6">
        <f t="shared" si="6"/>
        <v>8</v>
      </c>
      <c r="AR8" s="6">
        <f t="shared" si="6"/>
        <v>6</v>
      </c>
      <c r="AS8" s="6">
        <f t="shared" si="6"/>
        <v>4</v>
      </c>
      <c r="AT8" s="6">
        <f t="shared" si="6"/>
        <v>5</v>
      </c>
      <c r="AU8" s="6">
        <f t="shared" si="6"/>
        <v>7</v>
      </c>
      <c r="AV8" s="6">
        <f t="shared" si="6"/>
        <v>3</v>
      </c>
      <c r="AW8" s="6">
        <f t="shared" si="6"/>
        <v>5</v>
      </c>
      <c r="AX8" s="6">
        <f t="shared" si="6"/>
        <v>4</v>
      </c>
      <c r="AY8" s="6">
        <f t="shared" si="6"/>
        <v>6</v>
      </c>
      <c r="AZ8" s="6">
        <f t="shared" si="6"/>
        <v>6</v>
      </c>
      <c r="BA8" s="6">
        <f t="shared" si="6"/>
        <v>5</v>
      </c>
      <c r="BB8" s="6">
        <f t="shared" si="6"/>
        <v>4</v>
      </c>
      <c r="BC8" s="6">
        <f t="shared" si="6"/>
        <v>6</v>
      </c>
      <c r="BD8" s="6">
        <f t="shared" si="6"/>
        <v>7</v>
      </c>
      <c r="BE8" s="6">
        <f t="shared" si="6"/>
        <v>12</v>
      </c>
      <c r="BF8" s="6">
        <f t="shared" si="6"/>
        <v>11</v>
      </c>
    </row>
    <row r="12" spans="1:77" ht="60">
      <c r="A12" s="135" t="s">
        <v>537</v>
      </c>
      <c r="B12" s="135"/>
      <c r="C12" s="135"/>
      <c r="D12" s="136"/>
      <c r="E12" s="123" t="s">
        <v>18</v>
      </c>
      <c r="F12" s="124"/>
      <c r="G12" s="124"/>
      <c r="H12" s="124"/>
      <c r="I12" s="124"/>
      <c r="J12" s="124"/>
      <c r="K12" s="124"/>
      <c r="L12" s="124"/>
      <c r="M12" s="124"/>
      <c r="N12" s="124"/>
      <c r="O12" s="124"/>
      <c r="P12" s="124"/>
      <c r="Q12" s="124"/>
      <c r="R12" s="124"/>
      <c r="S12" s="124"/>
      <c r="T12" s="124"/>
      <c r="U12" s="124"/>
      <c r="V12" s="124"/>
      <c r="W12" s="124"/>
      <c r="X12" s="124"/>
      <c r="Y12" s="125"/>
      <c r="Z12" s="105" t="s">
        <v>19</v>
      </c>
      <c r="AA12" s="106"/>
      <c r="AB12" s="106"/>
      <c r="AC12" s="106"/>
      <c r="AD12" s="106"/>
      <c r="AE12" s="106"/>
      <c r="AF12" s="106"/>
      <c r="AG12" s="106"/>
      <c r="AH12" s="106"/>
      <c r="AI12" s="106"/>
      <c r="AJ12" s="106"/>
      <c r="AK12" s="106"/>
      <c r="AL12" s="106"/>
      <c r="AM12" s="106"/>
      <c r="AN12" s="106"/>
      <c r="AO12" s="106"/>
      <c r="AP12" s="106"/>
      <c r="AQ12" s="107"/>
      <c r="AR12" s="126" t="s">
        <v>20</v>
      </c>
      <c r="AS12" s="126"/>
      <c r="AT12" s="126"/>
      <c r="AU12" s="126"/>
      <c r="AV12" s="127" t="s">
        <v>21</v>
      </c>
      <c r="AW12" s="128"/>
      <c r="AX12" s="128"/>
      <c r="AY12" s="129"/>
      <c r="AZ12" s="126" t="s">
        <v>22</v>
      </c>
      <c r="BA12" s="126"/>
      <c r="BB12" s="126"/>
      <c r="BC12" s="126"/>
      <c r="BD12" s="86" t="s">
        <v>23</v>
      </c>
      <c r="BE12" s="86" t="s">
        <v>24</v>
      </c>
      <c r="BF12" s="85" t="s">
        <v>25</v>
      </c>
      <c r="BG12" s="100" t="s">
        <v>26</v>
      </c>
      <c r="BH12" s="101"/>
      <c r="BI12" s="101"/>
      <c r="BJ12" s="101"/>
      <c r="BK12" s="101"/>
      <c r="BL12" s="101"/>
      <c r="BM12" s="101"/>
      <c r="BN12" s="101"/>
      <c r="BO12" s="101"/>
      <c r="BP12" s="101"/>
      <c r="BQ12" s="101"/>
      <c r="BR12" s="101"/>
      <c r="BS12" s="101"/>
      <c r="BT12" s="102"/>
      <c r="BU12" s="9" t="s">
        <v>27</v>
      </c>
      <c r="BV12" s="9" t="s">
        <v>28</v>
      </c>
      <c r="BW12" s="9" t="s">
        <v>29</v>
      </c>
      <c r="BX12" s="9" t="s">
        <v>30</v>
      </c>
      <c r="BY12" s="9" t="s">
        <v>31</v>
      </c>
    </row>
    <row r="13" spans="1:77" ht="135">
      <c r="A13" s="1" t="s">
        <v>32</v>
      </c>
      <c r="B13" s="1" t="s">
        <v>33</v>
      </c>
      <c r="C13" s="10" t="s">
        <v>34</v>
      </c>
      <c r="D13" s="10" t="s">
        <v>35</v>
      </c>
      <c r="E13" s="11" t="s">
        <v>36</v>
      </c>
      <c r="F13" s="11" t="s">
        <v>37</v>
      </c>
      <c r="G13" s="11" t="s">
        <v>38</v>
      </c>
      <c r="H13" s="12" t="s">
        <v>39</v>
      </c>
      <c r="I13" s="12" t="s">
        <v>40</v>
      </c>
      <c r="J13" s="12" t="s">
        <v>41</v>
      </c>
      <c r="K13" s="11" t="s">
        <v>42</v>
      </c>
      <c r="L13" s="11" t="s">
        <v>43</v>
      </c>
      <c r="M13" s="11" t="s">
        <v>44</v>
      </c>
      <c r="N13" s="12" t="s">
        <v>45</v>
      </c>
      <c r="O13" s="12" t="s">
        <v>46</v>
      </c>
      <c r="P13" s="12" t="s">
        <v>47</v>
      </c>
      <c r="Q13" s="11" t="s">
        <v>48</v>
      </c>
      <c r="R13" s="11" t="s">
        <v>49</v>
      </c>
      <c r="S13" s="11" t="s">
        <v>50</v>
      </c>
      <c r="T13" s="12" t="s">
        <v>51</v>
      </c>
      <c r="U13" s="12" t="s">
        <v>52</v>
      </c>
      <c r="V13" s="12" t="s">
        <v>53</v>
      </c>
      <c r="W13" s="11" t="s">
        <v>54</v>
      </c>
      <c r="X13" s="11" t="s">
        <v>55</v>
      </c>
      <c r="Y13" s="11" t="s">
        <v>56</v>
      </c>
      <c r="Z13" s="13" t="s">
        <v>57</v>
      </c>
      <c r="AA13" s="13" t="s">
        <v>58</v>
      </c>
      <c r="AB13" s="13" t="s">
        <v>59</v>
      </c>
      <c r="AC13" s="14" t="s">
        <v>60</v>
      </c>
      <c r="AD13" s="14" t="s">
        <v>61</v>
      </c>
      <c r="AE13" s="14" t="s">
        <v>62</v>
      </c>
      <c r="AF13" s="13" t="s">
        <v>63</v>
      </c>
      <c r="AG13" s="13" t="s">
        <v>64</v>
      </c>
      <c r="AH13" s="13" t="s">
        <v>65</v>
      </c>
      <c r="AI13" s="14" t="s">
        <v>66</v>
      </c>
      <c r="AJ13" s="14" t="s">
        <v>67</v>
      </c>
      <c r="AK13" s="14" t="s">
        <v>68</v>
      </c>
      <c r="AL13" s="13" t="s">
        <v>69</v>
      </c>
      <c r="AM13" s="13" t="s">
        <v>70</v>
      </c>
      <c r="AN13" s="14" t="s">
        <v>71</v>
      </c>
      <c r="AO13" s="14" t="s">
        <v>72</v>
      </c>
      <c r="AP13" s="14" t="s">
        <v>73</v>
      </c>
      <c r="AQ13" s="13" t="s">
        <v>74</v>
      </c>
      <c r="AR13" s="12" t="s">
        <v>75</v>
      </c>
      <c r="AS13" s="12" t="s">
        <v>76</v>
      </c>
      <c r="AT13" s="12" t="s">
        <v>77</v>
      </c>
      <c r="AU13" s="12" t="s">
        <v>78</v>
      </c>
      <c r="AV13" s="15" t="s">
        <v>79</v>
      </c>
      <c r="AW13" s="15" t="s">
        <v>80</v>
      </c>
      <c r="AX13" s="15" t="s">
        <v>81</v>
      </c>
      <c r="AY13" s="15" t="s">
        <v>82</v>
      </c>
      <c r="AZ13" s="16" t="s">
        <v>83</v>
      </c>
      <c r="BA13" s="16" t="s">
        <v>84</v>
      </c>
      <c r="BB13" s="16" t="s">
        <v>85</v>
      </c>
      <c r="BC13" s="16" t="s">
        <v>86</v>
      </c>
      <c r="BD13" s="17" t="s">
        <v>87</v>
      </c>
      <c r="BE13" s="18" t="s">
        <v>88</v>
      </c>
      <c r="BF13" s="18" t="s">
        <v>25</v>
      </c>
      <c r="BG13" s="19" t="s">
        <v>89</v>
      </c>
      <c r="BH13" s="19" t="s">
        <v>90</v>
      </c>
      <c r="BI13" s="19" t="s">
        <v>91</v>
      </c>
      <c r="BJ13" s="20" t="s">
        <v>92</v>
      </c>
      <c r="BK13" s="20" t="s">
        <v>93</v>
      </c>
      <c r="BL13" s="20" t="s">
        <v>94</v>
      </c>
      <c r="BM13" s="21" t="s">
        <v>95</v>
      </c>
      <c r="BN13" s="21" t="s">
        <v>96</v>
      </c>
      <c r="BO13" s="22" t="s">
        <v>97</v>
      </c>
      <c r="BP13" s="22" t="s">
        <v>98</v>
      </c>
      <c r="BQ13" s="21" t="s">
        <v>99</v>
      </c>
      <c r="BR13" s="22" t="s">
        <v>100</v>
      </c>
      <c r="BS13" s="21" t="s">
        <v>101</v>
      </c>
      <c r="BT13" s="22" t="s">
        <v>102</v>
      </c>
      <c r="BU13" s="23" t="s">
        <v>103</v>
      </c>
      <c r="BV13" s="23" t="s">
        <v>104</v>
      </c>
      <c r="BW13" s="23" t="s">
        <v>105</v>
      </c>
      <c r="BX13" s="23" t="s">
        <v>106</v>
      </c>
      <c r="BY13" s="23" t="s">
        <v>107</v>
      </c>
    </row>
    <row r="14" spans="1:77" ht="45">
      <c r="A14" s="24">
        <v>61473372</v>
      </c>
      <c r="B14" s="24" t="s">
        <v>108</v>
      </c>
      <c r="C14" s="24" t="s">
        <v>109</v>
      </c>
      <c r="D14" s="24" t="s">
        <v>110</v>
      </c>
      <c r="E14" s="83">
        <v>1</v>
      </c>
      <c r="F14" s="83">
        <v>2</v>
      </c>
      <c r="G14" s="83">
        <v>3</v>
      </c>
      <c r="H14" s="84">
        <v>3</v>
      </c>
      <c r="I14" s="84">
        <v>4</v>
      </c>
      <c r="J14" s="84">
        <v>4</v>
      </c>
      <c r="K14" s="83">
        <v>3</v>
      </c>
      <c r="L14" s="83">
        <v>4</v>
      </c>
      <c r="M14" s="83">
        <v>4</v>
      </c>
      <c r="N14" s="84">
        <v>1</v>
      </c>
      <c r="O14" s="84">
        <v>3</v>
      </c>
      <c r="P14" s="84">
        <v>4</v>
      </c>
      <c r="Q14" s="83">
        <v>3</v>
      </c>
      <c r="R14" s="83">
        <v>4</v>
      </c>
      <c r="S14" s="83">
        <v>4</v>
      </c>
      <c r="T14" s="84">
        <v>3</v>
      </c>
      <c r="U14" s="84">
        <v>4</v>
      </c>
      <c r="V14" s="84">
        <v>4</v>
      </c>
      <c r="W14" s="83">
        <v>2</v>
      </c>
      <c r="X14" s="83">
        <v>2</v>
      </c>
      <c r="Y14" s="83">
        <v>2</v>
      </c>
      <c r="Z14" s="87">
        <v>2</v>
      </c>
      <c r="AA14" s="87">
        <v>3</v>
      </c>
      <c r="AB14" s="87">
        <v>4</v>
      </c>
      <c r="AC14" s="88">
        <v>3</v>
      </c>
      <c r="AD14" s="88">
        <v>4</v>
      </c>
      <c r="AE14" s="88">
        <v>4</v>
      </c>
      <c r="AF14" s="87">
        <v>2</v>
      </c>
      <c r="AG14" s="87">
        <v>3</v>
      </c>
      <c r="AH14" s="87">
        <v>2</v>
      </c>
      <c r="AI14" s="88">
        <v>2</v>
      </c>
      <c r="AJ14" s="88">
        <v>2</v>
      </c>
      <c r="AK14" s="88">
        <v>2</v>
      </c>
      <c r="AL14" s="87">
        <v>3</v>
      </c>
      <c r="AM14" s="87">
        <v>3</v>
      </c>
      <c r="AN14" s="88">
        <v>3</v>
      </c>
      <c r="AO14" s="88">
        <v>3</v>
      </c>
      <c r="AP14" s="88">
        <v>3</v>
      </c>
      <c r="AQ14" s="87">
        <v>3</v>
      </c>
      <c r="AR14" s="84">
        <v>4</v>
      </c>
      <c r="AS14" s="84">
        <v>4</v>
      </c>
      <c r="AT14" s="84">
        <v>4</v>
      </c>
      <c r="AU14" s="84">
        <v>4</v>
      </c>
      <c r="AV14" s="89">
        <v>4</v>
      </c>
      <c r="AW14" s="89">
        <v>4</v>
      </c>
      <c r="AX14" s="89">
        <v>4</v>
      </c>
      <c r="AY14" s="89">
        <v>5</v>
      </c>
      <c r="AZ14" s="90">
        <v>1</v>
      </c>
      <c r="BA14" s="90">
        <v>2</v>
      </c>
      <c r="BB14" s="90">
        <v>3</v>
      </c>
      <c r="BC14" s="90">
        <v>3</v>
      </c>
      <c r="BD14" s="91" t="s">
        <v>111</v>
      </c>
      <c r="BE14" s="92">
        <v>1</v>
      </c>
      <c r="BF14" s="92" t="s">
        <v>112</v>
      </c>
      <c r="BG14" s="93" t="s">
        <v>113</v>
      </c>
      <c r="BH14" s="93" t="s">
        <v>114</v>
      </c>
      <c r="BI14" s="93" t="s">
        <v>114</v>
      </c>
      <c r="BJ14" s="94" t="s">
        <v>114</v>
      </c>
      <c r="BK14" s="94" t="s">
        <v>114</v>
      </c>
      <c r="BL14" s="94" t="s">
        <v>114</v>
      </c>
      <c r="BM14" s="95" t="s">
        <v>114</v>
      </c>
      <c r="BN14" s="95" t="s">
        <v>114</v>
      </c>
      <c r="BO14" s="96" t="s">
        <v>113</v>
      </c>
      <c r="BP14" s="96" t="s">
        <v>113</v>
      </c>
      <c r="BQ14" s="95" t="s">
        <v>114</v>
      </c>
      <c r="BR14" s="96" t="s">
        <v>114</v>
      </c>
      <c r="BS14" s="95" t="s">
        <v>114</v>
      </c>
      <c r="BT14" s="96" t="s">
        <v>114</v>
      </c>
      <c r="BU14" s="97" t="s">
        <v>115</v>
      </c>
      <c r="BV14" s="97" t="s">
        <v>116</v>
      </c>
      <c r="BW14" s="97" t="s">
        <v>117</v>
      </c>
      <c r="BX14" s="97" t="s">
        <v>118</v>
      </c>
      <c r="BY14" s="98" t="s">
        <v>119</v>
      </c>
    </row>
    <row r="15" spans="1:77" ht="60">
      <c r="A15" s="24" t="s">
        <v>120</v>
      </c>
      <c r="B15" s="24" t="s">
        <v>121</v>
      </c>
      <c r="C15" s="24" t="s">
        <v>122</v>
      </c>
      <c r="D15" s="24" t="s">
        <v>123</v>
      </c>
      <c r="E15" s="83" t="s">
        <v>112</v>
      </c>
      <c r="F15" s="83" t="s">
        <v>112</v>
      </c>
      <c r="G15" s="83" t="s">
        <v>112</v>
      </c>
      <c r="H15" s="84" t="s">
        <v>112</v>
      </c>
      <c r="I15" s="84" t="s">
        <v>112</v>
      </c>
      <c r="J15" s="84" t="s">
        <v>112</v>
      </c>
      <c r="K15" s="83" t="s">
        <v>112</v>
      </c>
      <c r="L15" s="83" t="s">
        <v>112</v>
      </c>
      <c r="M15" s="83" t="s">
        <v>112</v>
      </c>
      <c r="N15" s="84" t="s">
        <v>112</v>
      </c>
      <c r="O15" s="84" t="s">
        <v>112</v>
      </c>
      <c r="P15" s="84" t="s">
        <v>112</v>
      </c>
      <c r="Q15" s="83" t="s">
        <v>112</v>
      </c>
      <c r="R15" s="83" t="s">
        <v>112</v>
      </c>
      <c r="S15" s="83" t="s">
        <v>112</v>
      </c>
      <c r="T15" s="84" t="s">
        <v>112</v>
      </c>
      <c r="U15" s="84" t="s">
        <v>112</v>
      </c>
      <c r="V15" s="84" t="s">
        <v>112</v>
      </c>
      <c r="W15" s="83" t="s">
        <v>112</v>
      </c>
      <c r="X15" s="83" t="s">
        <v>112</v>
      </c>
      <c r="Y15" s="83" t="s">
        <v>112</v>
      </c>
      <c r="Z15" s="87" t="s">
        <v>112</v>
      </c>
      <c r="AA15" s="87" t="s">
        <v>112</v>
      </c>
      <c r="AB15" s="87">
        <v>1</v>
      </c>
      <c r="AC15" s="88" t="s">
        <v>112</v>
      </c>
      <c r="AD15" s="88" t="s">
        <v>112</v>
      </c>
      <c r="AE15" s="88">
        <v>1</v>
      </c>
      <c r="AF15" s="87" t="s">
        <v>112</v>
      </c>
      <c r="AG15" s="87" t="s">
        <v>112</v>
      </c>
      <c r="AH15" s="87">
        <v>1</v>
      </c>
      <c r="AI15" s="88" t="s">
        <v>112</v>
      </c>
      <c r="AJ15" s="88" t="s">
        <v>112</v>
      </c>
      <c r="AK15" s="88" t="s">
        <v>112</v>
      </c>
      <c r="AL15" s="87" t="s">
        <v>112</v>
      </c>
      <c r="AM15" s="87" t="s">
        <v>112</v>
      </c>
      <c r="AN15" s="88" t="s">
        <v>112</v>
      </c>
      <c r="AO15" s="88" t="s">
        <v>112</v>
      </c>
      <c r="AP15" s="88">
        <v>1</v>
      </c>
      <c r="AQ15" s="87" t="s">
        <v>112</v>
      </c>
      <c r="AR15" s="84" t="s">
        <v>112</v>
      </c>
      <c r="AS15" s="84" t="s">
        <v>112</v>
      </c>
      <c r="AT15" s="84" t="s">
        <v>112</v>
      </c>
      <c r="AU15" s="84" t="s">
        <v>112</v>
      </c>
      <c r="AV15" s="89" t="s">
        <v>112</v>
      </c>
      <c r="AW15" s="89" t="s">
        <v>112</v>
      </c>
      <c r="AX15" s="89" t="s">
        <v>112</v>
      </c>
      <c r="AY15" s="89" t="s">
        <v>112</v>
      </c>
      <c r="AZ15" s="90" t="s">
        <v>112</v>
      </c>
      <c r="BA15" s="90" t="s">
        <v>112</v>
      </c>
      <c r="BB15" s="90" t="s">
        <v>112</v>
      </c>
      <c r="BC15" s="90" t="s">
        <v>112</v>
      </c>
      <c r="BD15" s="91" t="s">
        <v>111</v>
      </c>
      <c r="BE15" s="92">
        <v>1</v>
      </c>
      <c r="BF15" s="92" t="s">
        <v>112</v>
      </c>
      <c r="BG15" s="93" t="s">
        <v>114</v>
      </c>
      <c r="BH15" s="93" t="s">
        <v>114</v>
      </c>
      <c r="BI15" s="93" t="s">
        <v>114</v>
      </c>
      <c r="BJ15" s="94" t="s">
        <v>114</v>
      </c>
      <c r="BK15" s="94" t="s">
        <v>114</v>
      </c>
      <c r="BL15" s="94" t="s">
        <v>114</v>
      </c>
      <c r="BM15" s="95" t="s">
        <v>114</v>
      </c>
      <c r="BN15" s="95" t="s">
        <v>114</v>
      </c>
      <c r="BO15" s="96" t="s">
        <v>114</v>
      </c>
      <c r="BP15" s="96" t="s">
        <v>114</v>
      </c>
      <c r="BQ15" s="95" t="s">
        <v>114</v>
      </c>
      <c r="BR15" s="96" t="s">
        <v>114</v>
      </c>
      <c r="BS15" s="95" t="s">
        <v>114</v>
      </c>
      <c r="BT15" s="96" t="s">
        <v>114</v>
      </c>
      <c r="BU15" s="97" t="s">
        <v>124</v>
      </c>
      <c r="BV15" s="97" t="s">
        <v>125</v>
      </c>
      <c r="BW15" s="97" t="s">
        <v>126</v>
      </c>
      <c r="BX15" s="97" t="s">
        <v>127</v>
      </c>
      <c r="BY15" s="98" t="s">
        <v>128</v>
      </c>
    </row>
    <row r="16" spans="1:77" ht="30">
      <c r="A16" s="24">
        <v>61464516</v>
      </c>
      <c r="B16" s="24" t="s">
        <v>129</v>
      </c>
      <c r="C16" s="24" t="s">
        <v>130</v>
      </c>
      <c r="D16" s="24" t="s">
        <v>110</v>
      </c>
      <c r="E16" s="83">
        <v>2</v>
      </c>
      <c r="F16" s="83">
        <v>3</v>
      </c>
      <c r="G16" s="83">
        <v>3</v>
      </c>
      <c r="H16" s="84">
        <v>2</v>
      </c>
      <c r="I16" s="84">
        <v>3</v>
      </c>
      <c r="J16" s="84">
        <v>3</v>
      </c>
      <c r="K16" s="83">
        <v>3</v>
      </c>
      <c r="L16" s="83">
        <v>3</v>
      </c>
      <c r="M16" s="83">
        <v>3</v>
      </c>
      <c r="N16" s="84">
        <v>1</v>
      </c>
      <c r="O16" s="84">
        <v>1</v>
      </c>
      <c r="P16" s="84">
        <v>1</v>
      </c>
      <c r="Q16" s="83">
        <v>1</v>
      </c>
      <c r="R16" s="83">
        <v>1</v>
      </c>
      <c r="S16" s="83">
        <v>1</v>
      </c>
      <c r="T16" s="84">
        <v>2</v>
      </c>
      <c r="U16" s="84">
        <v>2</v>
      </c>
      <c r="V16" s="84">
        <v>2</v>
      </c>
      <c r="W16" s="83">
        <v>2</v>
      </c>
      <c r="X16" s="83">
        <v>3</v>
      </c>
      <c r="Y16" s="83">
        <v>3</v>
      </c>
      <c r="Z16" s="87" t="s">
        <v>112</v>
      </c>
      <c r="AA16" s="87" t="s">
        <v>112</v>
      </c>
      <c r="AB16" s="87" t="s">
        <v>112</v>
      </c>
      <c r="AC16" s="88" t="s">
        <v>112</v>
      </c>
      <c r="AD16" s="88" t="s">
        <v>112</v>
      </c>
      <c r="AE16" s="88" t="s">
        <v>112</v>
      </c>
      <c r="AF16" s="87" t="s">
        <v>112</v>
      </c>
      <c r="AG16" s="87" t="s">
        <v>112</v>
      </c>
      <c r="AH16" s="87" t="s">
        <v>112</v>
      </c>
      <c r="AI16" s="88" t="s">
        <v>112</v>
      </c>
      <c r="AJ16" s="88" t="s">
        <v>112</v>
      </c>
      <c r="AK16" s="88" t="s">
        <v>112</v>
      </c>
      <c r="AL16" s="87" t="s">
        <v>112</v>
      </c>
      <c r="AM16" s="87" t="s">
        <v>112</v>
      </c>
      <c r="AN16" s="88" t="s">
        <v>112</v>
      </c>
      <c r="AO16" s="88" t="s">
        <v>112</v>
      </c>
      <c r="AP16" s="88" t="s">
        <v>112</v>
      </c>
      <c r="AQ16" s="87" t="s">
        <v>112</v>
      </c>
      <c r="AR16" s="84" t="s">
        <v>112</v>
      </c>
      <c r="AS16" s="84" t="s">
        <v>112</v>
      </c>
      <c r="AT16" s="84" t="s">
        <v>112</v>
      </c>
      <c r="AU16" s="84" t="s">
        <v>112</v>
      </c>
      <c r="AV16" s="89" t="s">
        <v>112</v>
      </c>
      <c r="AW16" s="89" t="s">
        <v>112</v>
      </c>
      <c r="AX16" s="89" t="s">
        <v>112</v>
      </c>
      <c r="AY16" s="89" t="s">
        <v>112</v>
      </c>
      <c r="AZ16" s="90" t="s">
        <v>112</v>
      </c>
      <c r="BA16" s="90" t="s">
        <v>112</v>
      </c>
      <c r="BB16" s="90" t="s">
        <v>112</v>
      </c>
      <c r="BC16" s="90" t="s">
        <v>112</v>
      </c>
      <c r="BD16" s="91" t="s">
        <v>112</v>
      </c>
      <c r="BE16" s="92" t="s">
        <v>112</v>
      </c>
      <c r="BF16" s="92" t="s">
        <v>112</v>
      </c>
      <c r="BG16" s="93" t="s">
        <v>113</v>
      </c>
      <c r="BH16" s="93" t="s">
        <v>114</v>
      </c>
      <c r="BI16" s="93" t="s">
        <v>114</v>
      </c>
      <c r="BJ16" s="94" t="s">
        <v>114</v>
      </c>
      <c r="BK16" s="94" t="s">
        <v>114</v>
      </c>
      <c r="BL16" s="94" t="s">
        <v>114</v>
      </c>
      <c r="BM16" s="95" t="s">
        <v>114</v>
      </c>
      <c r="BN16" s="95" t="s">
        <v>114</v>
      </c>
      <c r="BO16" s="96" t="s">
        <v>114</v>
      </c>
      <c r="BP16" s="96" t="s">
        <v>114</v>
      </c>
      <c r="BQ16" s="95" t="s">
        <v>114</v>
      </c>
      <c r="BR16" s="96" t="s">
        <v>114</v>
      </c>
      <c r="BS16" s="95" t="s">
        <v>114</v>
      </c>
      <c r="BT16" s="96" t="s">
        <v>114</v>
      </c>
      <c r="BU16" s="97" t="s">
        <v>131</v>
      </c>
      <c r="BV16" s="97" t="s">
        <v>112</v>
      </c>
      <c r="BW16" s="97" t="s">
        <v>132</v>
      </c>
      <c r="BX16" s="97" t="s">
        <v>133</v>
      </c>
      <c r="BY16" s="98" t="s">
        <v>134</v>
      </c>
    </row>
    <row r="17" spans="1:77" ht="165">
      <c r="A17" s="24" t="s">
        <v>135</v>
      </c>
      <c r="B17" s="24" t="s">
        <v>136</v>
      </c>
      <c r="C17" s="24" t="s">
        <v>137</v>
      </c>
      <c r="D17" s="24" t="s">
        <v>123</v>
      </c>
      <c r="E17" s="83" t="s">
        <v>112</v>
      </c>
      <c r="F17" s="83" t="s">
        <v>112</v>
      </c>
      <c r="G17" s="83" t="s">
        <v>112</v>
      </c>
      <c r="H17" s="84" t="s">
        <v>112</v>
      </c>
      <c r="I17" s="84" t="s">
        <v>112</v>
      </c>
      <c r="J17" s="84" t="s">
        <v>112</v>
      </c>
      <c r="K17" s="83">
        <v>1</v>
      </c>
      <c r="L17" s="83" t="s">
        <v>112</v>
      </c>
      <c r="M17" s="83">
        <v>2</v>
      </c>
      <c r="N17" s="84" t="s">
        <v>112</v>
      </c>
      <c r="O17" s="84" t="s">
        <v>112</v>
      </c>
      <c r="P17" s="84" t="s">
        <v>112</v>
      </c>
      <c r="Q17" s="83" t="s">
        <v>112</v>
      </c>
      <c r="R17" s="83" t="s">
        <v>112</v>
      </c>
      <c r="S17" s="83" t="s">
        <v>112</v>
      </c>
      <c r="T17" s="84">
        <v>1</v>
      </c>
      <c r="U17" s="84" t="s">
        <v>112</v>
      </c>
      <c r="V17" s="84">
        <v>1</v>
      </c>
      <c r="W17" s="83" t="s">
        <v>112</v>
      </c>
      <c r="X17" s="83" t="s">
        <v>112</v>
      </c>
      <c r="Y17" s="83" t="s">
        <v>112</v>
      </c>
      <c r="Z17" s="87">
        <v>2</v>
      </c>
      <c r="AA17" s="87" t="s">
        <v>112</v>
      </c>
      <c r="AB17" s="87">
        <v>3</v>
      </c>
      <c r="AC17" s="88">
        <v>3</v>
      </c>
      <c r="AD17" s="88" t="s">
        <v>112</v>
      </c>
      <c r="AE17" s="88">
        <v>4</v>
      </c>
      <c r="AF17" s="87" t="s">
        <v>112</v>
      </c>
      <c r="AG17" s="87" t="s">
        <v>112</v>
      </c>
      <c r="AH17" s="87" t="s">
        <v>112</v>
      </c>
      <c r="AI17" s="88">
        <v>1</v>
      </c>
      <c r="AJ17" s="88" t="s">
        <v>112</v>
      </c>
      <c r="AK17" s="88" t="s">
        <v>112</v>
      </c>
      <c r="AL17" s="87">
        <v>3</v>
      </c>
      <c r="AM17" s="87">
        <v>4</v>
      </c>
      <c r="AN17" s="88" t="s">
        <v>112</v>
      </c>
      <c r="AO17" s="88" t="s">
        <v>112</v>
      </c>
      <c r="AP17" s="88">
        <v>3</v>
      </c>
      <c r="AQ17" s="87" t="s">
        <v>112</v>
      </c>
      <c r="AR17" s="84" t="s">
        <v>112</v>
      </c>
      <c r="AS17" s="84" t="s">
        <v>112</v>
      </c>
      <c r="AT17" s="84" t="s">
        <v>112</v>
      </c>
      <c r="AU17" s="84">
        <v>1</v>
      </c>
      <c r="AV17" s="89" t="s">
        <v>112</v>
      </c>
      <c r="AW17" s="89" t="s">
        <v>112</v>
      </c>
      <c r="AX17" s="89" t="s">
        <v>112</v>
      </c>
      <c r="AY17" s="89">
        <v>1</v>
      </c>
      <c r="AZ17" s="90" t="s">
        <v>112</v>
      </c>
      <c r="BA17" s="90" t="s">
        <v>112</v>
      </c>
      <c r="BB17" s="90" t="s">
        <v>112</v>
      </c>
      <c r="BC17" s="90">
        <v>1</v>
      </c>
      <c r="BD17" s="91">
        <v>2</v>
      </c>
      <c r="BE17" s="92">
        <v>3</v>
      </c>
      <c r="BF17" s="92">
        <v>2</v>
      </c>
      <c r="BG17" s="93" t="s">
        <v>114</v>
      </c>
      <c r="BH17" s="93" t="s">
        <v>114</v>
      </c>
      <c r="BI17" s="93" t="s">
        <v>114</v>
      </c>
      <c r="BJ17" s="94" t="s">
        <v>114</v>
      </c>
      <c r="BK17" s="94" t="s">
        <v>114</v>
      </c>
      <c r="BL17" s="94" t="s">
        <v>114</v>
      </c>
      <c r="BM17" s="95" t="s">
        <v>114</v>
      </c>
      <c r="BN17" s="95" t="s">
        <v>114</v>
      </c>
      <c r="BO17" s="96" t="s">
        <v>114</v>
      </c>
      <c r="BP17" s="96" t="s">
        <v>114</v>
      </c>
      <c r="BQ17" s="95" t="s">
        <v>114</v>
      </c>
      <c r="BR17" s="96" t="s">
        <v>114</v>
      </c>
      <c r="BS17" s="95" t="s">
        <v>114</v>
      </c>
      <c r="BT17" s="96" t="s">
        <v>114</v>
      </c>
      <c r="BU17" s="97" t="s">
        <v>138</v>
      </c>
      <c r="BV17" s="97" t="s">
        <v>139</v>
      </c>
      <c r="BW17" s="97" t="s">
        <v>140</v>
      </c>
      <c r="BX17" s="97" t="s">
        <v>141</v>
      </c>
      <c r="BY17" s="98" t="s">
        <v>142</v>
      </c>
    </row>
    <row r="18" spans="1:77" ht="30">
      <c r="A18" s="24">
        <v>61398681</v>
      </c>
      <c r="B18" s="24" t="s">
        <v>143</v>
      </c>
      <c r="C18" s="24" t="s">
        <v>144</v>
      </c>
      <c r="D18" s="24" t="s">
        <v>110</v>
      </c>
      <c r="E18" s="83">
        <v>1</v>
      </c>
      <c r="F18" s="83">
        <v>1</v>
      </c>
      <c r="G18" s="83">
        <v>1</v>
      </c>
      <c r="H18" s="84">
        <v>2</v>
      </c>
      <c r="I18" s="84">
        <v>2</v>
      </c>
      <c r="J18" s="84">
        <v>1</v>
      </c>
      <c r="K18" s="83">
        <v>1</v>
      </c>
      <c r="L18" s="83">
        <v>1</v>
      </c>
      <c r="M18" s="83">
        <v>1</v>
      </c>
      <c r="N18" s="84">
        <v>4</v>
      </c>
      <c r="O18" s="84">
        <v>4</v>
      </c>
      <c r="P18" s="84">
        <v>3</v>
      </c>
      <c r="Q18" s="83" t="s">
        <v>112</v>
      </c>
      <c r="R18" s="83" t="s">
        <v>112</v>
      </c>
      <c r="S18" s="83" t="s">
        <v>112</v>
      </c>
      <c r="T18" s="84" t="s">
        <v>112</v>
      </c>
      <c r="U18" s="84" t="s">
        <v>112</v>
      </c>
      <c r="V18" s="84" t="s">
        <v>112</v>
      </c>
      <c r="W18" s="83">
        <v>1</v>
      </c>
      <c r="X18" s="83">
        <v>1</v>
      </c>
      <c r="Y18" s="83">
        <v>1</v>
      </c>
      <c r="Z18" s="87" t="s">
        <v>112</v>
      </c>
      <c r="AA18" s="87" t="s">
        <v>112</v>
      </c>
      <c r="AB18" s="87" t="s">
        <v>112</v>
      </c>
      <c r="AC18" s="88" t="s">
        <v>112</v>
      </c>
      <c r="AD18" s="88" t="s">
        <v>112</v>
      </c>
      <c r="AE18" s="88" t="s">
        <v>112</v>
      </c>
      <c r="AF18" s="87" t="s">
        <v>112</v>
      </c>
      <c r="AG18" s="87" t="s">
        <v>112</v>
      </c>
      <c r="AH18" s="87" t="s">
        <v>112</v>
      </c>
      <c r="AI18" s="88" t="s">
        <v>112</v>
      </c>
      <c r="AJ18" s="88" t="s">
        <v>112</v>
      </c>
      <c r="AK18" s="88" t="s">
        <v>112</v>
      </c>
      <c r="AL18" s="87" t="s">
        <v>112</v>
      </c>
      <c r="AM18" s="87" t="s">
        <v>112</v>
      </c>
      <c r="AN18" s="88" t="s">
        <v>112</v>
      </c>
      <c r="AO18" s="88" t="s">
        <v>112</v>
      </c>
      <c r="AP18" s="88" t="s">
        <v>112</v>
      </c>
      <c r="AQ18" s="87" t="s">
        <v>112</v>
      </c>
      <c r="AR18" s="84">
        <v>1</v>
      </c>
      <c r="AS18" s="84">
        <v>1</v>
      </c>
      <c r="AT18" s="84" t="s">
        <v>112</v>
      </c>
      <c r="AU18" s="84" t="s">
        <v>112</v>
      </c>
      <c r="AV18" s="89" t="s">
        <v>112</v>
      </c>
      <c r="AW18" s="89" t="s">
        <v>112</v>
      </c>
      <c r="AX18" s="89" t="s">
        <v>112</v>
      </c>
      <c r="AY18" s="89" t="s">
        <v>112</v>
      </c>
      <c r="AZ18" s="90" t="s">
        <v>112</v>
      </c>
      <c r="BA18" s="90" t="s">
        <v>112</v>
      </c>
      <c r="BB18" s="90" t="s">
        <v>112</v>
      </c>
      <c r="BC18" s="90" t="s">
        <v>112</v>
      </c>
      <c r="BD18" s="91">
        <v>2</v>
      </c>
      <c r="BE18" s="92">
        <v>2</v>
      </c>
      <c r="BF18" s="92">
        <v>2</v>
      </c>
      <c r="BG18" s="93" t="s">
        <v>113</v>
      </c>
      <c r="BH18" s="93" t="s">
        <v>114</v>
      </c>
      <c r="BI18" s="93" t="s">
        <v>114</v>
      </c>
      <c r="BJ18" s="94" t="s">
        <v>114</v>
      </c>
      <c r="BK18" s="94" t="s">
        <v>114</v>
      </c>
      <c r="BL18" s="94" t="s">
        <v>114</v>
      </c>
      <c r="BM18" s="95" t="s">
        <v>114</v>
      </c>
      <c r="BN18" s="95" t="s">
        <v>114</v>
      </c>
      <c r="BO18" s="96" t="s">
        <v>114</v>
      </c>
      <c r="BP18" s="96" t="s">
        <v>114</v>
      </c>
      <c r="BQ18" s="95" t="s">
        <v>114</v>
      </c>
      <c r="BR18" s="96" t="s">
        <v>114</v>
      </c>
      <c r="BS18" s="95" t="s">
        <v>114</v>
      </c>
      <c r="BT18" s="96" t="s">
        <v>114</v>
      </c>
      <c r="BU18" s="97" t="s">
        <v>145</v>
      </c>
      <c r="BV18" s="97" t="s">
        <v>146</v>
      </c>
      <c r="BW18" s="97" t="s">
        <v>147</v>
      </c>
      <c r="BX18" s="97" t="s">
        <v>148</v>
      </c>
      <c r="BY18" s="98" t="s">
        <v>149</v>
      </c>
    </row>
    <row r="19" spans="1:77" ht="30">
      <c r="A19" s="24">
        <v>61393639</v>
      </c>
      <c r="B19" s="24" t="s">
        <v>150</v>
      </c>
      <c r="C19" s="24" t="s">
        <v>151</v>
      </c>
      <c r="D19" s="24" t="s">
        <v>110</v>
      </c>
      <c r="E19" s="83" t="s">
        <v>112</v>
      </c>
      <c r="F19" s="83">
        <v>2</v>
      </c>
      <c r="G19" s="83">
        <v>2</v>
      </c>
      <c r="H19" s="84">
        <v>3</v>
      </c>
      <c r="I19" s="84">
        <v>3</v>
      </c>
      <c r="J19" s="84">
        <v>3</v>
      </c>
      <c r="K19" s="83">
        <v>4</v>
      </c>
      <c r="L19" s="83">
        <v>4</v>
      </c>
      <c r="M19" s="83">
        <v>4</v>
      </c>
      <c r="N19" s="84" t="s">
        <v>112</v>
      </c>
      <c r="O19" s="84" t="s">
        <v>112</v>
      </c>
      <c r="P19" s="84" t="s">
        <v>112</v>
      </c>
      <c r="Q19" s="83" t="s">
        <v>112</v>
      </c>
      <c r="R19" s="83" t="s">
        <v>112</v>
      </c>
      <c r="S19" s="83" t="s">
        <v>112</v>
      </c>
      <c r="T19" s="84" t="s">
        <v>112</v>
      </c>
      <c r="U19" s="84" t="s">
        <v>112</v>
      </c>
      <c r="V19" s="84" t="s">
        <v>112</v>
      </c>
      <c r="W19" s="83">
        <v>3</v>
      </c>
      <c r="X19" s="83">
        <v>4</v>
      </c>
      <c r="Y19" s="83">
        <v>4</v>
      </c>
      <c r="Z19" s="87" t="s">
        <v>112</v>
      </c>
      <c r="AA19" s="87" t="s">
        <v>112</v>
      </c>
      <c r="AB19" s="87" t="s">
        <v>112</v>
      </c>
      <c r="AC19" s="88" t="s">
        <v>112</v>
      </c>
      <c r="AD19" s="88" t="s">
        <v>112</v>
      </c>
      <c r="AE19" s="88" t="s">
        <v>112</v>
      </c>
      <c r="AF19" s="87" t="s">
        <v>112</v>
      </c>
      <c r="AG19" s="87" t="s">
        <v>112</v>
      </c>
      <c r="AH19" s="87" t="s">
        <v>112</v>
      </c>
      <c r="AI19" s="88" t="s">
        <v>112</v>
      </c>
      <c r="AJ19" s="88" t="s">
        <v>112</v>
      </c>
      <c r="AK19" s="88" t="s">
        <v>112</v>
      </c>
      <c r="AL19" s="87" t="s">
        <v>112</v>
      </c>
      <c r="AM19" s="87" t="s">
        <v>112</v>
      </c>
      <c r="AN19" s="88" t="s">
        <v>112</v>
      </c>
      <c r="AO19" s="88" t="s">
        <v>112</v>
      </c>
      <c r="AP19" s="88" t="s">
        <v>112</v>
      </c>
      <c r="AQ19" s="87" t="s">
        <v>112</v>
      </c>
      <c r="AR19" s="84" t="s">
        <v>112</v>
      </c>
      <c r="AS19" s="84" t="s">
        <v>112</v>
      </c>
      <c r="AT19" s="84" t="s">
        <v>112</v>
      </c>
      <c r="AU19" s="84" t="s">
        <v>112</v>
      </c>
      <c r="AV19" s="89" t="s">
        <v>112</v>
      </c>
      <c r="AW19" s="89" t="s">
        <v>112</v>
      </c>
      <c r="AX19" s="89" t="s">
        <v>112</v>
      </c>
      <c r="AY19" s="89" t="s">
        <v>112</v>
      </c>
      <c r="AZ19" s="90" t="s">
        <v>112</v>
      </c>
      <c r="BA19" s="90" t="s">
        <v>112</v>
      </c>
      <c r="BB19" s="90" t="s">
        <v>112</v>
      </c>
      <c r="BC19" s="90" t="s">
        <v>112</v>
      </c>
      <c r="BD19" s="91" t="s">
        <v>152</v>
      </c>
      <c r="BE19" s="92">
        <v>1</v>
      </c>
      <c r="BF19" s="92" t="s">
        <v>112</v>
      </c>
      <c r="BG19" s="93" t="s">
        <v>113</v>
      </c>
      <c r="BH19" s="93" t="s">
        <v>113</v>
      </c>
      <c r="BI19" s="93" t="s">
        <v>114</v>
      </c>
      <c r="BJ19" s="94" t="s">
        <v>114</v>
      </c>
      <c r="BK19" s="94" t="s">
        <v>114</v>
      </c>
      <c r="BL19" s="94" t="s">
        <v>114</v>
      </c>
      <c r="BM19" s="95" t="s">
        <v>114</v>
      </c>
      <c r="BN19" s="95" t="s">
        <v>114</v>
      </c>
      <c r="BO19" s="96" t="s">
        <v>113</v>
      </c>
      <c r="BP19" s="96" t="s">
        <v>113</v>
      </c>
      <c r="BQ19" s="95" t="s">
        <v>113</v>
      </c>
      <c r="BR19" s="96" t="s">
        <v>114</v>
      </c>
      <c r="BS19" s="95" t="s">
        <v>114</v>
      </c>
      <c r="BT19" s="96" t="s">
        <v>114</v>
      </c>
      <c r="BU19" s="97" t="s">
        <v>153</v>
      </c>
      <c r="BV19" s="97" t="s">
        <v>154</v>
      </c>
      <c r="BW19" s="97" t="s">
        <v>155</v>
      </c>
      <c r="BX19" s="97" t="s">
        <v>156</v>
      </c>
      <c r="BY19" s="98" t="s">
        <v>157</v>
      </c>
    </row>
    <row r="20" spans="1:77" ht="60">
      <c r="A20" s="24">
        <v>61462405</v>
      </c>
      <c r="B20" s="24" t="s">
        <v>158</v>
      </c>
      <c r="C20" s="24" t="s">
        <v>159</v>
      </c>
      <c r="D20" s="24" t="s">
        <v>110</v>
      </c>
      <c r="E20" s="83">
        <v>2</v>
      </c>
      <c r="F20" s="83">
        <v>2</v>
      </c>
      <c r="G20" s="83">
        <v>2</v>
      </c>
      <c r="H20" s="84">
        <v>2</v>
      </c>
      <c r="I20" s="84">
        <v>2</v>
      </c>
      <c r="J20" s="84">
        <v>2</v>
      </c>
      <c r="K20" s="83">
        <v>4</v>
      </c>
      <c r="L20" s="83">
        <v>4</v>
      </c>
      <c r="M20" s="83">
        <v>4</v>
      </c>
      <c r="N20" s="84">
        <v>3</v>
      </c>
      <c r="O20" s="84">
        <v>3</v>
      </c>
      <c r="P20" s="84">
        <v>3</v>
      </c>
      <c r="Q20" s="83">
        <v>2</v>
      </c>
      <c r="R20" s="83">
        <v>2</v>
      </c>
      <c r="S20" s="83">
        <v>2</v>
      </c>
      <c r="T20" s="84">
        <v>1</v>
      </c>
      <c r="U20" s="84">
        <v>1</v>
      </c>
      <c r="V20" s="84">
        <v>1</v>
      </c>
      <c r="W20" s="83">
        <v>1</v>
      </c>
      <c r="X20" s="83">
        <v>1</v>
      </c>
      <c r="Y20" s="83">
        <v>1</v>
      </c>
      <c r="Z20" s="87" t="s">
        <v>112</v>
      </c>
      <c r="AA20" s="87" t="s">
        <v>112</v>
      </c>
      <c r="AB20" s="87" t="s">
        <v>112</v>
      </c>
      <c r="AC20" s="88" t="s">
        <v>112</v>
      </c>
      <c r="AD20" s="88" t="s">
        <v>112</v>
      </c>
      <c r="AE20" s="88" t="s">
        <v>112</v>
      </c>
      <c r="AF20" s="87" t="s">
        <v>112</v>
      </c>
      <c r="AG20" s="87" t="s">
        <v>112</v>
      </c>
      <c r="AH20" s="87" t="s">
        <v>112</v>
      </c>
      <c r="AI20" s="88" t="s">
        <v>112</v>
      </c>
      <c r="AJ20" s="88" t="s">
        <v>112</v>
      </c>
      <c r="AK20" s="88" t="s">
        <v>112</v>
      </c>
      <c r="AL20" s="87" t="s">
        <v>112</v>
      </c>
      <c r="AM20" s="87" t="s">
        <v>112</v>
      </c>
      <c r="AN20" s="88" t="s">
        <v>112</v>
      </c>
      <c r="AO20" s="88" t="s">
        <v>112</v>
      </c>
      <c r="AP20" s="88" t="s">
        <v>112</v>
      </c>
      <c r="AQ20" s="87" t="s">
        <v>112</v>
      </c>
      <c r="AR20" s="84" t="s">
        <v>112</v>
      </c>
      <c r="AS20" s="84" t="s">
        <v>112</v>
      </c>
      <c r="AT20" s="84" t="s">
        <v>112</v>
      </c>
      <c r="AU20" s="84" t="s">
        <v>112</v>
      </c>
      <c r="AV20" s="89" t="s">
        <v>112</v>
      </c>
      <c r="AW20" s="89" t="s">
        <v>112</v>
      </c>
      <c r="AX20" s="89" t="s">
        <v>112</v>
      </c>
      <c r="AY20" s="89" t="s">
        <v>112</v>
      </c>
      <c r="AZ20" s="90">
        <v>3</v>
      </c>
      <c r="BA20" s="90">
        <v>3</v>
      </c>
      <c r="BB20" s="90">
        <v>3</v>
      </c>
      <c r="BC20" s="90">
        <v>3</v>
      </c>
      <c r="BD20" s="91" t="s">
        <v>111</v>
      </c>
      <c r="BE20" s="92" t="s">
        <v>112</v>
      </c>
      <c r="BF20" s="92">
        <v>1</v>
      </c>
      <c r="BG20" s="93" t="s">
        <v>113</v>
      </c>
      <c r="BH20" s="93" t="s">
        <v>113</v>
      </c>
      <c r="BI20" s="93" t="s">
        <v>114</v>
      </c>
      <c r="BJ20" s="94" t="s">
        <v>114</v>
      </c>
      <c r="BK20" s="94" t="s">
        <v>114</v>
      </c>
      <c r="BL20" s="94" t="s">
        <v>114</v>
      </c>
      <c r="BM20" s="95" t="s">
        <v>114</v>
      </c>
      <c r="BN20" s="95" t="s">
        <v>114</v>
      </c>
      <c r="BO20" s="96" t="s">
        <v>113</v>
      </c>
      <c r="BP20" s="96" t="s">
        <v>113</v>
      </c>
      <c r="BQ20" s="95" t="s">
        <v>114</v>
      </c>
      <c r="BR20" s="96" t="s">
        <v>114</v>
      </c>
      <c r="BS20" s="95" t="s">
        <v>114</v>
      </c>
      <c r="BT20" s="96" t="s">
        <v>114</v>
      </c>
      <c r="BU20" s="97" t="s">
        <v>160</v>
      </c>
      <c r="BV20" s="97" t="s">
        <v>112</v>
      </c>
      <c r="BW20" s="97" t="s">
        <v>161</v>
      </c>
      <c r="BX20" s="97" t="s">
        <v>162</v>
      </c>
      <c r="BY20" s="98" t="s">
        <v>163</v>
      </c>
    </row>
    <row r="21" spans="1:77" ht="30">
      <c r="A21" s="24" t="s">
        <v>164</v>
      </c>
      <c r="B21" s="24" t="s">
        <v>165</v>
      </c>
      <c r="C21" s="24" t="s">
        <v>166</v>
      </c>
      <c r="D21" s="24" t="s">
        <v>123</v>
      </c>
      <c r="E21" s="83" t="s">
        <v>112</v>
      </c>
      <c r="F21" s="83" t="s">
        <v>112</v>
      </c>
      <c r="G21" s="83" t="s">
        <v>112</v>
      </c>
      <c r="H21" s="84" t="s">
        <v>112</v>
      </c>
      <c r="I21" s="84" t="s">
        <v>112</v>
      </c>
      <c r="J21" s="84" t="s">
        <v>112</v>
      </c>
      <c r="K21" s="83" t="s">
        <v>112</v>
      </c>
      <c r="L21" s="83" t="s">
        <v>112</v>
      </c>
      <c r="M21" s="83" t="s">
        <v>112</v>
      </c>
      <c r="N21" s="84" t="s">
        <v>112</v>
      </c>
      <c r="O21" s="84" t="s">
        <v>112</v>
      </c>
      <c r="P21" s="84" t="s">
        <v>112</v>
      </c>
      <c r="Q21" s="83" t="s">
        <v>112</v>
      </c>
      <c r="R21" s="83" t="s">
        <v>112</v>
      </c>
      <c r="S21" s="83" t="s">
        <v>112</v>
      </c>
      <c r="T21" s="84" t="s">
        <v>112</v>
      </c>
      <c r="U21" s="84" t="s">
        <v>112</v>
      </c>
      <c r="V21" s="84" t="s">
        <v>112</v>
      </c>
      <c r="W21" s="83" t="s">
        <v>112</v>
      </c>
      <c r="X21" s="83" t="s">
        <v>112</v>
      </c>
      <c r="Y21" s="83" t="s">
        <v>112</v>
      </c>
      <c r="Z21" s="87">
        <v>2</v>
      </c>
      <c r="AA21" s="87">
        <v>1</v>
      </c>
      <c r="AB21" s="87">
        <v>2</v>
      </c>
      <c r="AC21" s="88">
        <v>2</v>
      </c>
      <c r="AD21" s="88">
        <v>1</v>
      </c>
      <c r="AE21" s="88">
        <v>3</v>
      </c>
      <c r="AF21" s="87">
        <v>2</v>
      </c>
      <c r="AG21" s="87">
        <v>1</v>
      </c>
      <c r="AH21" s="87">
        <v>2</v>
      </c>
      <c r="AI21" s="88">
        <v>2</v>
      </c>
      <c r="AJ21" s="88">
        <v>1</v>
      </c>
      <c r="AK21" s="88">
        <v>2</v>
      </c>
      <c r="AL21" s="87">
        <v>2</v>
      </c>
      <c r="AM21" s="87">
        <v>3</v>
      </c>
      <c r="AN21" s="88">
        <v>1</v>
      </c>
      <c r="AO21" s="88">
        <v>2</v>
      </c>
      <c r="AP21" s="88" t="s">
        <v>112</v>
      </c>
      <c r="AQ21" s="87">
        <v>2</v>
      </c>
      <c r="AR21" s="84">
        <v>1</v>
      </c>
      <c r="AS21" s="84" t="s">
        <v>112</v>
      </c>
      <c r="AT21" s="84">
        <v>1</v>
      </c>
      <c r="AU21" s="84">
        <v>1</v>
      </c>
      <c r="AV21" s="89" t="s">
        <v>112</v>
      </c>
      <c r="AW21" s="89" t="s">
        <v>112</v>
      </c>
      <c r="AX21" s="89" t="s">
        <v>112</v>
      </c>
      <c r="AY21" s="89" t="s">
        <v>112</v>
      </c>
      <c r="AZ21" s="90" t="s">
        <v>112</v>
      </c>
      <c r="BA21" s="90" t="s">
        <v>112</v>
      </c>
      <c r="BB21" s="90" t="s">
        <v>112</v>
      </c>
      <c r="BC21" s="90" t="s">
        <v>112</v>
      </c>
      <c r="BD21" s="91">
        <v>1</v>
      </c>
      <c r="BE21" s="92" t="s">
        <v>112</v>
      </c>
      <c r="BF21" s="92">
        <v>2</v>
      </c>
      <c r="BG21" s="93" t="s">
        <v>114</v>
      </c>
      <c r="BH21" s="93" t="s">
        <v>114</v>
      </c>
      <c r="BI21" s="93" t="s">
        <v>114</v>
      </c>
      <c r="BJ21" s="94" t="s">
        <v>114</v>
      </c>
      <c r="BK21" s="94" t="s">
        <v>114</v>
      </c>
      <c r="BL21" s="94" t="s">
        <v>114</v>
      </c>
      <c r="BM21" s="95" t="s">
        <v>114</v>
      </c>
      <c r="BN21" s="95" t="s">
        <v>114</v>
      </c>
      <c r="BO21" s="96" t="s">
        <v>114</v>
      </c>
      <c r="BP21" s="96" t="s">
        <v>114</v>
      </c>
      <c r="BQ21" s="95" t="s">
        <v>114</v>
      </c>
      <c r="BR21" s="96" t="s">
        <v>114</v>
      </c>
      <c r="BS21" s="95" t="s">
        <v>114</v>
      </c>
      <c r="BT21" s="96" t="s">
        <v>114</v>
      </c>
      <c r="BU21" s="97" t="s">
        <v>167</v>
      </c>
      <c r="BV21" s="97" t="s">
        <v>168</v>
      </c>
      <c r="BW21" s="97" t="s">
        <v>169</v>
      </c>
      <c r="BX21" s="97" t="s">
        <v>170</v>
      </c>
      <c r="BY21" s="98" t="s">
        <v>171</v>
      </c>
    </row>
    <row r="22" spans="1:77">
      <c r="A22" s="24">
        <v>1415125</v>
      </c>
      <c r="B22" s="24" t="s">
        <v>172</v>
      </c>
      <c r="C22" s="24" t="s">
        <v>173</v>
      </c>
      <c r="D22" s="24" t="s">
        <v>123</v>
      </c>
      <c r="E22" s="83" t="s">
        <v>112</v>
      </c>
      <c r="F22" s="83" t="s">
        <v>112</v>
      </c>
      <c r="G22" s="83" t="s">
        <v>112</v>
      </c>
      <c r="H22" s="84" t="s">
        <v>112</v>
      </c>
      <c r="I22" s="84" t="s">
        <v>112</v>
      </c>
      <c r="J22" s="84" t="s">
        <v>112</v>
      </c>
      <c r="K22" s="83" t="s">
        <v>112</v>
      </c>
      <c r="L22" s="83" t="s">
        <v>112</v>
      </c>
      <c r="M22" s="83" t="s">
        <v>112</v>
      </c>
      <c r="N22" s="84" t="s">
        <v>112</v>
      </c>
      <c r="O22" s="84" t="s">
        <v>112</v>
      </c>
      <c r="P22" s="84" t="s">
        <v>112</v>
      </c>
      <c r="Q22" s="83" t="s">
        <v>112</v>
      </c>
      <c r="R22" s="83" t="s">
        <v>112</v>
      </c>
      <c r="S22" s="83" t="s">
        <v>112</v>
      </c>
      <c r="T22" s="84" t="s">
        <v>112</v>
      </c>
      <c r="U22" s="84" t="s">
        <v>112</v>
      </c>
      <c r="V22" s="84" t="s">
        <v>112</v>
      </c>
      <c r="W22" s="83" t="s">
        <v>112</v>
      </c>
      <c r="X22" s="83" t="s">
        <v>112</v>
      </c>
      <c r="Y22" s="83" t="s">
        <v>112</v>
      </c>
      <c r="Z22" s="87">
        <v>2</v>
      </c>
      <c r="AA22" s="87">
        <v>1</v>
      </c>
      <c r="AB22" s="87">
        <v>2</v>
      </c>
      <c r="AC22" s="88">
        <v>3</v>
      </c>
      <c r="AD22" s="88">
        <v>3</v>
      </c>
      <c r="AE22" s="88">
        <v>3</v>
      </c>
      <c r="AF22" s="87">
        <v>2</v>
      </c>
      <c r="AG22" s="87">
        <v>1</v>
      </c>
      <c r="AH22" s="87">
        <v>2</v>
      </c>
      <c r="AI22" s="88">
        <v>1</v>
      </c>
      <c r="AJ22" s="88">
        <v>1</v>
      </c>
      <c r="AK22" s="88">
        <v>2</v>
      </c>
      <c r="AL22" s="87">
        <v>1</v>
      </c>
      <c r="AM22" s="87">
        <v>3</v>
      </c>
      <c r="AN22" s="88">
        <v>1</v>
      </c>
      <c r="AO22" s="88">
        <v>1</v>
      </c>
      <c r="AP22" s="88">
        <v>2</v>
      </c>
      <c r="AQ22" s="87">
        <v>1</v>
      </c>
      <c r="AR22" s="84" t="s">
        <v>112</v>
      </c>
      <c r="AS22" s="84" t="s">
        <v>112</v>
      </c>
      <c r="AT22" s="84" t="s">
        <v>112</v>
      </c>
      <c r="AU22" s="84" t="s">
        <v>112</v>
      </c>
      <c r="AV22" s="89" t="s">
        <v>112</v>
      </c>
      <c r="AW22" s="89" t="s">
        <v>112</v>
      </c>
      <c r="AX22" s="89" t="s">
        <v>112</v>
      </c>
      <c r="AY22" s="89" t="s">
        <v>112</v>
      </c>
      <c r="AZ22" s="90" t="s">
        <v>112</v>
      </c>
      <c r="BA22" s="90" t="s">
        <v>112</v>
      </c>
      <c r="BB22" s="90" t="s">
        <v>112</v>
      </c>
      <c r="BC22" s="90" t="s">
        <v>112</v>
      </c>
      <c r="BD22" s="91" t="s">
        <v>112</v>
      </c>
      <c r="BE22" s="92" t="s">
        <v>112</v>
      </c>
      <c r="BF22" s="92" t="s">
        <v>112</v>
      </c>
      <c r="BG22" s="93" t="s">
        <v>114</v>
      </c>
      <c r="BH22" s="93" t="s">
        <v>114</v>
      </c>
      <c r="BI22" s="93" t="s">
        <v>114</v>
      </c>
      <c r="BJ22" s="94" t="s">
        <v>114</v>
      </c>
      <c r="BK22" s="94" t="s">
        <v>114</v>
      </c>
      <c r="BL22" s="94" t="s">
        <v>114</v>
      </c>
      <c r="BM22" s="95" t="s">
        <v>114</v>
      </c>
      <c r="BN22" s="95" t="s">
        <v>114</v>
      </c>
      <c r="BO22" s="96" t="s">
        <v>114</v>
      </c>
      <c r="BP22" s="96" t="s">
        <v>114</v>
      </c>
      <c r="BQ22" s="95" t="s">
        <v>114</v>
      </c>
      <c r="BR22" s="96" t="s">
        <v>114</v>
      </c>
      <c r="BS22" s="95" t="s">
        <v>114</v>
      </c>
      <c r="BT22" s="96" t="s">
        <v>114</v>
      </c>
      <c r="BU22" s="97" t="s">
        <v>174</v>
      </c>
      <c r="BV22" s="97" t="s">
        <v>175</v>
      </c>
      <c r="BW22" s="97" t="s">
        <v>176</v>
      </c>
      <c r="BX22" s="97" t="s">
        <v>176</v>
      </c>
      <c r="BY22" s="98" t="s">
        <v>177</v>
      </c>
    </row>
    <row r="23" spans="1:77" ht="45">
      <c r="A23" s="24">
        <v>69049970</v>
      </c>
      <c r="B23" s="24" t="s">
        <v>178</v>
      </c>
      <c r="C23" s="24" t="s">
        <v>179</v>
      </c>
      <c r="D23" s="24" t="s">
        <v>123</v>
      </c>
      <c r="E23" s="83" t="s">
        <v>112</v>
      </c>
      <c r="F23" s="83" t="s">
        <v>112</v>
      </c>
      <c r="G23" s="83" t="s">
        <v>112</v>
      </c>
      <c r="H23" s="84" t="s">
        <v>112</v>
      </c>
      <c r="I23" s="84" t="s">
        <v>112</v>
      </c>
      <c r="J23" s="84" t="s">
        <v>112</v>
      </c>
      <c r="K23" s="83" t="s">
        <v>112</v>
      </c>
      <c r="L23" s="83" t="s">
        <v>112</v>
      </c>
      <c r="M23" s="83" t="s">
        <v>112</v>
      </c>
      <c r="N23" s="84" t="s">
        <v>112</v>
      </c>
      <c r="O23" s="84" t="s">
        <v>112</v>
      </c>
      <c r="P23" s="84" t="s">
        <v>112</v>
      </c>
      <c r="Q23" s="83" t="s">
        <v>112</v>
      </c>
      <c r="R23" s="83" t="s">
        <v>112</v>
      </c>
      <c r="S23" s="83" t="s">
        <v>112</v>
      </c>
      <c r="T23" s="84" t="s">
        <v>112</v>
      </c>
      <c r="U23" s="84" t="s">
        <v>112</v>
      </c>
      <c r="V23" s="84" t="s">
        <v>112</v>
      </c>
      <c r="W23" s="83" t="s">
        <v>112</v>
      </c>
      <c r="X23" s="83" t="s">
        <v>112</v>
      </c>
      <c r="Y23" s="83" t="s">
        <v>112</v>
      </c>
      <c r="Z23" s="87">
        <v>2</v>
      </c>
      <c r="AA23" s="87">
        <v>2</v>
      </c>
      <c r="AB23" s="87">
        <v>3</v>
      </c>
      <c r="AC23" s="88">
        <v>1</v>
      </c>
      <c r="AD23" s="88">
        <v>1</v>
      </c>
      <c r="AE23" s="88">
        <v>2</v>
      </c>
      <c r="AF23" s="87">
        <v>2</v>
      </c>
      <c r="AG23" s="87">
        <v>2</v>
      </c>
      <c r="AH23" s="87">
        <v>3</v>
      </c>
      <c r="AI23" s="88" t="s">
        <v>112</v>
      </c>
      <c r="AJ23" s="88" t="s">
        <v>112</v>
      </c>
      <c r="AK23" s="88" t="s">
        <v>112</v>
      </c>
      <c r="AL23" s="87" t="s">
        <v>112</v>
      </c>
      <c r="AM23" s="87">
        <v>2</v>
      </c>
      <c r="AN23" s="88" t="s">
        <v>112</v>
      </c>
      <c r="AO23" s="88" t="s">
        <v>112</v>
      </c>
      <c r="AP23" s="88" t="s">
        <v>112</v>
      </c>
      <c r="AQ23" s="87" t="s">
        <v>112</v>
      </c>
      <c r="AR23" s="84" t="s">
        <v>112</v>
      </c>
      <c r="AS23" s="84" t="s">
        <v>112</v>
      </c>
      <c r="AT23" s="84" t="s">
        <v>112</v>
      </c>
      <c r="AU23" s="84" t="s">
        <v>112</v>
      </c>
      <c r="AV23" s="89" t="s">
        <v>112</v>
      </c>
      <c r="AW23" s="89" t="s">
        <v>112</v>
      </c>
      <c r="AX23" s="89" t="s">
        <v>112</v>
      </c>
      <c r="AY23" s="89" t="s">
        <v>112</v>
      </c>
      <c r="AZ23" s="90" t="s">
        <v>112</v>
      </c>
      <c r="BA23" s="90" t="s">
        <v>112</v>
      </c>
      <c r="BB23" s="90" t="s">
        <v>112</v>
      </c>
      <c r="BC23" s="90" t="s">
        <v>112</v>
      </c>
      <c r="BD23" s="91">
        <v>1</v>
      </c>
      <c r="BE23" s="92">
        <v>1</v>
      </c>
      <c r="BF23" s="92">
        <v>2</v>
      </c>
      <c r="BG23" s="93" t="s">
        <v>114</v>
      </c>
      <c r="BH23" s="93" t="s">
        <v>114</v>
      </c>
      <c r="BI23" s="93" t="s">
        <v>114</v>
      </c>
      <c r="BJ23" s="94" t="s">
        <v>114</v>
      </c>
      <c r="BK23" s="94" t="s">
        <v>114</v>
      </c>
      <c r="BL23" s="94" t="s">
        <v>114</v>
      </c>
      <c r="BM23" s="95" t="s">
        <v>114</v>
      </c>
      <c r="BN23" s="95" t="s">
        <v>114</v>
      </c>
      <c r="BO23" s="96" t="s">
        <v>114</v>
      </c>
      <c r="BP23" s="96" t="s">
        <v>114</v>
      </c>
      <c r="BQ23" s="95" t="s">
        <v>114</v>
      </c>
      <c r="BR23" s="96" t="s">
        <v>114</v>
      </c>
      <c r="BS23" s="95" t="s">
        <v>114</v>
      </c>
      <c r="BT23" s="96" t="s">
        <v>114</v>
      </c>
      <c r="BU23" s="97" t="s">
        <v>180</v>
      </c>
      <c r="BV23" s="97" t="s">
        <v>112</v>
      </c>
      <c r="BW23" s="97" t="s">
        <v>181</v>
      </c>
      <c r="BX23" s="97" t="s">
        <v>182</v>
      </c>
      <c r="BY23" s="98" t="s">
        <v>183</v>
      </c>
    </row>
    <row r="24" spans="1:77" ht="45">
      <c r="A24" s="24">
        <v>10077890</v>
      </c>
      <c r="B24" s="24" t="s">
        <v>184</v>
      </c>
      <c r="C24" s="24" t="s">
        <v>185</v>
      </c>
      <c r="D24" s="24" t="s">
        <v>110</v>
      </c>
      <c r="E24" s="83">
        <v>2</v>
      </c>
      <c r="F24" s="83">
        <v>3</v>
      </c>
      <c r="G24" s="83">
        <v>4</v>
      </c>
      <c r="H24" s="84">
        <v>2</v>
      </c>
      <c r="I24" s="84">
        <v>3</v>
      </c>
      <c r="J24" s="84">
        <v>4</v>
      </c>
      <c r="K24" s="83">
        <v>2</v>
      </c>
      <c r="L24" s="83">
        <v>3</v>
      </c>
      <c r="M24" s="83">
        <v>4</v>
      </c>
      <c r="N24" s="84">
        <v>1</v>
      </c>
      <c r="O24" s="84">
        <v>1</v>
      </c>
      <c r="P24" s="84">
        <v>1</v>
      </c>
      <c r="Q24" s="83">
        <v>1</v>
      </c>
      <c r="R24" s="83">
        <v>1</v>
      </c>
      <c r="S24" s="83">
        <v>1</v>
      </c>
      <c r="T24" s="84">
        <v>1</v>
      </c>
      <c r="U24" s="84">
        <v>1</v>
      </c>
      <c r="V24" s="84">
        <v>1</v>
      </c>
      <c r="W24" s="83">
        <v>2</v>
      </c>
      <c r="X24" s="83">
        <v>2</v>
      </c>
      <c r="Y24" s="83">
        <v>3</v>
      </c>
      <c r="Z24" s="87" t="s">
        <v>112</v>
      </c>
      <c r="AA24" s="87" t="s">
        <v>112</v>
      </c>
      <c r="AB24" s="87" t="s">
        <v>112</v>
      </c>
      <c r="AC24" s="88" t="s">
        <v>112</v>
      </c>
      <c r="AD24" s="88" t="s">
        <v>112</v>
      </c>
      <c r="AE24" s="88" t="s">
        <v>112</v>
      </c>
      <c r="AF24" s="87" t="s">
        <v>112</v>
      </c>
      <c r="AG24" s="87" t="s">
        <v>112</v>
      </c>
      <c r="AH24" s="87" t="s">
        <v>112</v>
      </c>
      <c r="AI24" s="88" t="s">
        <v>112</v>
      </c>
      <c r="AJ24" s="88" t="s">
        <v>112</v>
      </c>
      <c r="AK24" s="88" t="s">
        <v>112</v>
      </c>
      <c r="AL24" s="87" t="s">
        <v>112</v>
      </c>
      <c r="AM24" s="87" t="s">
        <v>112</v>
      </c>
      <c r="AN24" s="88" t="s">
        <v>112</v>
      </c>
      <c r="AO24" s="88" t="s">
        <v>112</v>
      </c>
      <c r="AP24" s="88" t="s">
        <v>112</v>
      </c>
      <c r="AQ24" s="87" t="s">
        <v>112</v>
      </c>
      <c r="AR24" s="84" t="s">
        <v>112</v>
      </c>
      <c r="AS24" s="84" t="s">
        <v>112</v>
      </c>
      <c r="AT24" s="84" t="s">
        <v>112</v>
      </c>
      <c r="AU24" s="84" t="s">
        <v>112</v>
      </c>
      <c r="AV24" s="89" t="s">
        <v>112</v>
      </c>
      <c r="AW24" s="89" t="s">
        <v>112</v>
      </c>
      <c r="AX24" s="89" t="s">
        <v>112</v>
      </c>
      <c r="AY24" s="89" t="s">
        <v>112</v>
      </c>
      <c r="AZ24" s="90" t="s">
        <v>112</v>
      </c>
      <c r="BA24" s="90" t="s">
        <v>112</v>
      </c>
      <c r="BB24" s="90" t="s">
        <v>112</v>
      </c>
      <c r="BC24" s="90" t="s">
        <v>112</v>
      </c>
      <c r="BD24" s="91">
        <v>2</v>
      </c>
      <c r="BE24" s="92" t="s">
        <v>112</v>
      </c>
      <c r="BF24" s="92">
        <v>2</v>
      </c>
      <c r="BG24" s="93" t="s">
        <v>113</v>
      </c>
      <c r="BH24" s="93" t="s">
        <v>113</v>
      </c>
      <c r="BI24" s="93" t="s">
        <v>114</v>
      </c>
      <c r="BJ24" s="94" t="s">
        <v>114</v>
      </c>
      <c r="BK24" s="94" t="s">
        <v>114</v>
      </c>
      <c r="BL24" s="94" t="s">
        <v>114</v>
      </c>
      <c r="BM24" s="95" t="s">
        <v>114</v>
      </c>
      <c r="BN24" s="95" t="s">
        <v>114</v>
      </c>
      <c r="BO24" s="96" t="s">
        <v>113</v>
      </c>
      <c r="BP24" s="96" t="s">
        <v>114</v>
      </c>
      <c r="BQ24" s="95" t="s">
        <v>114</v>
      </c>
      <c r="BR24" s="96" t="s">
        <v>114</v>
      </c>
      <c r="BS24" s="95" t="s">
        <v>114</v>
      </c>
      <c r="BT24" s="96" t="s">
        <v>114</v>
      </c>
      <c r="BU24" s="97" t="s">
        <v>186</v>
      </c>
      <c r="BV24" s="97" t="s">
        <v>112</v>
      </c>
      <c r="BW24" s="97" t="s">
        <v>187</v>
      </c>
      <c r="BX24" s="97" t="s">
        <v>188</v>
      </c>
      <c r="BY24" s="98" t="s">
        <v>189</v>
      </c>
    </row>
    <row r="25" spans="1:77" ht="75">
      <c r="A25" s="24" t="s">
        <v>190</v>
      </c>
      <c r="B25" s="24" t="s">
        <v>191</v>
      </c>
      <c r="C25" s="24" t="s">
        <v>192</v>
      </c>
      <c r="D25" s="24" t="s">
        <v>123</v>
      </c>
      <c r="E25" s="83" t="s">
        <v>112</v>
      </c>
      <c r="F25" s="83" t="s">
        <v>112</v>
      </c>
      <c r="G25" s="83" t="s">
        <v>112</v>
      </c>
      <c r="H25" s="84" t="s">
        <v>112</v>
      </c>
      <c r="I25" s="84" t="s">
        <v>112</v>
      </c>
      <c r="J25" s="84" t="s">
        <v>112</v>
      </c>
      <c r="K25" s="83" t="s">
        <v>112</v>
      </c>
      <c r="L25" s="83" t="s">
        <v>112</v>
      </c>
      <c r="M25" s="83" t="s">
        <v>112</v>
      </c>
      <c r="N25" s="84" t="s">
        <v>112</v>
      </c>
      <c r="O25" s="84" t="s">
        <v>112</v>
      </c>
      <c r="P25" s="84" t="s">
        <v>112</v>
      </c>
      <c r="Q25" s="83" t="s">
        <v>112</v>
      </c>
      <c r="R25" s="83" t="s">
        <v>112</v>
      </c>
      <c r="S25" s="83" t="s">
        <v>112</v>
      </c>
      <c r="T25" s="84" t="s">
        <v>112</v>
      </c>
      <c r="U25" s="84" t="s">
        <v>112</v>
      </c>
      <c r="V25" s="84" t="s">
        <v>112</v>
      </c>
      <c r="W25" s="83" t="s">
        <v>112</v>
      </c>
      <c r="X25" s="83" t="s">
        <v>112</v>
      </c>
      <c r="Y25" s="83" t="s">
        <v>112</v>
      </c>
      <c r="Z25" s="87" t="s">
        <v>112</v>
      </c>
      <c r="AA25" s="87" t="s">
        <v>112</v>
      </c>
      <c r="AB25" s="87">
        <v>3</v>
      </c>
      <c r="AC25" s="88" t="s">
        <v>112</v>
      </c>
      <c r="AD25" s="88">
        <v>1</v>
      </c>
      <c r="AE25" s="88">
        <v>3</v>
      </c>
      <c r="AF25" s="87" t="s">
        <v>112</v>
      </c>
      <c r="AG25" s="87" t="s">
        <v>112</v>
      </c>
      <c r="AH25" s="87">
        <v>1</v>
      </c>
      <c r="AI25" s="88" t="s">
        <v>112</v>
      </c>
      <c r="AJ25" s="88" t="s">
        <v>112</v>
      </c>
      <c r="AK25" s="88">
        <v>1</v>
      </c>
      <c r="AL25" s="87" t="s">
        <v>112</v>
      </c>
      <c r="AM25" s="87">
        <v>3</v>
      </c>
      <c r="AN25" s="88" t="s">
        <v>112</v>
      </c>
      <c r="AO25" s="88">
        <v>1</v>
      </c>
      <c r="AP25" s="88">
        <v>3</v>
      </c>
      <c r="AQ25" s="87" t="s">
        <v>112</v>
      </c>
      <c r="AR25" s="84" t="s">
        <v>112</v>
      </c>
      <c r="AS25" s="84" t="s">
        <v>112</v>
      </c>
      <c r="AT25" s="84" t="s">
        <v>112</v>
      </c>
      <c r="AU25" s="84" t="s">
        <v>112</v>
      </c>
      <c r="AV25" s="89" t="s">
        <v>112</v>
      </c>
      <c r="AW25" s="89" t="s">
        <v>112</v>
      </c>
      <c r="AX25" s="89" t="s">
        <v>112</v>
      </c>
      <c r="AY25" s="89" t="s">
        <v>112</v>
      </c>
      <c r="AZ25" s="90" t="s">
        <v>112</v>
      </c>
      <c r="BA25" s="90" t="s">
        <v>112</v>
      </c>
      <c r="BB25" s="90" t="s">
        <v>112</v>
      </c>
      <c r="BC25" s="90" t="s">
        <v>112</v>
      </c>
      <c r="BD25" s="91">
        <v>2</v>
      </c>
      <c r="BE25" s="92" t="s">
        <v>112</v>
      </c>
      <c r="BF25" s="92" t="s">
        <v>112</v>
      </c>
      <c r="BG25" s="93" t="s">
        <v>114</v>
      </c>
      <c r="BH25" s="93" t="s">
        <v>114</v>
      </c>
      <c r="BI25" s="93" t="s">
        <v>114</v>
      </c>
      <c r="BJ25" s="94" t="s">
        <v>114</v>
      </c>
      <c r="BK25" s="94" t="s">
        <v>114</v>
      </c>
      <c r="BL25" s="94" t="s">
        <v>114</v>
      </c>
      <c r="BM25" s="95" t="s">
        <v>114</v>
      </c>
      <c r="BN25" s="95" t="s">
        <v>114</v>
      </c>
      <c r="BO25" s="96" t="s">
        <v>114</v>
      </c>
      <c r="BP25" s="96" t="s">
        <v>114</v>
      </c>
      <c r="BQ25" s="95" t="s">
        <v>114</v>
      </c>
      <c r="BR25" s="96" t="s">
        <v>114</v>
      </c>
      <c r="BS25" s="95" t="s">
        <v>114</v>
      </c>
      <c r="BT25" s="96" t="s">
        <v>114</v>
      </c>
      <c r="BU25" s="97" t="s">
        <v>193</v>
      </c>
      <c r="BV25" s="97" t="s">
        <v>194</v>
      </c>
      <c r="BW25" s="97" t="s">
        <v>195</v>
      </c>
      <c r="BX25" s="97" t="s">
        <v>196</v>
      </c>
      <c r="BY25" s="98" t="s">
        <v>197</v>
      </c>
    </row>
    <row r="26" spans="1:77" ht="75">
      <c r="A26" s="24" t="s">
        <v>198</v>
      </c>
      <c r="B26" s="24" t="s">
        <v>199</v>
      </c>
      <c r="C26" s="24" t="s">
        <v>200</v>
      </c>
      <c r="D26" s="24" t="s">
        <v>123</v>
      </c>
      <c r="E26" s="83" t="s">
        <v>112</v>
      </c>
      <c r="F26" s="83" t="s">
        <v>112</v>
      </c>
      <c r="G26" s="83" t="s">
        <v>112</v>
      </c>
      <c r="H26" s="84" t="s">
        <v>112</v>
      </c>
      <c r="I26" s="84" t="s">
        <v>112</v>
      </c>
      <c r="J26" s="84" t="s">
        <v>112</v>
      </c>
      <c r="K26" s="83" t="s">
        <v>112</v>
      </c>
      <c r="L26" s="83" t="s">
        <v>112</v>
      </c>
      <c r="M26" s="83" t="s">
        <v>112</v>
      </c>
      <c r="N26" s="84" t="s">
        <v>112</v>
      </c>
      <c r="O26" s="84" t="s">
        <v>112</v>
      </c>
      <c r="P26" s="84" t="s">
        <v>112</v>
      </c>
      <c r="Q26" s="83" t="s">
        <v>112</v>
      </c>
      <c r="R26" s="83" t="s">
        <v>112</v>
      </c>
      <c r="S26" s="83" t="s">
        <v>112</v>
      </c>
      <c r="T26" s="84" t="s">
        <v>112</v>
      </c>
      <c r="U26" s="84" t="s">
        <v>112</v>
      </c>
      <c r="V26" s="84" t="s">
        <v>112</v>
      </c>
      <c r="W26" s="83" t="s">
        <v>112</v>
      </c>
      <c r="X26" s="83" t="s">
        <v>112</v>
      </c>
      <c r="Y26" s="83" t="s">
        <v>112</v>
      </c>
      <c r="Z26" s="87" t="s">
        <v>112</v>
      </c>
      <c r="AA26" s="87">
        <v>1</v>
      </c>
      <c r="AB26" s="87">
        <v>2</v>
      </c>
      <c r="AC26" s="88" t="s">
        <v>112</v>
      </c>
      <c r="AD26" s="88">
        <v>1</v>
      </c>
      <c r="AE26" s="88">
        <v>3</v>
      </c>
      <c r="AF26" s="87" t="s">
        <v>112</v>
      </c>
      <c r="AG26" s="87" t="s">
        <v>112</v>
      </c>
      <c r="AH26" s="87">
        <v>2</v>
      </c>
      <c r="AI26" s="88" t="s">
        <v>112</v>
      </c>
      <c r="AJ26" s="88" t="s">
        <v>112</v>
      </c>
      <c r="AK26" s="88">
        <v>1</v>
      </c>
      <c r="AL26" s="87">
        <v>1</v>
      </c>
      <c r="AM26" s="87">
        <v>3</v>
      </c>
      <c r="AN26" s="88" t="s">
        <v>112</v>
      </c>
      <c r="AO26" s="88" t="s">
        <v>112</v>
      </c>
      <c r="AP26" s="88">
        <v>3</v>
      </c>
      <c r="AQ26" s="87" t="s">
        <v>112</v>
      </c>
      <c r="AR26" s="84" t="s">
        <v>112</v>
      </c>
      <c r="AS26" s="84" t="s">
        <v>112</v>
      </c>
      <c r="AT26" s="84" t="s">
        <v>112</v>
      </c>
      <c r="AU26" s="84" t="s">
        <v>112</v>
      </c>
      <c r="AV26" s="89" t="s">
        <v>112</v>
      </c>
      <c r="AW26" s="89" t="s">
        <v>112</v>
      </c>
      <c r="AX26" s="89" t="s">
        <v>112</v>
      </c>
      <c r="AY26" s="89" t="s">
        <v>112</v>
      </c>
      <c r="AZ26" s="90" t="s">
        <v>112</v>
      </c>
      <c r="BA26" s="90" t="s">
        <v>112</v>
      </c>
      <c r="BB26" s="90" t="s">
        <v>112</v>
      </c>
      <c r="BC26" s="90" t="s">
        <v>112</v>
      </c>
      <c r="BD26" s="91">
        <v>2</v>
      </c>
      <c r="BE26" s="92" t="s">
        <v>112</v>
      </c>
      <c r="BF26" s="92" t="s">
        <v>112</v>
      </c>
      <c r="BG26" s="93" t="s">
        <v>114</v>
      </c>
      <c r="BH26" s="93" t="s">
        <v>114</v>
      </c>
      <c r="BI26" s="93" t="s">
        <v>114</v>
      </c>
      <c r="BJ26" s="94" t="s">
        <v>114</v>
      </c>
      <c r="BK26" s="94" t="s">
        <v>114</v>
      </c>
      <c r="BL26" s="94" t="s">
        <v>114</v>
      </c>
      <c r="BM26" s="95" t="s">
        <v>114</v>
      </c>
      <c r="BN26" s="95" t="s">
        <v>114</v>
      </c>
      <c r="BO26" s="96" t="s">
        <v>114</v>
      </c>
      <c r="BP26" s="96" t="s">
        <v>114</v>
      </c>
      <c r="BQ26" s="95" t="s">
        <v>114</v>
      </c>
      <c r="BR26" s="96" t="s">
        <v>114</v>
      </c>
      <c r="BS26" s="95" t="s">
        <v>114</v>
      </c>
      <c r="BT26" s="96" t="s">
        <v>114</v>
      </c>
      <c r="BU26" s="97" t="s">
        <v>201</v>
      </c>
      <c r="BV26" s="97" t="s">
        <v>202</v>
      </c>
      <c r="BW26" s="97" t="s">
        <v>203</v>
      </c>
      <c r="BX26" s="97" t="s">
        <v>204</v>
      </c>
      <c r="BY26" s="98" t="s">
        <v>205</v>
      </c>
    </row>
    <row r="27" spans="1:77" ht="120">
      <c r="A27" s="24" t="s">
        <v>206</v>
      </c>
      <c r="B27" s="24" t="s">
        <v>207</v>
      </c>
      <c r="C27" s="24" t="s">
        <v>208</v>
      </c>
      <c r="D27" s="24" t="s">
        <v>123</v>
      </c>
      <c r="E27" s="83" t="s">
        <v>112</v>
      </c>
      <c r="F27" s="83" t="s">
        <v>112</v>
      </c>
      <c r="G27" s="83">
        <v>3</v>
      </c>
      <c r="H27" s="84">
        <v>2</v>
      </c>
      <c r="I27" s="84" t="s">
        <v>112</v>
      </c>
      <c r="J27" s="84" t="s">
        <v>112</v>
      </c>
      <c r="K27" s="83" t="s">
        <v>112</v>
      </c>
      <c r="L27" s="83" t="s">
        <v>112</v>
      </c>
      <c r="M27" s="83" t="s">
        <v>112</v>
      </c>
      <c r="N27" s="84" t="s">
        <v>112</v>
      </c>
      <c r="O27" s="84" t="s">
        <v>112</v>
      </c>
      <c r="P27" s="84" t="s">
        <v>112</v>
      </c>
      <c r="Q27" s="83" t="s">
        <v>112</v>
      </c>
      <c r="R27" s="83" t="s">
        <v>112</v>
      </c>
      <c r="S27" s="83" t="s">
        <v>112</v>
      </c>
      <c r="T27" s="84" t="s">
        <v>112</v>
      </c>
      <c r="U27" s="84" t="s">
        <v>112</v>
      </c>
      <c r="V27" s="84" t="s">
        <v>112</v>
      </c>
      <c r="W27" s="83" t="s">
        <v>112</v>
      </c>
      <c r="X27" s="83" t="s">
        <v>112</v>
      </c>
      <c r="Y27" s="83" t="s">
        <v>112</v>
      </c>
      <c r="Z27" s="87" t="s">
        <v>112</v>
      </c>
      <c r="AA27" s="87" t="s">
        <v>112</v>
      </c>
      <c r="AB27" s="87">
        <v>2</v>
      </c>
      <c r="AC27" s="88" t="s">
        <v>112</v>
      </c>
      <c r="AD27" s="88" t="s">
        <v>112</v>
      </c>
      <c r="AE27" s="88">
        <v>4</v>
      </c>
      <c r="AF27" s="87" t="s">
        <v>112</v>
      </c>
      <c r="AG27" s="87" t="s">
        <v>112</v>
      </c>
      <c r="AH27" s="87">
        <v>3</v>
      </c>
      <c r="AI27" s="88" t="s">
        <v>112</v>
      </c>
      <c r="AJ27" s="88" t="s">
        <v>112</v>
      </c>
      <c r="AK27" s="88" t="s">
        <v>112</v>
      </c>
      <c r="AL27" s="87" t="s">
        <v>112</v>
      </c>
      <c r="AM27" s="87">
        <v>4</v>
      </c>
      <c r="AN27" s="88" t="s">
        <v>112</v>
      </c>
      <c r="AO27" s="88" t="s">
        <v>112</v>
      </c>
      <c r="AP27" s="88">
        <v>3</v>
      </c>
      <c r="AQ27" s="87" t="s">
        <v>112</v>
      </c>
      <c r="AR27" s="84" t="s">
        <v>112</v>
      </c>
      <c r="AS27" s="84" t="s">
        <v>112</v>
      </c>
      <c r="AT27" s="84" t="s">
        <v>112</v>
      </c>
      <c r="AU27" s="84" t="s">
        <v>112</v>
      </c>
      <c r="AV27" s="89" t="s">
        <v>112</v>
      </c>
      <c r="AW27" s="89" t="s">
        <v>112</v>
      </c>
      <c r="AX27" s="89" t="s">
        <v>112</v>
      </c>
      <c r="AY27" s="89" t="s">
        <v>112</v>
      </c>
      <c r="AZ27" s="90" t="s">
        <v>112</v>
      </c>
      <c r="BA27" s="90" t="s">
        <v>112</v>
      </c>
      <c r="BB27" s="90" t="s">
        <v>112</v>
      </c>
      <c r="BC27" s="90" t="s">
        <v>112</v>
      </c>
      <c r="BD27" s="91" t="s">
        <v>152</v>
      </c>
      <c r="BE27" s="92">
        <v>2</v>
      </c>
      <c r="BF27" s="92">
        <v>3</v>
      </c>
      <c r="BG27" s="93" t="s">
        <v>114</v>
      </c>
      <c r="BH27" s="93" t="s">
        <v>114</v>
      </c>
      <c r="BI27" s="93" t="s">
        <v>114</v>
      </c>
      <c r="BJ27" s="94" t="s">
        <v>114</v>
      </c>
      <c r="BK27" s="94" t="s">
        <v>114</v>
      </c>
      <c r="BL27" s="94" t="s">
        <v>114</v>
      </c>
      <c r="BM27" s="95" t="s">
        <v>114</v>
      </c>
      <c r="BN27" s="95" t="s">
        <v>114</v>
      </c>
      <c r="BO27" s="96" t="s">
        <v>114</v>
      </c>
      <c r="BP27" s="96" t="s">
        <v>114</v>
      </c>
      <c r="BQ27" s="95" t="s">
        <v>114</v>
      </c>
      <c r="BR27" s="96" t="s">
        <v>114</v>
      </c>
      <c r="BS27" s="95" t="s">
        <v>114</v>
      </c>
      <c r="BT27" s="96" t="s">
        <v>114</v>
      </c>
      <c r="BU27" s="97" t="s">
        <v>209</v>
      </c>
      <c r="BV27" s="97" t="s">
        <v>210</v>
      </c>
      <c r="BW27" s="97" t="s">
        <v>211</v>
      </c>
      <c r="BX27" s="97" t="s">
        <v>212</v>
      </c>
      <c r="BY27" s="98" t="s">
        <v>213</v>
      </c>
    </row>
    <row r="28" spans="1:77" ht="45">
      <c r="A28" s="24">
        <v>8729665</v>
      </c>
      <c r="B28" s="24" t="s">
        <v>214</v>
      </c>
      <c r="C28" s="24" t="s">
        <v>215</v>
      </c>
      <c r="D28" s="24" t="s">
        <v>123</v>
      </c>
      <c r="E28" s="83" t="s">
        <v>112</v>
      </c>
      <c r="F28" s="83" t="s">
        <v>112</v>
      </c>
      <c r="G28" s="83" t="s">
        <v>112</v>
      </c>
      <c r="H28" s="84" t="s">
        <v>112</v>
      </c>
      <c r="I28" s="84" t="s">
        <v>112</v>
      </c>
      <c r="J28" s="84" t="s">
        <v>112</v>
      </c>
      <c r="K28" s="83" t="s">
        <v>112</v>
      </c>
      <c r="L28" s="83" t="s">
        <v>112</v>
      </c>
      <c r="M28" s="83" t="s">
        <v>112</v>
      </c>
      <c r="N28" s="84" t="s">
        <v>112</v>
      </c>
      <c r="O28" s="84" t="s">
        <v>112</v>
      </c>
      <c r="P28" s="84" t="s">
        <v>112</v>
      </c>
      <c r="Q28" s="83" t="s">
        <v>112</v>
      </c>
      <c r="R28" s="83" t="s">
        <v>112</v>
      </c>
      <c r="S28" s="83" t="s">
        <v>112</v>
      </c>
      <c r="T28" s="84" t="s">
        <v>112</v>
      </c>
      <c r="U28" s="84" t="s">
        <v>112</v>
      </c>
      <c r="V28" s="84" t="s">
        <v>112</v>
      </c>
      <c r="W28" s="83" t="s">
        <v>112</v>
      </c>
      <c r="X28" s="83" t="s">
        <v>112</v>
      </c>
      <c r="Y28" s="83" t="s">
        <v>112</v>
      </c>
      <c r="Z28" s="87">
        <v>2</v>
      </c>
      <c r="AA28" s="87">
        <v>2</v>
      </c>
      <c r="AB28" s="87">
        <v>4</v>
      </c>
      <c r="AC28" s="88">
        <v>2</v>
      </c>
      <c r="AD28" s="88">
        <v>2</v>
      </c>
      <c r="AE28" s="88">
        <v>4</v>
      </c>
      <c r="AF28" s="87">
        <v>2</v>
      </c>
      <c r="AG28" s="87">
        <v>2</v>
      </c>
      <c r="AH28" s="87">
        <v>4</v>
      </c>
      <c r="AI28" s="88">
        <v>1</v>
      </c>
      <c r="AJ28" s="88">
        <v>1</v>
      </c>
      <c r="AK28" s="88">
        <v>1</v>
      </c>
      <c r="AL28" s="87">
        <v>2</v>
      </c>
      <c r="AM28" s="87">
        <v>3</v>
      </c>
      <c r="AN28" s="88">
        <v>2</v>
      </c>
      <c r="AO28" s="88">
        <v>2</v>
      </c>
      <c r="AP28" s="88">
        <v>3</v>
      </c>
      <c r="AQ28" s="87">
        <v>2</v>
      </c>
      <c r="AR28" s="84">
        <v>2</v>
      </c>
      <c r="AS28" s="84">
        <v>2</v>
      </c>
      <c r="AT28" s="84">
        <v>2</v>
      </c>
      <c r="AU28" s="84">
        <v>3</v>
      </c>
      <c r="AV28" s="89">
        <v>2</v>
      </c>
      <c r="AW28" s="89">
        <v>1</v>
      </c>
      <c r="AX28" s="89">
        <v>1</v>
      </c>
      <c r="AY28" s="89">
        <v>1</v>
      </c>
      <c r="AZ28" s="90">
        <v>1</v>
      </c>
      <c r="BA28" s="90">
        <v>1</v>
      </c>
      <c r="BB28" s="90">
        <v>1</v>
      </c>
      <c r="BC28" s="90">
        <v>1</v>
      </c>
      <c r="BD28" s="91" t="s">
        <v>152</v>
      </c>
      <c r="BE28" s="92">
        <v>2</v>
      </c>
      <c r="BF28" s="92">
        <v>1</v>
      </c>
      <c r="BG28" s="93" t="s">
        <v>114</v>
      </c>
      <c r="BH28" s="93" t="s">
        <v>114</v>
      </c>
      <c r="BI28" s="93" t="s">
        <v>114</v>
      </c>
      <c r="BJ28" s="94" t="s">
        <v>114</v>
      </c>
      <c r="BK28" s="94" t="s">
        <v>114</v>
      </c>
      <c r="BL28" s="94" t="s">
        <v>114</v>
      </c>
      <c r="BM28" s="95" t="s">
        <v>114</v>
      </c>
      <c r="BN28" s="95" t="s">
        <v>114</v>
      </c>
      <c r="BO28" s="96" t="s">
        <v>114</v>
      </c>
      <c r="BP28" s="96" t="s">
        <v>114</v>
      </c>
      <c r="BQ28" s="95" t="s">
        <v>114</v>
      </c>
      <c r="BR28" s="96" t="s">
        <v>114</v>
      </c>
      <c r="BS28" s="95" t="s">
        <v>114</v>
      </c>
      <c r="BT28" s="96" t="s">
        <v>114</v>
      </c>
      <c r="BU28" s="97" t="s">
        <v>216</v>
      </c>
      <c r="BV28" s="97" t="s">
        <v>217</v>
      </c>
      <c r="BW28" s="97" t="s">
        <v>218</v>
      </c>
      <c r="BX28" s="97" t="s">
        <v>219</v>
      </c>
      <c r="BY28" s="98" t="s">
        <v>220</v>
      </c>
    </row>
    <row r="29" spans="1:77" ht="105">
      <c r="A29" s="24" t="s">
        <v>221</v>
      </c>
      <c r="B29" s="24" t="s">
        <v>222</v>
      </c>
      <c r="C29" s="24" t="s">
        <v>223</v>
      </c>
      <c r="D29" s="24" t="s">
        <v>123</v>
      </c>
      <c r="E29" s="83" t="s">
        <v>112</v>
      </c>
      <c r="F29" s="83" t="s">
        <v>112</v>
      </c>
      <c r="G29" s="83" t="s">
        <v>112</v>
      </c>
      <c r="H29" s="84" t="s">
        <v>112</v>
      </c>
      <c r="I29" s="84" t="s">
        <v>112</v>
      </c>
      <c r="J29" s="84" t="s">
        <v>112</v>
      </c>
      <c r="K29" s="83" t="s">
        <v>112</v>
      </c>
      <c r="L29" s="83" t="s">
        <v>112</v>
      </c>
      <c r="M29" s="83" t="s">
        <v>112</v>
      </c>
      <c r="N29" s="84" t="s">
        <v>112</v>
      </c>
      <c r="O29" s="84" t="s">
        <v>112</v>
      </c>
      <c r="P29" s="84" t="s">
        <v>112</v>
      </c>
      <c r="Q29" s="83" t="s">
        <v>112</v>
      </c>
      <c r="R29" s="83" t="s">
        <v>112</v>
      </c>
      <c r="S29" s="83" t="s">
        <v>112</v>
      </c>
      <c r="T29" s="84" t="s">
        <v>112</v>
      </c>
      <c r="U29" s="84" t="s">
        <v>112</v>
      </c>
      <c r="V29" s="84" t="s">
        <v>112</v>
      </c>
      <c r="W29" s="83" t="s">
        <v>112</v>
      </c>
      <c r="X29" s="83" t="s">
        <v>112</v>
      </c>
      <c r="Y29" s="83" t="s">
        <v>112</v>
      </c>
      <c r="Z29" s="87">
        <v>5</v>
      </c>
      <c r="AA29" s="87">
        <v>5</v>
      </c>
      <c r="AB29" s="87">
        <v>5</v>
      </c>
      <c r="AC29" s="88">
        <v>5</v>
      </c>
      <c r="AD29" s="88">
        <v>4</v>
      </c>
      <c r="AE29" s="88">
        <v>5</v>
      </c>
      <c r="AF29" s="87">
        <v>2</v>
      </c>
      <c r="AG29" s="87">
        <v>1</v>
      </c>
      <c r="AH29" s="87">
        <v>3</v>
      </c>
      <c r="AI29" s="88">
        <v>3</v>
      </c>
      <c r="AJ29" s="88">
        <v>3</v>
      </c>
      <c r="AK29" s="88">
        <v>3</v>
      </c>
      <c r="AL29" s="87">
        <v>4</v>
      </c>
      <c r="AM29" s="87">
        <v>4</v>
      </c>
      <c r="AN29" s="88">
        <v>2</v>
      </c>
      <c r="AO29" s="88">
        <v>2</v>
      </c>
      <c r="AP29" s="88">
        <v>1</v>
      </c>
      <c r="AQ29" s="87">
        <v>1</v>
      </c>
      <c r="AR29" s="84" t="s">
        <v>112</v>
      </c>
      <c r="AS29" s="84" t="s">
        <v>112</v>
      </c>
      <c r="AT29" s="84" t="s">
        <v>112</v>
      </c>
      <c r="AU29" s="84" t="s">
        <v>112</v>
      </c>
      <c r="AV29" s="89" t="s">
        <v>112</v>
      </c>
      <c r="AW29" s="89" t="s">
        <v>112</v>
      </c>
      <c r="AX29" s="89" t="s">
        <v>112</v>
      </c>
      <c r="AY29" s="89" t="s">
        <v>112</v>
      </c>
      <c r="AZ29" s="90" t="s">
        <v>112</v>
      </c>
      <c r="BA29" s="90" t="s">
        <v>112</v>
      </c>
      <c r="BB29" s="90" t="s">
        <v>112</v>
      </c>
      <c r="BC29" s="90" t="s">
        <v>112</v>
      </c>
      <c r="BD29" s="91" t="s">
        <v>111</v>
      </c>
      <c r="BE29" s="92">
        <v>3</v>
      </c>
      <c r="BF29" s="92">
        <v>3</v>
      </c>
      <c r="BG29" s="93" t="s">
        <v>114</v>
      </c>
      <c r="BH29" s="93" t="s">
        <v>114</v>
      </c>
      <c r="BI29" s="93" t="s">
        <v>114</v>
      </c>
      <c r="BJ29" s="94" t="s">
        <v>114</v>
      </c>
      <c r="BK29" s="94" t="s">
        <v>114</v>
      </c>
      <c r="BL29" s="94" t="s">
        <v>114</v>
      </c>
      <c r="BM29" s="95" t="s">
        <v>114</v>
      </c>
      <c r="BN29" s="95" t="s">
        <v>114</v>
      </c>
      <c r="BO29" s="96" t="s">
        <v>114</v>
      </c>
      <c r="BP29" s="96" t="s">
        <v>114</v>
      </c>
      <c r="BQ29" s="95" t="s">
        <v>114</v>
      </c>
      <c r="BR29" s="96" t="s">
        <v>114</v>
      </c>
      <c r="BS29" s="95" t="s">
        <v>114</v>
      </c>
      <c r="BT29" s="96" t="s">
        <v>114</v>
      </c>
      <c r="BU29" s="97" t="s">
        <v>224</v>
      </c>
      <c r="BV29" s="97" t="s">
        <v>225</v>
      </c>
      <c r="BW29" s="97" t="s">
        <v>226</v>
      </c>
      <c r="BX29" s="97" t="s">
        <v>227</v>
      </c>
      <c r="BY29" s="98" t="s">
        <v>228</v>
      </c>
    </row>
    <row r="30" spans="1:77" ht="150">
      <c r="A30" s="24">
        <v>61472784</v>
      </c>
      <c r="B30" s="24" t="s">
        <v>229</v>
      </c>
      <c r="C30" s="24" t="s">
        <v>230</v>
      </c>
      <c r="D30" s="24" t="s">
        <v>110</v>
      </c>
      <c r="E30" s="83" t="s">
        <v>112</v>
      </c>
      <c r="F30" s="83">
        <v>1</v>
      </c>
      <c r="G30" s="83">
        <v>2</v>
      </c>
      <c r="H30" s="84">
        <v>1</v>
      </c>
      <c r="I30" s="84">
        <v>3</v>
      </c>
      <c r="J30" s="84">
        <v>3</v>
      </c>
      <c r="K30" s="83">
        <v>2</v>
      </c>
      <c r="L30" s="83">
        <v>4</v>
      </c>
      <c r="M30" s="83">
        <v>4</v>
      </c>
      <c r="N30" s="84">
        <v>1</v>
      </c>
      <c r="O30" s="84">
        <v>1</v>
      </c>
      <c r="P30" s="84">
        <v>1</v>
      </c>
      <c r="Q30" s="83" t="s">
        <v>112</v>
      </c>
      <c r="R30" s="83">
        <v>1</v>
      </c>
      <c r="S30" s="83" t="s">
        <v>112</v>
      </c>
      <c r="T30" s="84" t="s">
        <v>112</v>
      </c>
      <c r="U30" s="84" t="s">
        <v>112</v>
      </c>
      <c r="V30" s="84" t="s">
        <v>112</v>
      </c>
      <c r="W30" s="83">
        <v>1</v>
      </c>
      <c r="X30" s="83">
        <v>3</v>
      </c>
      <c r="Y30" s="83">
        <v>3</v>
      </c>
      <c r="Z30" s="87">
        <v>2</v>
      </c>
      <c r="AA30" s="87">
        <v>3</v>
      </c>
      <c r="AB30" s="87">
        <v>3</v>
      </c>
      <c r="AC30" s="88">
        <v>2</v>
      </c>
      <c r="AD30" s="88">
        <v>3</v>
      </c>
      <c r="AE30" s="88">
        <v>3</v>
      </c>
      <c r="AF30" s="87" t="s">
        <v>112</v>
      </c>
      <c r="AG30" s="87" t="s">
        <v>112</v>
      </c>
      <c r="AH30" s="87" t="s">
        <v>112</v>
      </c>
      <c r="AI30" s="88">
        <v>2</v>
      </c>
      <c r="AJ30" s="88">
        <v>2</v>
      </c>
      <c r="AK30" s="88">
        <v>2</v>
      </c>
      <c r="AL30" s="87">
        <v>2</v>
      </c>
      <c r="AM30" s="87">
        <v>3</v>
      </c>
      <c r="AN30" s="88" t="s">
        <v>112</v>
      </c>
      <c r="AO30" s="88" t="s">
        <v>112</v>
      </c>
      <c r="AP30" s="88" t="s">
        <v>112</v>
      </c>
      <c r="AQ30" s="87">
        <v>4</v>
      </c>
      <c r="AR30" s="84" t="s">
        <v>112</v>
      </c>
      <c r="AS30" s="84" t="s">
        <v>112</v>
      </c>
      <c r="AT30" s="84">
        <v>2</v>
      </c>
      <c r="AU30" s="84">
        <v>2</v>
      </c>
      <c r="AV30" s="89" t="s">
        <v>112</v>
      </c>
      <c r="AW30" s="89" t="s">
        <v>112</v>
      </c>
      <c r="AX30" s="89" t="s">
        <v>112</v>
      </c>
      <c r="AY30" s="89" t="s">
        <v>112</v>
      </c>
      <c r="AZ30" s="90">
        <v>2</v>
      </c>
      <c r="BA30" s="90">
        <v>2</v>
      </c>
      <c r="BB30" s="90">
        <v>2</v>
      </c>
      <c r="BC30" s="90">
        <v>2</v>
      </c>
      <c r="BD30" s="91" t="s">
        <v>152</v>
      </c>
      <c r="BE30" s="92">
        <v>2</v>
      </c>
      <c r="BF30" s="92" t="s">
        <v>112</v>
      </c>
      <c r="BG30" s="93" t="s">
        <v>113</v>
      </c>
      <c r="BH30" s="93" t="s">
        <v>114</v>
      </c>
      <c r="BI30" s="93" t="s">
        <v>114</v>
      </c>
      <c r="BJ30" s="94" t="s">
        <v>114</v>
      </c>
      <c r="BK30" s="94" t="s">
        <v>114</v>
      </c>
      <c r="BL30" s="94" t="s">
        <v>114</v>
      </c>
      <c r="BM30" s="95" t="s">
        <v>114</v>
      </c>
      <c r="BN30" s="95" t="s">
        <v>114</v>
      </c>
      <c r="BO30" s="96" t="s">
        <v>114</v>
      </c>
      <c r="BP30" s="96" t="s">
        <v>113</v>
      </c>
      <c r="BQ30" s="95" t="s">
        <v>113</v>
      </c>
      <c r="BR30" s="96" t="s">
        <v>114</v>
      </c>
      <c r="BS30" s="95" t="s">
        <v>114</v>
      </c>
      <c r="BT30" s="96" t="s">
        <v>114</v>
      </c>
      <c r="BU30" s="97" t="s">
        <v>231</v>
      </c>
      <c r="BV30" s="97" t="s">
        <v>232</v>
      </c>
      <c r="BW30" s="97" t="s">
        <v>233</v>
      </c>
      <c r="BX30" s="97" t="s">
        <v>234</v>
      </c>
      <c r="BY30" s="98" t="s">
        <v>235</v>
      </c>
    </row>
    <row r="31" spans="1:77" ht="45">
      <c r="A31" s="24">
        <v>61453025</v>
      </c>
      <c r="B31" s="24" t="s">
        <v>236</v>
      </c>
      <c r="C31" s="24" t="s">
        <v>237</v>
      </c>
      <c r="D31" s="24" t="s">
        <v>110</v>
      </c>
      <c r="E31" s="83">
        <v>2</v>
      </c>
      <c r="F31" s="83">
        <v>3</v>
      </c>
      <c r="G31" s="83">
        <v>3</v>
      </c>
      <c r="H31" s="84">
        <v>3</v>
      </c>
      <c r="I31" s="84">
        <v>3</v>
      </c>
      <c r="J31" s="84">
        <v>3</v>
      </c>
      <c r="K31" s="83">
        <v>3</v>
      </c>
      <c r="L31" s="83">
        <v>4</v>
      </c>
      <c r="M31" s="83">
        <v>4</v>
      </c>
      <c r="N31" s="84">
        <v>2</v>
      </c>
      <c r="O31" s="84">
        <v>2</v>
      </c>
      <c r="P31" s="84">
        <v>2</v>
      </c>
      <c r="Q31" s="83" t="s">
        <v>112</v>
      </c>
      <c r="R31" s="83" t="s">
        <v>112</v>
      </c>
      <c r="S31" s="83" t="s">
        <v>112</v>
      </c>
      <c r="T31" s="84" t="s">
        <v>112</v>
      </c>
      <c r="U31" s="84" t="s">
        <v>112</v>
      </c>
      <c r="V31" s="84" t="s">
        <v>112</v>
      </c>
      <c r="W31" s="83">
        <v>3</v>
      </c>
      <c r="X31" s="83">
        <v>3</v>
      </c>
      <c r="Y31" s="83">
        <v>3</v>
      </c>
      <c r="Z31" s="87">
        <v>3</v>
      </c>
      <c r="AA31" s="87">
        <v>3</v>
      </c>
      <c r="AB31" s="87">
        <v>3</v>
      </c>
      <c r="AC31" s="88">
        <v>2</v>
      </c>
      <c r="AD31" s="88">
        <v>2</v>
      </c>
      <c r="AE31" s="88">
        <v>3</v>
      </c>
      <c r="AF31" s="87">
        <v>2</v>
      </c>
      <c r="AG31" s="87">
        <v>2</v>
      </c>
      <c r="AH31" s="87">
        <v>2</v>
      </c>
      <c r="AI31" s="88">
        <v>2</v>
      </c>
      <c r="AJ31" s="88">
        <v>2</v>
      </c>
      <c r="AK31" s="88">
        <v>2</v>
      </c>
      <c r="AL31" s="87">
        <v>3</v>
      </c>
      <c r="AM31" s="87">
        <v>2</v>
      </c>
      <c r="AN31" s="88">
        <v>2</v>
      </c>
      <c r="AO31" s="88" t="s">
        <v>112</v>
      </c>
      <c r="AP31" s="88" t="s">
        <v>112</v>
      </c>
      <c r="AQ31" s="87">
        <v>2</v>
      </c>
      <c r="AR31" s="84">
        <v>2</v>
      </c>
      <c r="AS31" s="84">
        <v>2</v>
      </c>
      <c r="AT31" s="84">
        <v>1</v>
      </c>
      <c r="AU31" s="84">
        <v>1</v>
      </c>
      <c r="AV31" s="89" t="s">
        <v>112</v>
      </c>
      <c r="AW31" s="89" t="s">
        <v>112</v>
      </c>
      <c r="AX31" s="89" t="s">
        <v>112</v>
      </c>
      <c r="AY31" s="89" t="s">
        <v>112</v>
      </c>
      <c r="AZ31" s="90" t="s">
        <v>112</v>
      </c>
      <c r="BA31" s="90" t="s">
        <v>112</v>
      </c>
      <c r="BB31" s="90" t="s">
        <v>112</v>
      </c>
      <c r="BC31" s="90" t="s">
        <v>112</v>
      </c>
      <c r="BD31" s="91">
        <v>1</v>
      </c>
      <c r="BE31" s="92">
        <v>1</v>
      </c>
      <c r="BF31" s="92">
        <v>1</v>
      </c>
      <c r="BG31" s="93" t="s">
        <v>113</v>
      </c>
      <c r="BH31" s="93" t="s">
        <v>114</v>
      </c>
      <c r="BI31" s="93" t="s">
        <v>114</v>
      </c>
      <c r="BJ31" s="94" t="s">
        <v>114</v>
      </c>
      <c r="BK31" s="94" t="s">
        <v>114</v>
      </c>
      <c r="BL31" s="94" t="s">
        <v>114</v>
      </c>
      <c r="BM31" s="95" t="s">
        <v>114</v>
      </c>
      <c r="BN31" s="95" t="s">
        <v>114</v>
      </c>
      <c r="BO31" s="96" t="s">
        <v>113</v>
      </c>
      <c r="BP31" s="96" t="s">
        <v>114</v>
      </c>
      <c r="BQ31" s="95" t="s">
        <v>113</v>
      </c>
      <c r="BR31" s="96" t="s">
        <v>114</v>
      </c>
      <c r="BS31" s="95" t="s">
        <v>114</v>
      </c>
      <c r="BT31" s="96" t="s">
        <v>114</v>
      </c>
      <c r="BU31" s="97" t="s">
        <v>238</v>
      </c>
      <c r="BV31" s="97" t="s">
        <v>112</v>
      </c>
      <c r="BW31" s="97" t="s">
        <v>239</v>
      </c>
      <c r="BX31" s="97" t="s">
        <v>240</v>
      </c>
      <c r="BY31" s="98" t="s">
        <v>241</v>
      </c>
    </row>
    <row r="32" spans="1:77" ht="90">
      <c r="A32" s="24" t="s">
        <v>242</v>
      </c>
      <c r="B32" s="24" t="s">
        <v>243</v>
      </c>
      <c r="C32" s="24" t="s">
        <v>244</v>
      </c>
      <c r="D32" s="24" t="s">
        <v>123</v>
      </c>
      <c r="E32" s="83" t="s">
        <v>112</v>
      </c>
      <c r="F32" s="83" t="s">
        <v>112</v>
      </c>
      <c r="G32" s="83" t="s">
        <v>112</v>
      </c>
      <c r="H32" s="84" t="s">
        <v>112</v>
      </c>
      <c r="I32" s="84" t="s">
        <v>112</v>
      </c>
      <c r="J32" s="84">
        <v>1</v>
      </c>
      <c r="K32" s="83" t="s">
        <v>112</v>
      </c>
      <c r="L32" s="83" t="s">
        <v>112</v>
      </c>
      <c r="M32" s="83">
        <v>1</v>
      </c>
      <c r="N32" s="84" t="s">
        <v>112</v>
      </c>
      <c r="O32" s="84" t="s">
        <v>112</v>
      </c>
      <c r="P32" s="84">
        <v>1</v>
      </c>
      <c r="Q32" s="83" t="s">
        <v>112</v>
      </c>
      <c r="R32" s="83" t="s">
        <v>112</v>
      </c>
      <c r="S32" s="83">
        <v>1</v>
      </c>
      <c r="T32" s="84" t="s">
        <v>112</v>
      </c>
      <c r="U32" s="84" t="s">
        <v>112</v>
      </c>
      <c r="V32" s="84">
        <v>1</v>
      </c>
      <c r="W32" s="83" t="s">
        <v>112</v>
      </c>
      <c r="X32" s="83" t="s">
        <v>112</v>
      </c>
      <c r="Y32" s="83">
        <v>1</v>
      </c>
      <c r="Z32" s="87">
        <v>1</v>
      </c>
      <c r="AA32" s="87">
        <v>1</v>
      </c>
      <c r="AB32" s="87">
        <v>4</v>
      </c>
      <c r="AC32" s="88">
        <v>1</v>
      </c>
      <c r="AD32" s="88">
        <v>1</v>
      </c>
      <c r="AE32" s="88">
        <v>5</v>
      </c>
      <c r="AF32" s="87">
        <v>1</v>
      </c>
      <c r="AG32" s="87">
        <v>1</v>
      </c>
      <c r="AH32" s="87">
        <v>4</v>
      </c>
      <c r="AI32" s="88">
        <v>1</v>
      </c>
      <c r="AJ32" s="88">
        <v>1</v>
      </c>
      <c r="AK32" s="88">
        <v>2</v>
      </c>
      <c r="AL32" s="87">
        <v>3</v>
      </c>
      <c r="AM32" s="87">
        <v>5</v>
      </c>
      <c r="AN32" s="88">
        <v>1</v>
      </c>
      <c r="AO32" s="88">
        <v>1</v>
      </c>
      <c r="AP32" s="88">
        <v>5</v>
      </c>
      <c r="AQ32" s="87">
        <v>1</v>
      </c>
      <c r="AR32" s="84" t="s">
        <v>112</v>
      </c>
      <c r="AS32" s="84">
        <v>1</v>
      </c>
      <c r="AT32" s="84" t="s">
        <v>112</v>
      </c>
      <c r="AU32" s="84">
        <v>1</v>
      </c>
      <c r="AV32" s="89" t="s">
        <v>112</v>
      </c>
      <c r="AW32" s="89">
        <v>1</v>
      </c>
      <c r="AX32" s="89" t="s">
        <v>112</v>
      </c>
      <c r="AY32" s="89">
        <v>1</v>
      </c>
      <c r="AZ32" s="90" t="s">
        <v>112</v>
      </c>
      <c r="BA32" s="90">
        <v>1</v>
      </c>
      <c r="BB32" s="90" t="s">
        <v>112</v>
      </c>
      <c r="BC32" s="90">
        <v>1</v>
      </c>
      <c r="BD32" s="91">
        <v>2</v>
      </c>
      <c r="BE32" s="92">
        <v>2</v>
      </c>
      <c r="BF32" s="92">
        <v>3</v>
      </c>
      <c r="BG32" s="93" t="s">
        <v>114</v>
      </c>
      <c r="BH32" s="93" t="s">
        <v>114</v>
      </c>
      <c r="BI32" s="93" t="s">
        <v>114</v>
      </c>
      <c r="BJ32" s="94" t="s">
        <v>114</v>
      </c>
      <c r="BK32" s="94" t="s">
        <v>114</v>
      </c>
      <c r="BL32" s="94" t="s">
        <v>114</v>
      </c>
      <c r="BM32" s="95" t="s">
        <v>114</v>
      </c>
      <c r="BN32" s="95" t="s">
        <v>114</v>
      </c>
      <c r="BO32" s="96" t="s">
        <v>114</v>
      </c>
      <c r="BP32" s="96" t="s">
        <v>114</v>
      </c>
      <c r="BQ32" s="95" t="s">
        <v>114</v>
      </c>
      <c r="BR32" s="96" t="s">
        <v>114</v>
      </c>
      <c r="BS32" s="95" t="s">
        <v>114</v>
      </c>
      <c r="BT32" s="96" t="s">
        <v>114</v>
      </c>
      <c r="BU32" s="97" t="s">
        <v>245</v>
      </c>
      <c r="BV32" s="97" t="s">
        <v>246</v>
      </c>
      <c r="BW32" s="97" t="s">
        <v>247</v>
      </c>
      <c r="BX32" s="97" t="s">
        <v>248</v>
      </c>
      <c r="BY32" s="98" t="s">
        <v>249</v>
      </c>
    </row>
    <row r="33" spans="1:77" ht="30">
      <c r="A33" s="24">
        <v>8164920</v>
      </c>
      <c r="B33" s="24" t="s">
        <v>250</v>
      </c>
      <c r="C33" s="24" t="s">
        <v>251</v>
      </c>
      <c r="D33" s="24" t="s">
        <v>123</v>
      </c>
      <c r="E33" s="83" t="s">
        <v>112</v>
      </c>
      <c r="F33" s="83" t="s">
        <v>112</v>
      </c>
      <c r="G33" s="83" t="s">
        <v>112</v>
      </c>
      <c r="H33" s="84" t="s">
        <v>112</v>
      </c>
      <c r="I33" s="84" t="s">
        <v>112</v>
      </c>
      <c r="J33" s="84" t="s">
        <v>112</v>
      </c>
      <c r="K33" s="83" t="s">
        <v>112</v>
      </c>
      <c r="L33" s="83" t="s">
        <v>112</v>
      </c>
      <c r="M33" s="83">
        <v>4</v>
      </c>
      <c r="N33" s="84" t="s">
        <v>112</v>
      </c>
      <c r="O33" s="84" t="s">
        <v>112</v>
      </c>
      <c r="P33" s="84" t="s">
        <v>112</v>
      </c>
      <c r="Q33" s="83" t="s">
        <v>112</v>
      </c>
      <c r="R33" s="83" t="s">
        <v>112</v>
      </c>
      <c r="S33" s="83" t="s">
        <v>112</v>
      </c>
      <c r="T33" s="84" t="s">
        <v>112</v>
      </c>
      <c r="U33" s="84" t="s">
        <v>112</v>
      </c>
      <c r="V33" s="84" t="s">
        <v>112</v>
      </c>
      <c r="W33" s="83" t="s">
        <v>112</v>
      </c>
      <c r="X33" s="83" t="s">
        <v>112</v>
      </c>
      <c r="Y33" s="83" t="s">
        <v>112</v>
      </c>
      <c r="Z33" s="87">
        <v>3</v>
      </c>
      <c r="AA33" s="87">
        <v>3</v>
      </c>
      <c r="AB33" s="87">
        <v>4</v>
      </c>
      <c r="AC33" s="88">
        <v>3</v>
      </c>
      <c r="AD33" s="88">
        <v>3</v>
      </c>
      <c r="AE33" s="88">
        <v>4</v>
      </c>
      <c r="AF33" s="87">
        <v>3</v>
      </c>
      <c r="AG33" s="87">
        <v>3</v>
      </c>
      <c r="AH33" s="87">
        <v>4</v>
      </c>
      <c r="AI33" s="88">
        <v>3</v>
      </c>
      <c r="AJ33" s="88">
        <v>3</v>
      </c>
      <c r="AK33" s="88">
        <v>4</v>
      </c>
      <c r="AL33" s="87">
        <v>4</v>
      </c>
      <c r="AM33" s="87">
        <v>4</v>
      </c>
      <c r="AN33" s="88">
        <v>2</v>
      </c>
      <c r="AO33" s="88">
        <v>2</v>
      </c>
      <c r="AP33" s="88">
        <v>4</v>
      </c>
      <c r="AQ33" s="87">
        <v>2</v>
      </c>
      <c r="AR33" s="84">
        <v>1</v>
      </c>
      <c r="AS33" s="84" t="s">
        <v>112</v>
      </c>
      <c r="AT33" s="84" t="s">
        <v>112</v>
      </c>
      <c r="AU33" s="84" t="s">
        <v>112</v>
      </c>
      <c r="AV33" s="89" t="s">
        <v>112</v>
      </c>
      <c r="AW33" s="89" t="s">
        <v>112</v>
      </c>
      <c r="AX33" s="89" t="s">
        <v>112</v>
      </c>
      <c r="AY33" s="89" t="s">
        <v>112</v>
      </c>
      <c r="AZ33" s="90" t="s">
        <v>112</v>
      </c>
      <c r="BA33" s="90" t="s">
        <v>112</v>
      </c>
      <c r="BB33" s="90" t="s">
        <v>112</v>
      </c>
      <c r="BC33" s="90" t="s">
        <v>112</v>
      </c>
      <c r="BD33" s="91" t="s">
        <v>152</v>
      </c>
      <c r="BE33" s="92">
        <v>2</v>
      </c>
      <c r="BF33" s="92">
        <v>3</v>
      </c>
      <c r="BG33" s="93" t="s">
        <v>114</v>
      </c>
      <c r="BH33" s="93" t="s">
        <v>114</v>
      </c>
      <c r="BI33" s="93" t="s">
        <v>114</v>
      </c>
      <c r="BJ33" s="94" t="s">
        <v>114</v>
      </c>
      <c r="BK33" s="94" t="s">
        <v>114</v>
      </c>
      <c r="BL33" s="94" t="s">
        <v>114</v>
      </c>
      <c r="BM33" s="95" t="s">
        <v>114</v>
      </c>
      <c r="BN33" s="95" t="s">
        <v>114</v>
      </c>
      <c r="BO33" s="96" t="s">
        <v>114</v>
      </c>
      <c r="BP33" s="96" t="s">
        <v>114</v>
      </c>
      <c r="BQ33" s="95" t="s">
        <v>114</v>
      </c>
      <c r="BR33" s="96" t="s">
        <v>114</v>
      </c>
      <c r="BS33" s="95" t="s">
        <v>114</v>
      </c>
      <c r="BT33" s="96" t="s">
        <v>114</v>
      </c>
      <c r="BU33" s="97" t="s">
        <v>252</v>
      </c>
      <c r="BV33" s="97" t="s">
        <v>253</v>
      </c>
      <c r="BW33" s="97" t="s">
        <v>254</v>
      </c>
      <c r="BX33" s="97" t="s">
        <v>255</v>
      </c>
      <c r="BY33" s="98" t="s">
        <v>256</v>
      </c>
    </row>
    <row r="34" spans="1:77" ht="45">
      <c r="A34" s="24">
        <v>61464203</v>
      </c>
      <c r="B34" s="24" t="s">
        <v>257</v>
      </c>
      <c r="C34" s="24" t="s">
        <v>258</v>
      </c>
      <c r="D34" s="24" t="s">
        <v>110</v>
      </c>
      <c r="E34" s="83">
        <v>2</v>
      </c>
      <c r="F34" s="83">
        <v>2</v>
      </c>
      <c r="G34" s="83">
        <v>2</v>
      </c>
      <c r="H34" s="84">
        <v>3</v>
      </c>
      <c r="I34" s="84">
        <v>3</v>
      </c>
      <c r="J34" s="84">
        <v>3</v>
      </c>
      <c r="K34" s="83">
        <v>3</v>
      </c>
      <c r="L34" s="83">
        <v>3</v>
      </c>
      <c r="M34" s="83">
        <v>3</v>
      </c>
      <c r="N34" s="84">
        <v>2</v>
      </c>
      <c r="O34" s="84">
        <v>2</v>
      </c>
      <c r="P34" s="84">
        <v>2</v>
      </c>
      <c r="Q34" s="83">
        <v>4</v>
      </c>
      <c r="R34" s="83">
        <v>4</v>
      </c>
      <c r="S34" s="83">
        <v>4</v>
      </c>
      <c r="T34" s="84">
        <v>3</v>
      </c>
      <c r="U34" s="84">
        <v>3</v>
      </c>
      <c r="V34" s="84">
        <v>3</v>
      </c>
      <c r="W34" s="83">
        <v>2</v>
      </c>
      <c r="X34" s="83">
        <v>2</v>
      </c>
      <c r="Y34" s="83">
        <v>2</v>
      </c>
      <c r="Z34" s="87" t="s">
        <v>112</v>
      </c>
      <c r="AA34" s="87" t="s">
        <v>112</v>
      </c>
      <c r="AB34" s="87" t="s">
        <v>112</v>
      </c>
      <c r="AC34" s="88" t="s">
        <v>112</v>
      </c>
      <c r="AD34" s="88" t="s">
        <v>112</v>
      </c>
      <c r="AE34" s="88" t="s">
        <v>112</v>
      </c>
      <c r="AF34" s="87" t="s">
        <v>112</v>
      </c>
      <c r="AG34" s="87" t="s">
        <v>112</v>
      </c>
      <c r="AH34" s="87" t="s">
        <v>112</v>
      </c>
      <c r="AI34" s="88" t="s">
        <v>112</v>
      </c>
      <c r="AJ34" s="88" t="s">
        <v>112</v>
      </c>
      <c r="AK34" s="88" t="s">
        <v>112</v>
      </c>
      <c r="AL34" s="87" t="s">
        <v>112</v>
      </c>
      <c r="AM34" s="87" t="s">
        <v>112</v>
      </c>
      <c r="AN34" s="88">
        <v>1</v>
      </c>
      <c r="AO34" s="88" t="s">
        <v>112</v>
      </c>
      <c r="AP34" s="88" t="s">
        <v>112</v>
      </c>
      <c r="AQ34" s="87" t="s">
        <v>112</v>
      </c>
      <c r="AR34" s="84">
        <v>2</v>
      </c>
      <c r="AS34" s="84">
        <v>2</v>
      </c>
      <c r="AT34" s="84">
        <v>2</v>
      </c>
      <c r="AU34" s="84">
        <v>2</v>
      </c>
      <c r="AV34" s="89">
        <v>2</v>
      </c>
      <c r="AW34" s="89">
        <v>2</v>
      </c>
      <c r="AX34" s="89">
        <v>2</v>
      </c>
      <c r="AY34" s="89">
        <v>2</v>
      </c>
      <c r="AZ34" s="90">
        <v>2</v>
      </c>
      <c r="BA34" s="90">
        <v>2</v>
      </c>
      <c r="BB34" s="90">
        <v>2</v>
      </c>
      <c r="BC34" s="90">
        <v>2</v>
      </c>
      <c r="BD34" s="91">
        <v>2</v>
      </c>
      <c r="BE34" s="92">
        <v>3</v>
      </c>
      <c r="BF34" s="92">
        <v>2</v>
      </c>
      <c r="BG34" s="93" t="s">
        <v>113</v>
      </c>
      <c r="BH34" s="93" t="s">
        <v>114</v>
      </c>
      <c r="BI34" s="93" t="s">
        <v>114</v>
      </c>
      <c r="BJ34" s="94" t="s">
        <v>113</v>
      </c>
      <c r="BK34" s="94" t="s">
        <v>113</v>
      </c>
      <c r="BL34" s="94" t="s">
        <v>113</v>
      </c>
      <c r="BM34" s="95" t="s">
        <v>113</v>
      </c>
      <c r="BN34" s="95" t="s">
        <v>113</v>
      </c>
      <c r="BO34" s="96" t="s">
        <v>113</v>
      </c>
      <c r="BP34" s="96" t="s">
        <v>114</v>
      </c>
      <c r="BQ34" s="95" t="s">
        <v>113</v>
      </c>
      <c r="BR34" s="96" t="s">
        <v>114</v>
      </c>
      <c r="BS34" s="95" t="s">
        <v>114</v>
      </c>
      <c r="BT34" s="96" t="s">
        <v>114</v>
      </c>
      <c r="BU34" s="97" t="s">
        <v>259</v>
      </c>
      <c r="BV34" s="97" t="s">
        <v>260</v>
      </c>
      <c r="BW34" s="97" t="s">
        <v>261</v>
      </c>
      <c r="BX34" s="97" t="s">
        <v>262</v>
      </c>
      <c r="BY34" s="98" t="s">
        <v>263</v>
      </c>
    </row>
    <row r="35" spans="1:77" ht="120">
      <c r="A35" s="24" t="s">
        <v>264</v>
      </c>
      <c r="B35" s="24" t="s">
        <v>265</v>
      </c>
      <c r="C35" s="24" t="s">
        <v>266</v>
      </c>
      <c r="D35" s="24" t="s">
        <v>123</v>
      </c>
      <c r="E35" s="83" t="s">
        <v>112</v>
      </c>
      <c r="F35" s="83" t="s">
        <v>112</v>
      </c>
      <c r="G35" s="83" t="s">
        <v>112</v>
      </c>
      <c r="H35" s="84" t="s">
        <v>112</v>
      </c>
      <c r="I35" s="84" t="s">
        <v>112</v>
      </c>
      <c r="J35" s="84" t="s">
        <v>112</v>
      </c>
      <c r="K35" s="83" t="s">
        <v>112</v>
      </c>
      <c r="L35" s="83" t="s">
        <v>112</v>
      </c>
      <c r="M35" s="83" t="s">
        <v>112</v>
      </c>
      <c r="N35" s="84" t="s">
        <v>112</v>
      </c>
      <c r="O35" s="84" t="s">
        <v>112</v>
      </c>
      <c r="P35" s="84" t="s">
        <v>112</v>
      </c>
      <c r="Q35" s="83" t="s">
        <v>112</v>
      </c>
      <c r="R35" s="83" t="s">
        <v>112</v>
      </c>
      <c r="S35" s="83" t="s">
        <v>112</v>
      </c>
      <c r="T35" s="84" t="s">
        <v>112</v>
      </c>
      <c r="U35" s="84" t="s">
        <v>112</v>
      </c>
      <c r="V35" s="84" t="s">
        <v>112</v>
      </c>
      <c r="W35" s="83" t="s">
        <v>112</v>
      </c>
      <c r="X35" s="83" t="s">
        <v>112</v>
      </c>
      <c r="Y35" s="83" t="s">
        <v>112</v>
      </c>
      <c r="Z35" s="87">
        <v>1</v>
      </c>
      <c r="AA35" s="87">
        <v>1</v>
      </c>
      <c r="AB35" s="87">
        <v>3</v>
      </c>
      <c r="AC35" s="88">
        <v>2</v>
      </c>
      <c r="AD35" s="88">
        <v>2</v>
      </c>
      <c r="AE35" s="88">
        <v>4</v>
      </c>
      <c r="AF35" s="87">
        <v>1</v>
      </c>
      <c r="AG35" s="87">
        <v>1</v>
      </c>
      <c r="AH35" s="87">
        <v>3</v>
      </c>
      <c r="AI35" s="88">
        <v>1</v>
      </c>
      <c r="AJ35" s="88">
        <v>1</v>
      </c>
      <c r="AK35" s="88">
        <v>2</v>
      </c>
      <c r="AL35" s="87">
        <v>3</v>
      </c>
      <c r="AM35" s="87">
        <v>4</v>
      </c>
      <c r="AN35" s="88">
        <v>2</v>
      </c>
      <c r="AO35" s="88">
        <v>2</v>
      </c>
      <c r="AP35" s="88">
        <v>4</v>
      </c>
      <c r="AQ35" s="87" t="s">
        <v>112</v>
      </c>
      <c r="AR35" s="84" t="s">
        <v>112</v>
      </c>
      <c r="AS35" s="84" t="s">
        <v>112</v>
      </c>
      <c r="AT35" s="84" t="s">
        <v>112</v>
      </c>
      <c r="AU35" s="84" t="s">
        <v>112</v>
      </c>
      <c r="AV35" s="89" t="s">
        <v>112</v>
      </c>
      <c r="AW35" s="89" t="s">
        <v>112</v>
      </c>
      <c r="AX35" s="89" t="s">
        <v>112</v>
      </c>
      <c r="AY35" s="89" t="s">
        <v>112</v>
      </c>
      <c r="AZ35" s="90" t="s">
        <v>112</v>
      </c>
      <c r="BA35" s="90" t="s">
        <v>112</v>
      </c>
      <c r="BB35" s="90" t="s">
        <v>112</v>
      </c>
      <c r="BC35" s="90" t="s">
        <v>112</v>
      </c>
      <c r="BD35" s="91" t="s">
        <v>112</v>
      </c>
      <c r="BE35" s="92" t="s">
        <v>112</v>
      </c>
      <c r="BF35" s="92" t="s">
        <v>112</v>
      </c>
      <c r="BG35" s="93" t="s">
        <v>114</v>
      </c>
      <c r="BH35" s="93" t="s">
        <v>114</v>
      </c>
      <c r="BI35" s="93" t="s">
        <v>114</v>
      </c>
      <c r="BJ35" s="94" t="s">
        <v>114</v>
      </c>
      <c r="BK35" s="94" t="s">
        <v>114</v>
      </c>
      <c r="BL35" s="94" t="s">
        <v>114</v>
      </c>
      <c r="BM35" s="95" t="s">
        <v>114</v>
      </c>
      <c r="BN35" s="95" t="s">
        <v>114</v>
      </c>
      <c r="BO35" s="96" t="s">
        <v>114</v>
      </c>
      <c r="BP35" s="96" t="s">
        <v>114</v>
      </c>
      <c r="BQ35" s="95" t="s">
        <v>114</v>
      </c>
      <c r="BR35" s="96" t="s">
        <v>114</v>
      </c>
      <c r="BS35" s="95" t="s">
        <v>114</v>
      </c>
      <c r="BT35" s="96" t="s">
        <v>114</v>
      </c>
      <c r="BU35" s="97" t="s">
        <v>267</v>
      </c>
      <c r="BV35" s="97" t="s">
        <v>268</v>
      </c>
      <c r="BW35" s="97" t="s">
        <v>269</v>
      </c>
      <c r="BX35" s="97" t="s">
        <v>270</v>
      </c>
      <c r="BY35" s="98" t="s">
        <v>271</v>
      </c>
    </row>
    <row r="36" spans="1:77" ht="270">
      <c r="A36" s="24" t="s">
        <v>272</v>
      </c>
      <c r="B36" s="24" t="s">
        <v>273</v>
      </c>
      <c r="C36" s="24" t="s">
        <v>274</v>
      </c>
      <c r="D36" s="24" t="s">
        <v>123</v>
      </c>
      <c r="E36" s="83" t="s">
        <v>112</v>
      </c>
      <c r="F36" s="83" t="s">
        <v>112</v>
      </c>
      <c r="G36" s="83" t="s">
        <v>112</v>
      </c>
      <c r="H36" s="84" t="s">
        <v>112</v>
      </c>
      <c r="I36" s="84" t="s">
        <v>112</v>
      </c>
      <c r="J36" s="84" t="s">
        <v>112</v>
      </c>
      <c r="K36" s="83" t="s">
        <v>112</v>
      </c>
      <c r="L36" s="83" t="s">
        <v>112</v>
      </c>
      <c r="M36" s="83" t="s">
        <v>112</v>
      </c>
      <c r="N36" s="84" t="s">
        <v>112</v>
      </c>
      <c r="O36" s="84" t="s">
        <v>112</v>
      </c>
      <c r="P36" s="84" t="s">
        <v>112</v>
      </c>
      <c r="Q36" s="83" t="s">
        <v>112</v>
      </c>
      <c r="R36" s="83" t="s">
        <v>112</v>
      </c>
      <c r="S36" s="83" t="s">
        <v>112</v>
      </c>
      <c r="T36" s="84" t="s">
        <v>112</v>
      </c>
      <c r="U36" s="84" t="s">
        <v>112</v>
      </c>
      <c r="V36" s="84" t="s">
        <v>112</v>
      </c>
      <c r="W36" s="83" t="s">
        <v>112</v>
      </c>
      <c r="X36" s="83" t="s">
        <v>112</v>
      </c>
      <c r="Y36" s="83" t="s">
        <v>112</v>
      </c>
      <c r="Z36" s="87">
        <v>2</v>
      </c>
      <c r="AA36" s="87">
        <v>2</v>
      </c>
      <c r="AB36" s="87">
        <v>4</v>
      </c>
      <c r="AC36" s="88">
        <v>4</v>
      </c>
      <c r="AD36" s="88">
        <v>2</v>
      </c>
      <c r="AE36" s="88">
        <v>5</v>
      </c>
      <c r="AF36" s="87">
        <v>2</v>
      </c>
      <c r="AG36" s="87">
        <v>2</v>
      </c>
      <c r="AH36" s="87">
        <v>4</v>
      </c>
      <c r="AI36" s="88">
        <v>1</v>
      </c>
      <c r="AJ36" s="88">
        <v>1</v>
      </c>
      <c r="AK36" s="88">
        <v>1</v>
      </c>
      <c r="AL36" s="87">
        <v>3</v>
      </c>
      <c r="AM36" s="87">
        <v>4</v>
      </c>
      <c r="AN36" s="88">
        <v>1</v>
      </c>
      <c r="AO36" s="88">
        <v>1</v>
      </c>
      <c r="AP36" s="88">
        <v>1</v>
      </c>
      <c r="AQ36" s="87" t="s">
        <v>112</v>
      </c>
      <c r="AR36" s="84" t="s">
        <v>112</v>
      </c>
      <c r="AS36" s="84" t="s">
        <v>112</v>
      </c>
      <c r="AT36" s="84" t="s">
        <v>112</v>
      </c>
      <c r="AU36" s="84" t="s">
        <v>112</v>
      </c>
      <c r="AV36" s="89" t="s">
        <v>112</v>
      </c>
      <c r="AW36" s="89" t="s">
        <v>112</v>
      </c>
      <c r="AX36" s="89" t="s">
        <v>112</v>
      </c>
      <c r="AY36" s="89" t="s">
        <v>112</v>
      </c>
      <c r="AZ36" s="90" t="s">
        <v>112</v>
      </c>
      <c r="BA36" s="90" t="s">
        <v>112</v>
      </c>
      <c r="BB36" s="90" t="s">
        <v>112</v>
      </c>
      <c r="BC36" s="90" t="s">
        <v>112</v>
      </c>
      <c r="BD36" s="91" t="s">
        <v>111</v>
      </c>
      <c r="BE36" s="92">
        <v>3</v>
      </c>
      <c r="BF36" s="92" t="s">
        <v>112</v>
      </c>
      <c r="BG36" s="93" t="s">
        <v>114</v>
      </c>
      <c r="BH36" s="93" t="s">
        <v>114</v>
      </c>
      <c r="BI36" s="93" t="s">
        <v>114</v>
      </c>
      <c r="BJ36" s="94" t="s">
        <v>114</v>
      </c>
      <c r="BK36" s="94" t="s">
        <v>114</v>
      </c>
      <c r="BL36" s="94" t="s">
        <v>114</v>
      </c>
      <c r="BM36" s="95" t="s">
        <v>114</v>
      </c>
      <c r="BN36" s="95" t="s">
        <v>114</v>
      </c>
      <c r="BO36" s="96" t="s">
        <v>114</v>
      </c>
      <c r="BP36" s="96" t="s">
        <v>114</v>
      </c>
      <c r="BQ36" s="95" t="s">
        <v>114</v>
      </c>
      <c r="BR36" s="96" t="s">
        <v>114</v>
      </c>
      <c r="BS36" s="95" t="s">
        <v>114</v>
      </c>
      <c r="BT36" s="96" t="s">
        <v>114</v>
      </c>
      <c r="BU36" s="97" t="s">
        <v>275</v>
      </c>
      <c r="BV36" s="97" t="s">
        <v>276</v>
      </c>
      <c r="BW36" s="97" t="s">
        <v>277</v>
      </c>
      <c r="BX36" s="97" t="s">
        <v>278</v>
      </c>
      <c r="BY36" s="98" t="s">
        <v>279</v>
      </c>
    </row>
    <row r="37" spans="1:77" ht="30">
      <c r="A37" s="24">
        <v>61464191</v>
      </c>
      <c r="B37" s="24" t="s">
        <v>280</v>
      </c>
      <c r="C37" s="24" t="s">
        <v>281</v>
      </c>
      <c r="D37" s="24" t="s">
        <v>110</v>
      </c>
      <c r="E37" s="83">
        <v>2</v>
      </c>
      <c r="F37" s="83">
        <v>2</v>
      </c>
      <c r="G37" s="83">
        <v>2</v>
      </c>
      <c r="H37" s="84">
        <v>1</v>
      </c>
      <c r="I37" s="84">
        <v>1</v>
      </c>
      <c r="J37" s="84">
        <v>1</v>
      </c>
      <c r="K37" s="83">
        <v>3</v>
      </c>
      <c r="L37" s="83">
        <v>3</v>
      </c>
      <c r="M37" s="83">
        <v>3</v>
      </c>
      <c r="N37" s="84">
        <v>1</v>
      </c>
      <c r="O37" s="84">
        <v>1</v>
      </c>
      <c r="P37" s="84">
        <v>1</v>
      </c>
      <c r="Q37" s="83">
        <v>1</v>
      </c>
      <c r="R37" s="83">
        <v>1</v>
      </c>
      <c r="S37" s="83">
        <v>1</v>
      </c>
      <c r="T37" s="84">
        <v>3</v>
      </c>
      <c r="U37" s="84">
        <v>2</v>
      </c>
      <c r="V37" s="84">
        <v>2</v>
      </c>
      <c r="W37" s="83">
        <v>1</v>
      </c>
      <c r="X37" s="83">
        <v>1</v>
      </c>
      <c r="Y37" s="83">
        <v>1</v>
      </c>
      <c r="Z37" s="87" t="s">
        <v>112</v>
      </c>
      <c r="AA37" s="87" t="s">
        <v>112</v>
      </c>
      <c r="AB37" s="87" t="s">
        <v>112</v>
      </c>
      <c r="AC37" s="88" t="s">
        <v>112</v>
      </c>
      <c r="AD37" s="88" t="s">
        <v>112</v>
      </c>
      <c r="AE37" s="88" t="s">
        <v>112</v>
      </c>
      <c r="AF37" s="87" t="s">
        <v>112</v>
      </c>
      <c r="AG37" s="87" t="s">
        <v>112</v>
      </c>
      <c r="AH37" s="87" t="s">
        <v>112</v>
      </c>
      <c r="AI37" s="88" t="s">
        <v>112</v>
      </c>
      <c r="AJ37" s="88" t="s">
        <v>112</v>
      </c>
      <c r="AK37" s="88" t="s">
        <v>112</v>
      </c>
      <c r="AL37" s="87" t="s">
        <v>112</v>
      </c>
      <c r="AM37" s="87" t="s">
        <v>112</v>
      </c>
      <c r="AN37" s="88" t="s">
        <v>112</v>
      </c>
      <c r="AO37" s="88" t="s">
        <v>112</v>
      </c>
      <c r="AP37" s="88" t="s">
        <v>112</v>
      </c>
      <c r="AQ37" s="87" t="s">
        <v>112</v>
      </c>
      <c r="AR37" s="84" t="s">
        <v>112</v>
      </c>
      <c r="AS37" s="84" t="s">
        <v>112</v>
      </c>
      <c r="AT37" s="84" t="s">
        <v>112</v>
      </c>
      <c r="AU37" s="84" t="s">
        <v>112</v>
      </c>
      <c r="AV37" s="89" t="s">
        <v>112</v>
      </c>
      <c r="AW37" s="89" t="s">
        <v>112</v>
      </c>
      <c r="AX37" s="89" t="s">
        <v>112</v>
      </c>
      <c r="AY37" s="89" t="s">
        <v>112</v>
      </c>
      <c r="AZ37" s="90" t="s">
        <v>112</v>
      </c>
      <c r="BA37" s="90" t="s">
        <v>112</v>
      </c>
      <c r="BB37" s="90" t="s">
        <v>112</v>
      </c>
      <c r="BC37" s="90" t="s">
        <v>112</v>
      </c>
      <c r="BD37" s="91">
        <v>2</v>
      </c>
      <c r="BE37" s="92">
        <v>2</v>
      </c>
      <c r="BF37" s="92" t="s">
        <v>112</v>
      </c>
      <c r="BG37" s="93" t="s">
        <v>113</v>
      </c>
      <c r="BH37" s="93" t="s">
        <v>113</v>
      </c>
      <c r="BI37" s="93" t="s">
        <v>114</v>
      </c>
      <c r="BJ37" s="94" t="s">
        <v>114</v>
      </c>
      <c r="BK37" s="94" t="s">
        <v>114</v>
      </c>
      <c r="BL37" s="94" t="s">
        <v>114</v>
      </c>
      <c r="BM37" s="95" t="s">
        <v>114</v>
      </c>
      <c r="BN37" s="95" t="s">
        <v>114</v>
      </c>
      <c r="BO37" s="96" t="s">
        <v>113</v>
      </c>
      <c r="BP37" s="96" t="s">
        <v>113</v>
      </c>
      <c r="BQ37" s="95" t="s">
        <v>113</v>
      </c>
      <c r="BR37" s="96" t="s">
        <v>114</v>
      </c>
      <c r="BS37" s="95" t="s">
        <v>114</v>
      </c>
      <c r="BT37" s="96" t="s">
        <v>114</v>
      </c>
      <c r="BU37" s="97" t="s">
        <v>282</v>
      </c>
      <c r="BV37" s="97" t="s">
        <v>112</v>
      </c>
      <c r="BW37" s="97" t="s">
        <v>283</v>
      </c>
      <c r="BX37" s="97" t="s">
        <v>284</v>
      </c>
      <c r="BY37" s="98" t="s">
        <v>285</v>
      </c>
    </row>
    <row r="38" spans="1:77" ht="225">
      <c r="A38" s="24">
        <v>61397856</v>
      </c>
      <c r="B38" s="24" t="s">
        <v>286</v>
      </c>
      <c r="C38" s="24" t="s">
        <v>287</v>
      </c>
      <c r="D38" s="24" t="s">
        <v>110</v>
      </c>
      <c r="E38" s="83">
        <v>4</v>
      </c>
      <c r="F38" s="83">
        <v>4</v>
      </c>
      <c r="G38" s="83">
        <v>4</v>
      </c>
      <c r="H38" s="84">
        <v>5</v>
      </c>
      <c r="I38" s="84">
        <v>5</v>
      </c>
      <c r="J38" s="84">
        <v>5</v>
      </c>
      <c r="K38" s="83">
        <v>2</v>
      </c>
      <c r="L38" s="83">
        <v>2</v>
      </c>
      <c r="M38" s="83">
        <v>2</v>
      </c>
      <c r="N38" s="84">
        <v>5</v>
      </c>
      <c r="O38" s="84">
        <v>5</v>
      </c>
      <c r="P38" s="84">
        <v>5</v>
      </c>
      <c r="Q38" s="83">
        <v>1</v>
      </c>
      <c r="R38" s="83">
        <v>1</v>
      </c>
      <c r="S38" s="83">
        <v>1</v>
      </c>
      <c r="T38" s="84">
        <v>1</v>
      </c>
      <c r="U38" s="84">
        <v>1</v>
      </c>
      <c r="V38" s="84">
        <v>1</v>
      </c>
      <c r="W38" s="83">
        <v>1</v>
      </c>
      <c r="X38" s="83">
        <v>1</v>
      </c>
      <c r="Y38" s="83">
        <v>1</v>
      </c>
      <c r="Z38" s="87">
        <v>1</v>
      </c>
      <c r="AA38" s="87">
        <v>1</v>
      </c>
      <c r="AB38" s="87">
        <v>1</v>
      </c>
      <c r="AC38" s="88">
        <v>1</v>
      </c>
      <c r="AD38" s="88">
        <v>1</v>
      </c>
      <c r="AE38" s="88">
        <v>1</v>
      </c>
      <c r="AF38" s="87">
        <v>1</v>
      </c>
      <c r="AG38" s="87">
        <v>1</v>
      </c>
      <c r="AH38" s="87">
        <v>1</v>
      </c>
      <c r="AI38" s="88">
        <v>1</v>
      </c>
      <c r="AJ38" s="88">
        <v>1</v>
      </c>
      <c r="AK38" s="88">
        <v>1</v>
      </c>
      <c r="AL38" s="87">
        <v>1</v>
      </c>
      <c r="AM38" s="87">
        <v>1</v>
      </c>
      <c r="AN38" s="88">
        <v>1</v>
      </c>
      <c r="AO38" s="88">
        <v>1</v>
      </c>
      <c r="AP38" s="88">
        <v>1</v>
      </c>
      <c r="AQ38" s="87">
        <v>1</v>
      </c>
      <c r="AR38" s="84">
        <v>1</v>
      </c>
      <c r="AS38" s="84">
        <v>1</v>
      </c>
      <c r="AT38" s="84">
        <v>1</v>
      </c>
      <c r="AU38" s="84">
        <v>1</v>
      </c>
      <c r="AV38" s="89">
        <v>1</v>
      </c>
      <c r="AW38" s="89">
        <v>1</v>
      </c>
      <c r="AX38" s="89">
        <v>1</v>
      </c>
      <c r="AY38" s="89">
        <v>1</v>
      </c>
      <c r="AZ38" s="90">
        <v>1</v>
      </c>
      <c r="BA38" s="90">
        <v>1</v>
      </c>
      <c r="BB38" s="90">
        <v>1</v>
      </c>
      <c r="BC38" s="90">
        <v>1</v>
      </c>
      <c r="BD38" s="91">
        <v>2</v>
      </c>
      <c r="BE38" s="92">
        <v>3</v>
      </c>
      <c r="BF38" s="92">
        <v>4</v>
      </c>
      <c r="BG38" s="93" t="s">
        <v>113</v>
      </c>
      <c r="BH38" s="93" t="s">
        <v>114</v>
      </c>
      <c r="BI38" s="93" t="s">
        <v>114</v>
      </c>
      <c r="BJ38" s="94" t="s">
        <v>114</v>
      </c>
      <c r="BK38" s="94" t="s">
        <v>114</v>
      </c>
      <c r="BL38" s="94" t="s">
        <v>114</v>
      </c>
      <c r="BM38" s="95" t="s">
        <v>114</v>
      </c>
      <c r="BN38" s="95" t="s">
        <v>114</v>
      </c>
      <c r="BO38" s="96" t="s">
        <v>114</v>
      </c>
      <c r="BP38" s="96" t="s">
        <v>114</v>
      </c>
      <c r="BQ38" s="95" t="s">
        <v>114</v>
      </c>
      <c r="BR38" s="96" t="s">
        <v>114</v>
      </c>
      <c r="BS38" s="95" t="s">
        <v>114</v>
      </c>
      <c r="BT38" s="96" t="s">
        <v>114</v>
      </c>
      <c r="BU38" s="97" t="s">
        <v>288</v>
      </c>
      <c r="BV38" s="97" t="s">
        <v>289</v>
      </c>
      <c r="BW38" s="97" t="s">
        <v>290</v>
      </c>
      <c r="BX38" s="97" t="s">
        <v>291</v>
      </c>
      <c r="BY38" s="98" t="s">
        <v>292</v>
      </c>
    </row>
    <row r="39" spans="1:77" ht="45">
      <c r="A39" s="24" t="s">
        <v>293</v>
      </c>
      <c r="B39" s="24" t="s">
        <v>294</v>
      </c>
      <c r="C39" s="24" t="s">
        <v>295</v>
      </c>
      <c r="D39" s="24" t="s">
        <v>123</v>
      </c>
      <c r="E39" s="83" t="s">
        <v>112</v>
      </c>
      <c r="F39" s="83" t="s">
        <v>112</v>
      </c>
      <c r="G39" s="83" t="s">
        <v>112</v>
      </c>
      <c r="H39" s="84" t="s">
        <v>112</v>
      </c>
      <c r="I39" s="84" t="s">
        <v>112</v>
      </c>
      <c r="J39" s="84" t="s">
        <v>112</v>
      </c>
      <c r="K39" s="83" t="s">
        <v>112</v>
      </c>
      <c r="L39" s="83" t="s">
        <v>112</v>
      </c>
      <c r="M39" s="83" t="s">
        <v>112</v>
      </c>
      <c r="N39" s="84" t="s">
        <v>112</v>
      </c>
      <c r="O39" s="84" t="s">
        <v>112</v>
      </c>
      <c r="P39" s="84" t="s">
        <v>112</v>
      </c>
      <c r="Q39" s="83" t="s">
        <v>112</v>
      </c>
      <c r="R39" s="83" t="s">
        <v>112</v>
      </c>
      <c r="S39" s="83" t="s">
        <v>112</v>
      </c>
      <c r="T39" s="84" t="s">
        <v>112</v>
      </c>
      <c r="U39" s="84" t="s">
        <v>112</v>
      </c>
      <c r="V39" s="84" t="s">
        <v>112</v>
      </c>
      <c r="W39" s="83" t="s">
        <v>112</v>
      </c>
      <c r="X39" s="83" t="s">
        <v>112</v>
      </c>
      <c r="Y39" s="83" t="s">
        <v>112</v>
      </c>
      <c r="Z39" s="87">
        <v>2</v>
      </c>
      <c r="AA39" s="87">
        <v>2</v>
      </c>
      <c r="AB39" s="87">
        <v>3</v>
      </c>
      <c r="AC39" s="88">
        <v>2</v>
      </c>
      <c r="AD39" s="88">
        <v>2</v>
      </c>
      <c r="AE39" s="88">
        <v>3</v>
      </c>
      <c r="AF39" s="87">
        <v>1</v>
      </c>
      <c r="AG39" s="87">
        <v>1</v>
      </c>
      <c r="AH39" s="87">
        <v>1</v>
      </c>
      <c r="AI39" s="88">
        <v>1</v>
      </c>
      <c r="AJ39" s="88">
        <v>1</v>
      </c>
      <c r="AK39" s="88">
        <v>2</v>
      </c>
      <c r="AL39" s="87">
        <v>2</v>
      </c>
      <c r="AM39" s="87">
        <v>2</v>
      </c>
      <c r="AN39" s="88">
        <v>2</v>
      </c>
      <c r="AO39" s="88">
        <v>2</v>
      </c>
      <c r="AP39" s="88">
        <v>2</v>
      </c>
      <c r="AQ39" s="87">
        <v>2</v>
      </c>
      <c r="AR39" s="84">
        <v>1</v>
      </c>
      <c r="AS39" s="84" t="s">
        <v>112</v>
      </c>
      <c r="AT39" s="84" t="s">
        <v>112</v>
      </c>
      <c r="AU39" s="84" t="s">
        <v>112</v>
      </c>
      <c r="AV39" s="89" t="s">
        <v>112</v>
      </c>
      <c r="AW39" s="89" t="s">
        <v>112</v>
      </c>
      <c r="AX39" s="89" t="s">
        <v>112</v>
      </c>
      <c r="AY39" s="89" t="s">
        <v>112</v>
      </c>
      <c r="AZ39" s="90" t="s">
        <v>112</v>
      </c>
      <c r="BA39" s="90" t="s">
        <v>112</v>
      </c>
      <c r="BB39" s="90" t="s">
        <v>112</v>
      </c>
      <c r="BC39" s="90" t="s">
        <v>112</v>
      </c>
      <c r="BD39" s="91">
        <v>2</v>
      </c>
      <c r="BE39" s="92">
        <v>2</v>
      </c>
      <c r="BF39" s="92" t="s">
        <v>112</v>
      </c>
      <c r="BG39" s="93" t="s">
        <v>114</v>
      </c>
      <c r="BH39" s="93" t="s">
        <v>114</v>
      </c>
      <c r="BI39" s="93" t="s">
        <v>114</v>
      </c>
      <c r="BJ39" s="94" t="s">
        <v>114</v>
      </c>
      <c r="BK39" s="94" t="s">
        <v>114</v>
      </c>
      <c r="BL39" s="94" t="s">
        <v>114</v>
      </c>
      <c r="BM39" s="95" t="s">
        <v>114</v>
      </c>
      <c r="BN39" s="95" t="s">
        <v>114</v>
      </c>
      <c r="BO39" s="96" t="s">
        <v>114</v>
      </c>
      <c r="BP39" s="96" t="s">
        <v>114</v>
      </c>
      <c r="BQ39" s="95" t="s">
        <v>114</v>
      </c>
      <c r="BR39" s="96" t="s">
        <v>114</v>
      </c>
      <c r="BS39" s="95" t="s">
        <v>114</v>
      </c>
      <c r="BT39" s="96" t="s">
        <v>114</v>
      </c>
      <c r="BU39" s="97" t="s">
        <v>296</v>
      </c>
      <c r="BV39" s="97" t="s">
        <v>112</v>
      </c>
      <c r="BW39" s="97" t="s">
        <v>297</v>
      </c>
      <c r="BX39" s="97" t="s">
        <v>298</v>
      </c>
      <c r="BY39" s="98" t="s">
        <v>299</v>
      </c>
    </row>
    <row r="40" spans="1:77" ht="105">
      <c r="A40" s="24">
        <v>61424353</v>
      </c>
      <c r="B40" s="24" t="s">
        <v>300</v>
      </c>
      <c r="C40" s="24" t="s">
        <v>301</v>
      </c>
      <c r="D40" s="24" t="s">
        <v>110</v>
      </c>
      <c r="E40" s="83">
        <v>4</v>
      </c>
      <c r="F40" s="83">
        <v>3</v>
      </c>
      <c r="G40" s="83">
        <v>4</v>
      </c>
      <c r="H40" s="84">
        <v>4</v>
      </c>
      <c r="I40" s="84">
        <v>4</v>
      </c>
      <c r="J40" s="84">
        <v>3</v>
      </c>
      <c r="K40" s="83">
        <v>3</v>
      </c>
      <c r="L40" s="83">
        <v>3</v>
      </c>
      <c r="M40" s="83">
        <v>3</v>
      </c>
      <c r="N40" s="84">
        <v>2</v>
      </c>
      <c r="O40" s="84">
        <v>2</v>
      </c>
      <c r="P40" s="84">
        <v>2</v>
      </c>
      <c r="Q40" s="83">
        <v>1</v>
      </c>
      <c r="R40" s="83" t="s">
        <v>112</v>
      </c>
      <c r="S40" s="83">
        <v>2</v>
      </c>
      <c r="T40" s="84" t="s">
        <v>112</v>
      </c>
      <c r="U40" s="84" t="s">
        <v>112</v>
      </c>
      <c r="V40" s="84" t="s">
        <v>112</v>
      </c>
      <c r="W40" s="83">
        <v>1</v>
      </c>
      <c r="X40" s="83">
        <v>1</v>
      </c>
      <c r="Y40" s="83">
        <v>1</v>
      </c>
      <c r="Z40" s="87" t="s">
        <v>112</v>
      </c>
      <c r="AA40" s="87" t="s">
        <v>112</v>
      </c>
      <c r="AB40" s="87" t="s">
        <v>112</v>
      </c>
      <c r="AC40" s="88" t="s">
        <v>112</v>
      </c>
      <c r="AD40" s="88" t="s">
        <v>112</v>
      </c>
      <c r="AE40" s="88" t="s">
        <v>112</v>
      </c>
      <c r="AF40" s="87" t="s">
        <v>112</v>
      </c>
      <c r="AG40" s="87" t="s">
        <v>112</v>
      </c>
      <c r="AH40" s="87" t="s">
        <v>112</v>
      </c>
      <c r="AI40" s="88" t="s">
        <v>112</v>
      </c>
      <c r="AJ40" s="88" t="s">
        <v>112</v>
      </c>
      <c r="AK40" s="88" t="s">
        <v>112</v>
      </c>
      <c r="AL40" s="87" t="s">
        <v>112</v>
      </c>
      <c r="AM40" s="87" t="s">
        <v>112</v>
      </c>
      <c r="AN40" s="88" t="s">
        <v>112</v>
      </c>
      <c r="AO40" s="88" t="s">
        <v>112</v>
      </c>
      <c r="AP40" s="88" t="s">
        <v>112</v>
      </c>
      <c r="AQ40" s="87" t="s">
        <v>112</v>
      </c>
      <c r="AR40" s="84">
        <v>2</v>
      </c>
      <c r="AS40" s="84">
        <v>2</v>
      </c>
      <c r="AT40" s="84">
        <v>1</v>
      </c>
      <c r="AU40" s="84">
        <v>1</v>
      </c>
      <c r="AV40" s="89" t="s">
        <v>112</v>
      </c>
      <c r="AW40" s="89" t="s">
        <v>112</v>
      </c>
      <c r="AX40" s="89" t="s">
        <v>112</v>
      </c>
      <c r="AY40" s="89" t="s">
        <v>112</v>
      </c>
      <c r="AZ40" s="90">
        <v>1</v>
      </c>
      <c r="BA40" s="90" t="s">
        <v>112</v>
      </c>
      <c r="BB40" s="90" t="s">
        <v>112</v>
      </c>
      <c r="BC40" s="90" t="s">
        <v>112</v>
      </c>
      <c r="BD40" s="91" t="s">
        <v>152</v>
      </c>
      <c r="BE40" s="92">
        <v>1</v>
      </c>
      <c r="BF40" s="92">
        <v>1</v>
      </c>
      <c r="BG40" s="93" t="s">
        <v>113</v>
      </c>
      <c r="BH40" s="93" t="s">
        <v>114</v>
      </c>
      <c r="BI40" s="93" t="s">
        <v>114</v>
      </c>
      <c r="BJ40" s="94" t="s">
        <v>114</v>
      </c>
      <c r="BK40" s="94" t="s">
        <v>114</v>
      </c>
      <c r="BL40" s="94" t="s">
        <v>114</v>
      </c>
      <c r="BM40" s="95" t="s">
        <v>114</v>
      </c>
      <c r="BN40" s="95" t="s">
        <v>114</v>
      </c>
      <c r="BO40" s="96" t="s">
        <v>114</v>
      </c>
      <c r="BP40" s="96" t="s">
        <v>114</v>
      </c>
      <c r="BQ40" s="95" t="s">
        <v>114</v>
      </c>
      <c r="BR40" s="96" t="s">
        <v>114</v>
      </c>
      <c r="BS40" s="95" t="s">
        <v>114</v>
      </c>
      <c r="BT40" s="96" t="s">
        <v>114</v>
      </c>
      <c r="BU40" s="97" t="s">
        <v>302</v>
      </c>
      <c r="BV40" s="97" t="s">
        <v>112</v>
      </c>
      <c r="BW40" s="97" t="s">
        <v>303</v>
      </c>
      <c r="BX40" s="97" t="s">
        <v>304</v>
      </c>
      <c r="BY40" s="98" t="s">
        <v>305</v>
      </c>
    </row>
    <row r="41" spans="1:77" ht="30">
      <c r="A41" s="24">
        <v>61464047</v>
      </c>
      <c r="B41" s="24" t="s">
        <v>306</v>
      </c>
      <c r="C41" s="24" t="s">
        <v>307</v>
      </c>
      <c r="D41" s="24" t="s">
        <v>110</v>
      </c>
      <c r="E41" s="83">
        <v>2</v>
      </c>
      <c r="F41" s="83">
        <v>2</v>
      </c>
      <c r="G41" s="83">
        <v>2</v>
      </c>
      <c r="H41" s="84">
        <v>3</v>
      </c>
      <c r="I41" s="84">
        <v>3</v>
      </c>
      <c r="J41" s="84">
        <v>3</v>
      </c>
      <c r="K41" s="83">
        <v>3</v>
      </c>
      <c r="L41" s="83">
        <v>3</v>
      </c>
      <c r="M41" s="83">
        <v>3</v>
      </c>
      <c r="N41" s="84">
        <v>1</v>
      </c>
      <c r="O41" s="84">
        <v>1</v>
      </c>
      <c r="P41" s="84">
        <v>1</v>
      </c>
      <c r="Q41" s="83">
        <v>1</v>
      </c>
      <c r="R41" s="83">
        <v>1</v>
      </c>
      <c r="S41" s="83">
        <v>1</v>
      </c>
      <c r="T41" s="84">
        <v>2</v>
      </c>
      <c r="U41" s="84">
        <v>2</v>
      </c>
      <c r="V41" s="84">
        <v>2</v>
      </c>
      <c r="W41" s="83">
        <v>1</v>
      </c>
      <c r="X41" s="83">
        <v>1</v>
      </c>
      <c r="Y41" s="83">
        <v>1</v>
      </c>
      <c r="Z41" s="87" t="s">
        <v>112</v>
      </c>
      <c r="AA41" s="87" t="s">
        <v>112</v>
      </c>
      <c r="AB41" s="87" t="s">
        <v>112</v>
      </c>
      <c r="AC41" s="88" t="s">
        <v>112</v>
      </c>
      <c r="AD41" s="88" t="s">
        <v>112</v>
      </c>
      <c r="AE41" s="88" t="s">
        <v>112</v>
      </c>
      <c r="AF41" s="87" t="s">
        <v>112</v>
      </c>
      <c r="AG41" s="87" t="s">
        <v>112</v>
      </c>
      <c r="AH41" s="87" t="s">
        <v>112</v>
      </c>
      <c r="AI41" s="88" t="s">
        <v>112</v>
      </c>
      <c r="AJ41" s="88" t="s">
        <v>112</v>
      </c>
      <c r="AK41" s="88" t="s">
        <v>112</v>
      </c>
      <c r="AL41" s="87" t="s">
        <v>112</v>
      </c>
      <c r="AM41" s="87" t="s">
        <v>112</v>
      </c>
      <c r="AN41" s="88" t="s">
        <v>112</v>
      </c>
      <c r="AO41" s="88" t="s">
        <v>112</v>
      </c>
      <c r="AP41" s="88" t="s">
        <v>112</v>
      </c>
      <c r="AQ41" s="87" t="s">
        <v>112</v>
      </c>
      <c r="AR41" s="84" t="s">
        <v>112</v>
      </c>
      <c r="AS41" s="84" t="s">
        <v>112</v>
      </c>
      <c r="AT41" s="84" t="s">
        <v>112</v>
      </c>
      <c r="AU41" s="84" t="s">
        <v>112</v>
      </c>
      <c r="AV41" s="89" t="s">
        <v>112</v>
      </c>
      <c r="AW41" s="89" t="s">
        <v>112</v>
      </c>
      <c r="AX41" s="89" t="s">
        <v>112</v>
      </c>
      <c r="AY41" s="89" t="s">
        <v>112</v>
      </c>
      <c r="AZ41" s="90" t="s">
        <v>112</v>
      </c>
      <c r="BA41" s="90" t="s">
        <v>112</v>
      </c>
      <c r="BB41" s="90" t="s">
        <v>112</v>
      </c>
      <c r="BC41" s="90" t="s">
        <v>112</v>
      </c>
      <c r="BD41" s="91">
        <v>1</v>
      </c>
      <c r="BE41" s="92" t="s">
        <v>112</v>
      </c>
      <c r="BF41" s="92">
        <v>1</v>
      </c>
      <c r="BG41" s="93" t="s">
        <v>113</v>
      </c>
      <c r="BH41" s="93" t="s">
        <v>113</v>
      </c>
      <c r="BI41" s="93" t="s">
        <v>114</v>
      </c>
      <c r="BJ41" s="94" t="s">
        <v>114</v>
      </c>
      <c r="BK41" s="94" t="s">
        <v>114</v>
      </c>
      <c r="BL41" s="94" t="s">
        <v>114</v>
      </c>
      <c r="BM41" s="95" t="s">
        <v>114</v>
      </c>
      <c r="BN41" s="95" t="s">
        <v>114</v>
      </c>
      <c r="BO41" s="96" t="s">
        <v>113</v>
      </c>
      <c r="BP41" s="96" t="s">
        <v>113</v>
      </c>
      <c r="BQ41" s="95" t="s">
        <v>114</v>
      </c>
      <c r="BR41" s="96" t="s">
        <v>114</v>
      </c>
      <c r="BS41" s="95" t="s">
        <v>114</v>
      </c>
      <c r="BT41" s="96" t="s">
        <v>114</v>
      </c>
      <c r="BU41" s="97" t="s">
        <v>308</v>
      </c>
      <c r="BV41" s="97" t="s">
        <v>309</v>
      </c>
      <c r="BW41" s="97" t="s">
        <v>310</v>
      </c>
      <c r="BX41" s="97" t="s">
        <v>311</v>
      </c>
      <c r="BY41" s="98" t="s">
        <v>312</v>
      </c>
    </row>
    <row r="42" spans="1:77" ht="60">
      <c r="A42" s="24" t="s">
        <v>313</v>
      </c>
      <c r="B42" s="24" t="s">
        <v>314</v>
      </c>
      <c r="C42" s="24" t="s">
        <v>315</v>
      </c>
      <c r="D42" s="24" t="s">
        <v>123</v>
      </c>
      <c r="E42" s="83" t="s">
        <v>112</v>
      </c>
      <c r="F42" s="83" t="s">
        <v>112</v>
      </c>
      <c r="G42" s="83" t="s">
        <v>112</v>
      </c>
      <c r="H42" s="84" t="s">
        <v>112</v>
      </c>
      <c r="I42" s="84" t="s">
        <v>112</v>
      </c>
      <c r="J42" s="84" t="s">
        <v>112</v>
      </c>
      <c r="K42" s="83" t="s">
        <v>112</v>
      </c>
      <c r="L42" s="83" t="s">
        <v>112</v>
      </c>
      <c r="M42" s="83" t="s">
        <v>112</v>
      </c>
      <c r="N42" s="84" t="s">
        <v>112</v>
      </c>
      <c r="O42" s="84" t="s">
        <v>112</v>
      </c>
      <c r="P42" s="84" t="s">
        <v>112</v>
      </c>
      <c r="Q42" s="83" t="s">
        <v>112</v>
      </c>
      <c r="R42" s="83" t="s">
        <v>112</v>
      </c>
      <c r="S42" s="83" t="s">
        <v>112</v>
      </c>
      <c r="T42" s="84" t="s">
        <v>112</v>
      </c>
      <c r="U42" s="84" t="s">
        <v>112</v>
      </c>
      <c r="V42" s="84" t="s">
        <v>112</v>
      </c>
      <c r="W42" s="83" t="s">
        <v>112</v>
      </c>
      <c r="X42" s="83" t="s">
        <v>112</v>
      </c>
      <c r="Y42" s="83" t="s">
        <v>112</v>
      </c>
      <c r="Z42" s="87" t="s">
        <v>112</v>
      </c>
      <c r="AA42" s="87">
        <v>3</v>
      </c>
      <c r="AB42" s="87">
        <v>4</v>
      </c>
      <c r="AC42" s="88">
        <v>4</v>
      </c>
      <c r="AD42" s="88">
        <v>4</v>
      </c>
      <c r="AE42" s="88">
        <v>5</v>
      </c>
      <c r="AF42" s="87">
        <v>4</v>
      </c>
      <c r="AG42" s="87">
        <v>3</v>
      </c>
      <c r="AH42" s="87">
        <v>3</v>
      </c>
      <c r="AI42" s="88">
        <v>3</v>
      </c>
      <c r="AJ42" s="88">
        <v>3</v>
      </c>
      <c r="AK42" s="88">
        <v>4</v>
      </c>
      <c r="AL42" s="87">
        <v>3</v>
      </c>
      <c r="AM42" s="87">
        <v>4</v>
      </c>
      <c r="AN42" s="88">
        <v>3</v>
      </c>
      <c r="AO42" s="88">
        <v>3</v>
      </c>
      <c r="AP42" s="88">
        <v>4</v>
      </c>
      <c r="AQ42" s="87">
        <v>3</v>
      </c>
      <c r="AR42" s="84">
        <v>2</v>
      </c>
      <c r="AS42" s="84">
        <v>2</v>
      </c>
      <c r="AT42" s="84">
        <v>3</v>
      </c>
      <c r="AU42" s="84">
        <v>3</v>
      </c>
      <c r="AV42" s="89">
        <v>3</v>
      </c>
      <c r="AW42" s="89">
        <v>3</v>
      </c>
      <c r="AX42" s="89">
        <v>2</v>
      </c>
      <c r="AY42" s="89">
        <v>3</v>
      </c>
      <c r="AZ42" s="90">
        <v>2</v>
      </c>
      <c r="BA42" s="90">
        <v>3</v>
      </c>
      <c r="BB42" s="90">
        <v>2</v>
      </c>
      <c r="BC42" s="90">
        <v>3</v>
      </c>
      <c r="BD42" s="91" t="s">
        <v>152</v>
      </c>
      <c r="BE42" s="92">
        <v>2</v>
      </c>
      <c r="BF42" s="92">
        <v>2</v>
      </c>
      <c r="BG42" s="93" t="s">
        <v>114</v>
      </c>
      <c r="BH42" s="93" t="s">
        <v>114</v>
      </c>
      <c r="BI42" s="93" t="s">
        <v>114</v>
      </c>
      <c r="BJ42" s="94" t="s">
        <v>114</v>
      </c>
      <c r="BK42" s="94" t="s">
        <v>114</v>
      </c>
      <c r="BL42" s="94" t="s">
        <v>114</v>
      </c>
      <c r="BM42" s="95" t="s">
        <v>114</v>
      </c>
      <c r="BN42" s="95" t="s">
        <v>114</v>
      </c>
      <c r="BO42" s="96" t="s">
        <v>114</v>
      </c>
      <c r="BP42" s="96" t="s">
        <v>114</v>
      </c>
      <c r="BQ42" s="95" t="s">
        <v>114</v>
      </c>
      <c r="BR42" s="96" t="s">
        <v>114</v>
      </c>
      <c r="BS42" s="95" t="s">
        <v>114</v>
      </c>
      <c r="BT42" s="96" t="s">
        <v>114</v>
      </c>
      <c r="BU42" s="97" t="s">
        <v>316</v>
      </c>
      <c r="BV42" s="97" t="s">
        <v>317</v>
      </c>
      <c r="BW42" s="97" t="s">
        <v>318</v>
      </c>
      <c r="BX42" s="97" t="s">
        <v>319</v>
      </c>
      <c r="BY42" s="98" t="s">
        <v>320</v>
      </c>
    </row>
    <row r="43" spans="1:77" ht="45">
      <c r="A43" s="24">
        <v>61397885</v>
      </c>
      <c r="B43" s="24" t="s">
        <v>321</v>
      </c>
      <c r="C43" s="24" t="s">
        <v>322</v>
      </c>
      <c r="D43" s="24" t="s">
        <v>110</v>
      </c>
      <c r="E43" s="83">
        <v>2</v>
      </c>
      <c r="F43" s="83">
        <v>2</v>
      </c>
      <c r="G43" s="83">
        <v>2</v>
      </c>
      <c r="H43" s="84">
        <v>2</v>
      </c>
      <c r="I43" s="84">
        <v>2</v>
      </c>
      <c r="J43" s="84">
        <v>2</v>
      </c>
      <c r="K43" s="83">
        <v>2</v>
      </c>
      <c r="L43" s="83">
        <v>2</v>
      </c>
      <c r="M43" s="83">
        <v>2</v>
      </c>
      <c r="N43" s="84">
        <v>3</v>
      </c>
      <c r="O43" s="84">
        <v>3</v>
      </c>
      <c r="P43" s="84">
        <v>3</v>
      </c>
      <c r="Q43" s="83" t="s">
        <v>112</v>
      </c>
      <c r="R43" s="83" t="s">
        <v>112</v>
      </c>
      <c r="S43" s="83" t="s">
        <v>112</v>
      </c>
      <c r="T43" s="84">
        <v>2</v>
      </c>
      <c r="U43" s="84">
        <v>1</v>
      </c>
      <c r="V43" s="84" t="s">
        <v>112</v>
      </c>
      <c r="W43" s="83" t="s">
        <v>112</v>
      </c>
      <c r="X43" s="83" t="s">
        <v>112</v>
      </c>
      <c r="Y43" s="83" t="s">
        <v>112</v>
      </c>
      <c r="Z43" s="87" t="s">
        <v>112</v>
      </c>
      <c r="AA43" s="87" t="s">
        <v>112</v>
      </c>
      <c r="AB43" s="87" t="s">
        <v>112</v>
      </c>
      <c r="AC43" s="88" t="s">
        <v>112</v>
      </c>
      <c r="AD43" s="88" t="s">
        <v>112</v>
      </c>
      <c r="AE43" s="88" t="s">
        <v>112</v>
      </c>
      <c r="AF43" s="87" t="s">
        <v>112</v>
      </c>
      <c r="AG43" s="87" t="s">
        <v>112</v>
      </c>
      <c r="AH43" s="87" t="s">
        <v>112</v>
      </c>
      <c r="AI43" s="88" t="s">
        <v>112</v>
      </c>
      <c r="AJ43" s="88" t="s">
        <v>112</v>
      </c>
      <c r="AK43" s="88" t="s">
        <v>112</v>
      </c>
      <c r="AL43" s="87" t="s">
        <v>112</v>
      </c>
      <c r="AM43" s="87" t="s">
        <v>112</v>
      </c>
      <c r="AN43" s="88" t="s">
        <v>112</v>
      </c>
      <c r="AO43" s="88" t="s">
        <v>112</v>
      </c>
      <c r="AP43" s="88" t="s">
        <v>112</v>
      </c>
      <c r="AQ43" s="87" t="s">
        <v>112</v>
      </c>
      <c r="AR43" s="84" t="s">
        <v>112</v>
      </c>
      <c r="AS43" s="84" t="s">
        <v>112</v>
      </c>
      <c r="AT43" s="84" t="s">
        <v>112</v>
      </c>
      <c r="AU43" s="84" t="s">
        <v>112</v>
      </c>
      <c r="AV43" s="89" t="s">
        <v>112</v>
      </c>
      <c r="AW43" s="89" t="s">
        <v>112</v>
      </c>
      <c r="AX43" s="89" t="s">
        <v>112</v>
      </c>
      <c r="AY43" s="89" t="s">
        <v>112</v>
      </c>
      <c r="AZ43" s="90" t="s">
        <v>112</v>
      </c>
      <c r="BA43" s="90" t="s">
        <v>112</v>
      </c>
      <c r="BB43" s="90" t="s">
        <v>112</v>
      </c>
      <c r="BC43" s="90" t="s">
        <v>112</v>
      </c>
      <c r="BD43" s="91" t="s">
        <v>112</v>
      </c>
      <c r="BE43" s="92" t="s">
        <v>112</v>
      </c>
      <c r="BF43" s="92" t="s">
        <v>112</v>
      </c>
      <c r="BG43" s="93" t="s">
        <v>113</v>
      </c>
      <c r="BH43" s="93" t="s">
        <v>114</v>
      </c>
      <c r="BI43" s="93" t="s">
        <v>114</v>
      </c>
      <c r="BJ43" s="94" t="s">
        <v>114</v>
      </c>
      <c r="BK43" s="94" t="s">
        <v>114</v>
      </c>
      <c r="BL43" s="94" t="s">
        <v>114</v>
      </c>
      <c r="BM43" s="95" t="s">
        <v>114</v>
      </c>
      <c r="BN43" s="95" t="s">
        <v>114</v>
      </c>
      <c r="BO43" s="96" t="s">
        <v>114</v>
      </c>
      <c r="BP43" s="96" t="s">
        <v>114</v>
      </c>
      <c r="BQ43" s="95" t="s">
        <v>114</v>
      </c>
      <c r="BR43" s="96" t="s">
        <v>114</v>
      </c>
      <c r="BS43" s="95" t="s">
        <v>114</v>
      </c>
      <c r="BT43" s="96" t="s">
        <v>114</v>
      </c>
      <c r="BU43" s="97" t="s">
        <v>323</v>
      </c>
      <c r="BV43" s="97" t="s">
        <v>324</v>
      </c>
      <c r="BW43" s="97" t="s">
        <v>325</v>
      </c>
      <c r="BX43" s="97" t="s">
        <v>326</v>
      </c>
      <c r="BY43" s="98" t="s">
        <v>327</v>
      </c>
    </row>
    <row r="44" spans="1:77">
      <c r="A44" s="24" t="s">
        <v>328</v>
      </c>
      <c r="B44" s="24" t="s">
        <v>329</v>
      </c>
      <c r="C44" s="24" t="s">
        <v>330</v>
      </c>
      <c r="D44" s="24" t="s">
        <v>110</v>
      </c>
      <c r="E44" s="83">
        <v>1</v>
      </c>
      <c r="F44" s="83">
        <v>1</v>
      </c>
      <c r="G44" s="83">
        <v>1</v>
      </c>
      <c r="H44" s="84">
        <v>2</v>
      </c>
      <c r="I44" s="84">
        <v>2</v>
      </c>
      <c r="J44" s="84">
        <v>2</v>
      </c>
      <c r="K44" s="83">
        <v>2</v>
      </c>
      <c r="L44" s="83">
        <v>2</v>
      </c>
      <c r="M44" s="83">
        <v>2</v>
      </c>
      <c r="N44" s="84">
        <v>4</v>
      </c>
      <c r="O44" s="84">
        <v>4</v>
      </c>
      <c r="P44" s="84">
        <v>4</v>
      </c>
      <c r="Q44" s="83">
        <v>2</v>
      </c>
      <c r="R44" s="83">
        <v>2</v>
      </c>
      <c r="S44" s="83">
        <v>2</v>
      </c>
      <c r="T44" s="84">
        <v>2</v>
      </c>
      <c r="U44" s="84">
        <v>2</v>
      </c>
      <c r="V44" s="84">
        <v>2</v>
      </c>
      <c r="W44" s="83">
        <v>2</v>
      </c>
      <c r="X44" s="83">
        <v>2</v>
      </c>
      <c r="Y44" s="83">
        <v>2</v>
      </c>
      <c r="Z44" s="87" t="s">
        <v>112</v>
      </c>
      <c r="AA44" s="87" t="s">
        <v>112</v>
      </c>
      <c r="AB44" s="87" t="s">
        <v>112</v>
      </c>
      <c r="AC44" s="88" t="s">
        <v>112</v>
      </c>
      <c r="AD44" s="88" t="s">
        <v>112</v>
      </c>
      <c r="AE44" s="88" t="s">
        <v>112</v>
      </c>
      <c r="AF44" s="87" t="s">
        <v>112</v>
      </c>
      <c r="AG44" s="87" t="s">
        <v>112</v>
      </c>
      <c r="AH44" s="87" t="s">
        <v>112</v>
      </c>
      <c r="AI44" s="88" t="s">
        <v>112</v>
      </c>
      <c r="AJ44" s="88" t="s">
        <v>112</v>
      </c>
      <c r="AK44" s="88" t="s">
        <v>112</v>
      </c>
      <c r="AL44" s="87" t="s">
        <v>112</v>
      </c>
      <c r="AM44" s="87" t="s">
        <v>112</v>
      </c>
      <c r="AN44" s="88" t="s">
        <v>112</v>
      </c>
      <c r="AO44" s="88" t="s">
        <v>112</v>
      </c>
      <c r="AP44" s="88" t="s">
        <v>112</v>
      </c>
      <c r="AQ44" s="87" t="s">
        <v>112</v>
      </c>
      <c r="AR44" s="84" t="s">
        <v>112</v>
      </c>
      <c r="AS44" s="84" t="s">
        <v>112</v>
      </c>
      <c r="AT44" s="84" t="s">
        <v>112</v>
      </c>
      <c r="AU44" s="84" t="s">
        <v>112</v>
      </c>
      <c r="AV44" s="89" t="s">
        <v>112</v>
      </c>
      <c r="AW44" s="89" t="s">
        <v>112</v>
      </c>
      <c r="AX44" s="89" t="s">
        <v>112</v>
      </c>
      <c r="AY44" s="89" t="s">
        <v>112</v>
      </c>
      <c r="AZ44" s="90" t="s">
        <v>112</v>
      </c>
      <c r="BA44" s="90" t="s">
        <v>112</v>
      </c>
      <c r="BB44" s="90" t="s">
        <v>112</v>
      </c>
      <c r="BC44" s="90" t="s">
        <v>112</v>
      </c>
      <c r="BD44" s="91" t="s">
        <v>152</v>
      </c>
      <c r="BE44" s="92">
        <v>3</v>
      </c>
      <c r="BF44" s="92">
        <v>2</v>
      </c>
      <c r="BG44" s="93" t="s">
        <v>113</v>
      </c>
      <c r="BH44" s="93" t="s">
        <v>114</v>
      </c>
      <c r="BI44" s="93" t="s">
        <v>114</v>
      </c>
      <c r="BJ44" s="94" t="s">
        <v>114</v>
      </c>
      <c r="BK44" s="94" t="s">
        <v>114</v>
      </c>
      <c r="BL44" s="94" t="s">
        <v>114</v>
      </c>
      <c r="BM44" s="95" t="s">
        <v>114</v>
      </c>
      <c r="BN44" s="95" t="s">
        <v>114</v>
      </c>
      <c r="BO44" s="96" t="s">
        <v>114</v>
      </c>
      <c r="BP44" s="96" t="s">
        <v>114</v>
      </c>
      <c r="BQ44" s="95" t="s">
        <v>114</v>
      </c>
      <c r="BR44" s="96" t="s">
        <v>114</v>
      </c>
      <c r="BS44" s="95" t="s">
        <v>114</v>
      </c>
      <c r="BT44" s="96" t="s">
        <v>114</v>
      </c>
      <c r="BU44" s="97" t="s">
        <v>331</v>
      </c>
      <c r="BV44" s="97" t="s">
        <v>332</v>
      </c>
      <c r="BW44" s="97" t="s">
        <v>147</v>
      </c>
      <c r="BX44" s="97" t="s">
        <v>333</v>
      </c>
      <c r="BY44" s="98" t="s">
        <v>334</v>
      </c>
    </row>
    <row r="45" spans="1:77" ht="90">
      <c r="A45" s="24">
        <v>31298622</v>
      </c>
      <c r="B45" s="24" t="s">
        <v>335</v>
      </c>
      <c r="C45" s="24" t="s">
        <v>336</v>
      </c>
      <c r="D45" s="24" t="s">
        <v>110</v>
      </c>
      <c r="E45" s="83">
        <v>3</v>
      </c>
      <c r="F45" s="83">
        <v>3</v>
      </c>
      <c r="G45" s="83">
        <v>2</v>
      </c>
      <c r="H45" s="84">
        <v>3</v>
      </c>
      <c r="I45" s="84">
        <v>3</v>
      </c>
      <c r="J45" s="84">
        <v>2</v>
      </c>
      <c r="K45" s="83">
        <v>2</v>
      </c>
      <c r="L45" s="83">
        <v>2</v>
      </c>
      <c r="M45" s="83">
        <v>2</v>
      </c>
      <c r="N45" s="84">
        <v>3</v>
      </c>
      <c r="O45" s="84">
        <v>3</v>
      </c>
      <c r="P45" s="84">
        <v>2</v>
      </c>
      <c r="Q45" s="83" t="s">
        <v>112</v>
      </c>
      <c r="R45" s="83" t="s">
        <v>112</v>
      </c>
      <c r="S45" s="83" t="s">
        <v>112</v>
      </c>
      <c r="T45" s="84">
        <v>1</v>
      </c>
      <c r="U45" s="84">
        <v>1</v>
      </c>
      <c r="V45" s="84" t="s">
        <v>112</v>
      </c>
      <c r="W45" s="83">
        <v>2</v>
      </c>
      <c r="X45" s="83">
        <v>2</v>
      </c>
      <c r="Y45" s="83" t="s">
        <v>112</v>
      </c>
      <c r="Z45" s="87" t="s">
        <v>112</v>
      </c>
      <c r="AA45" s="87" t="s">
        <v>112</v>
      </c>
      <c r="AB45" s="87" t="s">
        <v>112</v>
      </c>
      <c r="AC45" s="88" t="s">
        <v>112</v>
      </c>
      <c r="AD45" s="88" t="s">
        <v>112</v>
      </c>
      <c r="AE45" s="88" t="s">
        <v>112</v>
      </c>
      <c r="AF45" s="87" t="s">
        <v>112</v>
      </c>
      <c r="AG45" s="87" t="s">
        <v>112</v>
      </c>
      <c r="AH45" s="87" t="s">
        <v>112</v>
      </c>
      <c r="AI45" s="88" t="s">
        <v>112</v>
      </c>
      <c r="AJ45" s="88" t="s">
        <v>112</v>
      </c>
      <c r="AK45" s="88" t="s">
        <v>112</v>
      </c>
      <c r="AL45" s="87" t="s">
        <v>112</v>
      </c>
      <c r="AM45" s="87" t="s">
        <v>112</v>
      </c>
      <c r="AN45" s="88" t="s">
        <v>112</v>
      </c>
      <c r="AO45" s="88" t="s">
        <v>112</v>
      </c>
      <c r="AP45" s="88" t="s">
        <v>112</v>
      </c>
      <c r="AQ45" s="87" t="s">
        <v>112</v>
      </c>
      <c r="AR45" s="84">
        <v>2</v>
      </c>
      <c r="AS45" s="84">
        <v>2</v>
      </c>
      <c r="AT45" s="84">
        <v>2</v>
      </c>
      <c r="AU45" s="84" t="s">
        <v>112</v>
      </c>
      <c r="AV45" s="89" t="s">
        <v>112</v>
      </c>
      <c r="AW45" s="89" t="s">
        <v>112</v>
      </c>
      <c r="AX45" s="89" t="s">
        <v>112</v>
      </c>
      <c r="AY45" s="89" t="s">
        <v>112</v>
      </c>
      <c r="AZ45" s="90" t="s">
        <v>112</v>
      </c>
      <c r="BA45" s="90" t="s">
        <v>112</v>
      </c>
      <c r="BB45" s="90" t="s">
        <v>112</v>
      </c>
      <c r="BC45" s="90" t="s">
        <v>112</v>
      </c>
      <c r="BD45" s="91">
        <v>2</v>
      </c>
      <c r="BE45" s="92" t="s">
        <v>112</v>
      </c>
      <c r="BF45" s="92">
        <v>1</v>
      </c>
      <c r="BG45" s="93" t="s">
        <v>113</v>
      </c>
      <c r="BH45" s="93" t="s">
        <v>114</v>
      </c>
      <c r="BI45" s="93" t="s">
        <v>114</v>
      </c>
      <c r="BJ45" s="94" t="s">
        <v>114</v>
      </c>
      <c r="BK45" s="94" t="s">
        <v>114</v>
      </c>
      <c r="BL45" s="94" t="s">
        <v>114</v>
      </c>
      <c r="BM45" s="95" t="s">
        <v>114</v>
      </c>
      <c r="BN45" s="95" t="s">
        <v>114</v>
      </c>
      <c r="BO45" s="96" t="s">
        <v>114</v>
      </c>
      <c r="BP45" s="96" t="s">
        <v>114</v>
      </c>
      <c r="BQ45" s="95" t="s">
        <v>114</v>
      </c>
      <c r="BR45" s="96" t="s">
        <v>114</v>
      </c>
      <c r="BS45" s="95" t="s">
        <v>114</v>
      </c>
      <c r="BT45" s="96" t="s">
        <v>114</v>
      </c>
      <c r="BU45" s="97" t="s">
        <v>337</v>
      </c>
      <c r="BV45" s="97" t="s">
        <v>338</v>
      </c>
      <c r="BW45" s="97" t="s">
        <v>339</v>
      </c>
      <c r="BX45" s="97" t="s">
        <v>340</v>
      </c>
      <c r="BY45" s="98" t="s">
        <v>341</v>
      </c>
    </row>
    <row r="46" spans="1:77" ht="409.5">
      <c r="A46" s="24" t="s">
        <v>342</v>
      </c>
      <c r="B46" s="24" t="s">
        <v>343</v>
      </c>
      <c r="C46" s="24" t="s">
        <v>344</v>
      </c>
      <c r="D46" s="24" t="s">
        <v>123</v>
      </c>
      <c r="E46" s="83" t="s">
        <v>112</v>
      </c>
      <c r="F46" s="83" t="s">
        <v>112</v>
      </c>
      <c r="G46" s="83" t="s">
        <v>112</v>
      </c>
      <c r="H46" s="84">
        <v>1</v>
      </c>
      <c r="I46" s="84">
        <v>1</v>
      </c>
      <c r="J46" s="84">
        <v>1</v>
      </c>
      <c r="K46" s="83">
        <v>1</v>
      </c>
      <c r="L46" s="83">
        <v>1</v>
      </c>
      <c r="M46" s="83">
        <v>1</v>
      </c>
      <c r="N46" s="84">
        <v>1</v>
      </c>
      <c r="O46" s="84">
        <v>1</v>
      </c>
      <c r="P46" s="84">
        <v>1</v>
      </c>
      <c r="Q46" s="83">
        <v>1</v>
      </c>
      <c r="R46" s="83">
        <v>1</v>
      </c>
      <c r="S46" s="83">
        <v>1</v>
      </c>
      <c r="T46" s="84" t="s">
        <v>112</v>
      </c>
      <c r="U46" s="84" t="s">
        <v>112</v>
      </c>
      <c r="V46" s="84" t="s">
        <v>112</v>
      </c>
      <c r="W46" s="83" t="s">
        <v>112</v>
      </c>
      <c r="X46" s="83" t="s">
        <v>112</v>
      </c>
      <c r="Y46" s="83" t="s">
        <v>112</v>
      </c>
      <c r="Z46" s="87">
        <v>1</v>
      </c>
      <c r="AA46" s="87">
        <v>1</v>
      </c>
      <c r="AB46" s="87">
        <v>4</v>
      </c>
      <c r="AC46" s="88">
        <v>1</v>
      </c>
      <c r="AD46" s="88">
        <v>1</v>
      </c>
      <c r="AE46" s="88">
        <v>5</v>
      </c>
      <c r="AF46" s="87">
        <v>1</v>
      </c>
      <c r="AG46" s="87">
        <v>1</v>
      </c>
      <c r="AH46" s="87">
        <v>4</v>
      </c>
      <c r="AI46" s="88">
        <v>1</v>
      </c>
      <c r="AJ46" s="88">
        <v>1</v>
      </c>
      <c r="AK46" s="88">
        <v>1</v>
      </c>
      <c r="AL46" s="87">
        <v>3</v>
      </c>
      <c r="AM46" s="87">
        <v>4</v>
      </c>
      <c r="AN46" s="88">
        <v>1</v>
      </c>
      <c r="AO46" s="88">
        <v>1</v>
      </c>
      <c r="AP46" s="88">
        <v>3</v>
      </c>
      <c r="AQ46" s="87" t="s">
        <v>112</v>
      </c>
      <c r="AR46" s="84" t="s">
        <v>112</v>
      </c>
      <c r="AS46" s="84" t="s">
        <v>112</v>
      </c>
      <c r="AT46" s="84" t="s">
        <v>112</v>
      </c>
      <c r="AU46" s="84" t="s">
        <v>112</v>
      </c>
      <c r="AV46" s="89" t="s">
        <v>112</v>
      </c>
      <c r="AW46" s="89" t="s">
        <v>112</v>
      </c>
      <c r="AX46" s="89" t="s">
        <v>112</v>
      </c>
      <c r="AY46" s="89" t="s">
        <v>112</v>
      </c>
      <c r="AZ46" s="90" t="s">
        <v>112</v>
      </c>
      <c r="BA46" s="90" t="s">
        <v>112</v>
      </c>
      <c r="BB46" s="90" t="s">
        <v>112</v>
      </c>
      <c r="BC46" s="90" t="s">
        <v>112</v>
      </c>
      <c r="BD46" s="91" t="s">
        <v>111</v>
      </c>
      <c r="BE46" s="92">
        <v>3</v>
      </c>
      <c r="BF46" s="92" t="s">
        <v>112</v>
      </c>
      <c r="BG46" s="93" t="s">
        <v>114</v>
      </c>
      <c r="BH46" s="93" t="s">
        <v>114</v>
      </c>
      <c r="BI46" s="93" t="s">
        <v>114</v>
      </c>
      <c r="BJ46" s="94" t="s">
        <v>114</v>
      </c>
      <c r="BK46" s="94" t="s">
        <v>114</v>
      </c>
      <c r="BL46" s="94" t="s">
        <v>114</v>
      </c>
      <c r="BM46" s="95" t="s">
        <v>114</v>
      </c>
      <c r="BN46" s="95" t="s">
        <v>114</v>
      </c>
      <c r="BO46" s="96" t="s">
        <v>114</v>
      </c>
      <c r="BP46" s="96" t="s">
        <v>114</v>
      </c>
      <c r="BQ46" s="95" t="s">
        <v>114</v>
      </c>
      <c r="BR46" s="96" t="s">
        <v>114</v>
      </c>
      <c r="BS46" s="95" t="s">
        <v>114</v>
      </c>
      <c r="BT46" s="96" t="s">
        <v>114</v>
      </c>
      <c r="BU46" s="97" t="s">
        <v>112</v>
      </c>
      <c r="BV46" s="97" t="s">
        <v>112</v>
      </c>
      <c r="BW46" s="97" t="s">
        <v>345</v>
      </c>
      <c r="BX46" s="97" t="s">
        <v>345</v>
      </c>
      <c r="BY46" s="98" t="s">
        <v>346</v>
      </c>
    </row>
    <row r="47" spans="1:77" ht="30">
      <c r="A47" s="24">
        <v>7821024</v>
      </c>
      <c r="B47" s="24" t="s">
        <v>347</v>
      </c>
      <c r="C47" s="24" t="s">
        <v>348</v>
      </c>
      <c r="D47" s="24" t="s">
        <v>123</v>
      </c>
      <c r="E47" s="83" t="s">
        <v>112</v>
      </c>
      <c r="F47" s="83" t="s">
        <v>112</v>
      </c>
      <c r="G47" s="83" t="s">
        <v>112</v>
      </c>
      <c r="H47" s="84" t="s">
        <v>112</v>
      </c>
      <c r="I47" s="84" t="s">
        <v>112</v>
      </c>
      <c r="J47" s="84" t="s">
        <v>112</v>
      </c>
      <c r="K47" s="83" t="s">
        <v>112</v>
      </c>
      <c r="L47" s="83" t="s">
        <v>112</v>
      </c>
      <c r="M47" s="83" t="s">
        <v>112</v>
      </c>
      <c r="N47" s="84" t="s">
        <v>112</v>
      </c>
      <c r="O47" s="84" t="s">
        <v>112</v>
      </c>
      <c r="P47" s="84" t="s">
        <v>112</v>
      </c>
      <c r="Q47" s="83" t="s">
        <v>112</v>
      </c>
      <c r="R47" s="83" t="s">
        <v>112</v>
      </c>
      <c r="S47" s="83" t="s">
        <v>112</v>
      </c>
      <c r="T47" s="84" t="s">
        <v>112</v>
      </c>
      <c r="U47" s="84" t="s">
        <v>112</v>
      </c>
      <c r="V47" s="84" t="s">
        <v>112</v>
      </c>
      <c r="W47" s="83" t="s">
        <v>112</v>
      </c>
      <c r="X47" s="83" t="s">
        <v>112</v>
      </c>
      <c r="Y47" s="83" t="s">
        <v>112</v>
      </c>
      <c r="Z47" s="87">
        <v>2</v>
      </c>
      <c r="AA47" s="87">
        <v>2</v>
      </c>
      <c r="AB47" s="87">
        <v>3</v>
      </c>
      <c r="AC47" s="88">
        <v>3</v>
      </c>
      <c r="AD47" s="88">
        <v>3</v>
      </c>
      <c r="AE47" s="88">
        <v>4</v>
      </c>
      <c r="AF47" s="87">
        <v>3</v>
      </c>
      <c r="AG47" s="87">
        <v>3</v>
      </c>
      <c r="AH47" s="87">
        <v>4</v>
      </c>
      <c r="AI47" s="88">
        <v>2</v>
      </c>
      <c r="AJ47" s="88">
        <v>2</v>
      </c>
      <c r="AK47" s="88">
        <v>2</v>
      </c>
      <c r="AL47" s="87">
        <v>3</v>
      </c>
      <c r="AM47" s="87">
        <v>4</v>
      </c>
      <c r="AN47" s="88">
        <v>3</v>
      </c>
      <c r="AO47" s="88">
        <v>3</v>
      </c>
      <c r="AP47" s="88">
        <v>3</v>
      </c>
      <c r="AQ47" s="87">
        <v>2</v>
      </c>
      <c r="AR47" s="84" t="s">
        <v>112</v>
      </c>
      <c r="AS47" s="84" t="s">
        <v>112</v>
      </c>
      <c r="AT47" s="84" t="s">
        <v>112</v>
      </c>
      <c r="AU47" s="84" t="s">
        <v>112</v>
      </c>
      <c r="AV47" s="89" t="s">
        <v>112</v>
      </c>
      <c r="AW47" s="89" t="s">
        <v>112</v>
      </c>
      <c r="AX47" s="89" t="s">
        <v>112</v>
      </c>
      <c r="AY47" s="89" t="s">
        <v>112</v>
      </c>
      <c r="AZ47" s="90" t="s">
        <v>112</v>
      </c>
      <c r="BA47" s="90" t="s">
        <v>112</v>
      </c>
      <c r="BB47" s="90" t="s">
        <v>112</v>
      </c>
      <c r="BC47" s="90" t="s">
        <v>112</v>
      </c>
      <c r="BD47" s="91">
        <v>2</v>
      </c>
      <c r="BE47" s="92">
        <v>1</v>
      </c>
      <c r="BF47" s="92">
        <v>2</v>
      </c>
      <c r="BG47" s="93" t="s">
        <v>114</v>
      </c>
      <c r="BH47" s="93" t="s">
        <v>114</v>
      </c>
      <c r="BI47" s="93" t="s">
        <v>114</v>
      </c>
      <c r="BJ47" s="94" t="s">
        <v>114</v>
      </c>
      <c r="BK47" s="94" t="s">
        <v>114</v>
      </c>
      <c r="BL47" s="94" t="s">
        <v>114</v>
      </c>
      <c r="BM47" s="95" t="s">
        <v>114</v>
      </c>
      <c r="BN47" s="95" t="s">
        <v>114</v>
      </c>
      <c r="BO47" s="96" t="s">
        <v>114</v>
      </c>
      <c r="BP47" s="96" t="s">
        <v>114</v>
      </c>
      <c r="BQ47" s="95" t="s">
        <v>114</v>
      </c>
      <c r="BR47" s="96" t="s">
        <v>114</v>
      </c>
      <c r="BS47" s="95" t="s">
        <v>114</v>
      </c>
      <c r="BT47" s="96" t="s">
        <v>114</v>
      </c>
      <c r="BU47" s="97" t="s">
        <v>349</v>
      </c>
      <c r="BV47" s="97" t="s">
        <v>350</v>
      </c>
      <c r="BW47" s="97" t="s">
        <v>351</v>
      </c>
      <c r="BX47" s="97" t="s">
        <v>352</v>
      </c>
      <c r="BY47" s="98" t="s">
        <v>353</v>
      </c>
    </row>
    <row r="48" spans="1:77" ht="90">
      <c r="A48" s="24">
        <v>10221666</v>
      </c>
      <c r="B48" s="24" t="s">
        <v>354</v>
      </c>
      <c r="C48" s="24" t="s">
        <v>355</v>
      </c>
      <c r="D48" s="24" t="s">
        <v>110</v>
      </c>
      <c r="E48" s="83">
        <v>2</v>
      </c>
      <c r="F48" s="83">
        <v>2</v>
      </c>
      <c r="G48" s="83">
        <v>3</v>
      </c>
      <c r="H48" s="84">
        <v>4</v>
      </c>
      <c r="I48" s="84">
        <v>5</v>
      </c>
      <c r="J48" s="84">
        <v>5</v>
      </c>
      <c r="K48" s="83">
        <v>4</v>
      </c>
      <c r="L48" s="83">
        <v>4</v>
      </c>
      <c r="M48" s="83">
        <v>4</v>
      </c>
      <c r="N48" s="84" t="s">
        <v>112</v>
      </c>
      <c r="O48" s="84" t="s">
        <v>112</v>
      </c>
      <c r="P48" s="84" t="s">
        <v>112</v>
      </c>
      <c r="Q48" s="83" t="s">
        <v>112</v>
      </c>
      <c r="R48" s="83" t="s">
        <v>112</v>
      </c>
      <c r="S48" s="83" t="s">
        <v>112</v>
      </c>
      <c r="T48" s="84">
        <v>2</v>
      </c>
      <c r="U48" s="84">
        <v>2</v>
      </c>
      <c r="V48" s="84">
        <v>2</v>
      </c>
      <c r="W48" s="83">
        <v>4</v>
      </c>
      <c r="X48" s="83">
        <v>4</v>
      </c>
      <c r="Y48" s="83">
        <v>4</v>
      </c>
      <c r="Z48" s="87" t="s">
        <v>112</v>
      </c>
      <c r="AA48" s="87" t="s">
        <v>112</v>
      </c>
      <c r="AB48" s="87" t="s">
        <v>112</v>
      </c>
      <c r="AC48" s="88" t="s">
        <v>112</v>
      </c>
      <c r="AD48" s="88" t="s">
        <v>112</v>
      </c>
      <c r="AE48" s="88" t="s">
        <v>112</v>
      </c>
      <c r="AF48" s="87" t="s">
        <v>112</v>
      </c>
      <c r="AG48" s="87" t="s">
        <v>112</v>
      </c>
      <c r="AH48" s="87" t="s">
        <v>112</v>
      </c>
      <c r="AI48" s="88" t="s">
        <v>112</v>
      </c>
      <c r="AJ48" s="88" t="s">
        <v>112</v>
      </c>
      <c r="AK48" s="88" t="s">
        <v>112</v>
      </c>
      <c r="AL48" s="87" t="s">
        <v>112</v>
      </c>
      <c r="AM48" s="87" t="s">
        <v>112</v>
      </c>
      <c r="AN48" s="88" t="s">
        <v>112</v>
      </c>
      <c r="AO48" s="88" t="s">
        <v>112</v>
      </c>
      <c r="AP48" s="88" t="s">
        <v>112</v>
      </c>
      <c r="AQ48" s="87" t="s">
        <v>112</v>
      </c>
      <c r="AR48" s="84">
        <v>2</v>
      </c>
      <c r="AS48" s="84">
        <v>2</v>
      </c>
      <c r="AT48" s="84">
        <v>2</v>
      </c>
      <c r="AU48" s="84">
        <v>2</v>
      </c>
      <c r="AV48" s="89" t="s">
        <v>112</v>
      </c>
      <c r="AW48" s="89" t="s">
        <v>112</v>
      </c>
      <c r="AX48" s="89" t="s">
        <v>112</v>
      </c>
      <c r="AY48" s="89" t="s">
        <v>112</v>
      </c>
      <c r="AZ48" s="90" t="s">
        <v>112</v>
      </c>
      <c r="BA48" s="90" t="s">
        <v>112</v>
      </c>
      <c r="BB48" s="90" t="s">
        <v>112</v>
      </c>
      <c r="BC48" s="90" t="s">
        <v>112</v>
      </c>
      <c r="BD48" s="91" t="s">
        <v>111</v>
      </c>
      <c r="BE48" s="92">
        <v>3</v>
      </c>
      <c r="BF48" s="92">
        <v>4</v>
      </c>
      <c r="BG48" s="93" t="s">
        <v>113</v>
      </c>
      <c r="BH48" s="93" t="s">
        <v>113</v>
      </c>
      <c r="BI48" s="93" t="s">
        <v>114</v>
      </c>
      <c r="BJ48" s="94" t="s">
        <v>114</v>
      </c>
      <c r="BK48" s="94" t="s">
        <v>114</v>
      </c>
      <c r="BL48" s="94" t="s">
        <v>114</v>
      </c>
      <c r="BM48" s="95" t="s">
        <v>114</v>
      </c>
      <c r="BN48" s="95" t="s">
        <v>114</v>
      </c>
      <c r="BO48" s="96" t="s">
        <v>113</v>
      </c>
      <c r="BP48" s="96" t="s">
        <v>113</v>
      </c>
      <c r="BQ48" s="95" t="s">
        <v>114</v>
      </c>
      <c r="BR48" s="96" t="s">
        <v>114</v>
      </c>
      <c r="BS48" s="95" t="s">
        <v>114</v>
      </c>
      <c r="BT48" s="96" t="s">
        <v>114</v>
      </c>
      <c r="BU48" s="97" t="s">
        <v>356</v>
      </c>
      <c r="BV48" s="97" t="s">
        <v>357</v>
      </c>
      <c r="BW48" s="97" t="s">
        <v>358</v>
      </c>
      <c r="BX48" s="97" t="s">
        <v>277</v>
      </c>
      <c r="BY48" s="98" t="s">
        <v>359</v>
      </c>
    </row>
    <row r="49" spans="1:77" ht="60">
      <c r="A49" s="24" t="s">
        <v>360</v>
      </c>
      <c r="B49" s="24" t="s">
        <v>361</v>
      </c>
      <c r="C49" s="24" t="s">
        <v>362</v>
      </c>
      <c r="D49" s="24" t="s">
        <v>123</v>
      </c>
      <c r="E49" s="83" t="s">
        <v>112</v>
      </c>
      <c r="F49" s="83" t="s">
        <v>112</v>
      </c>
      <c r="G49" s="83" t="s">
        <v>112</v>
      </c>
      <c r="H49" s="84">
        <v>1</v>
      </c>
      <c r="I49" s="84">
        <v>1</v>
      </c>
      <c r="J49" s="84">
        <v>1</v>
      </c>
      <c r="K49" s="83">
        <v>1</v>
      </c>
      <c r="L49" s="83">
        <v>1</v>
      </c>
      <c r="M49" s="83">
        <v>1</v>
      </c>
      <c r="N49" s="84" t="s">
        <v>112</v>
      </c>
      <c r="O49" s="84" t="s">
        <v>112</v>
      </c>
      <c r="P49" s="84" t="s">
        <v>112</v>
      </c>
      <c r="Q49" s="83" t="s">
        <v>112</v>
      </c>
      <c r="R49" s="83" t="s">
        <v>112</v>
      </c>
      <c r="S49" s="83" t="s">
        <v>112</v>
      </c>
      <c r="T49" s="84" t="s">
        <v>112</v>
      </c>
      <c r="U49" s="84" t="s">
        <v>112</v>
      </c>
      <c r="V49" s="84" t="s">
        <v>112</v>
      </c>
      <c r="W49" s="83">
        <v>1</v>
      </c>
      <c r="X49" s="83">
        <v>1</v>
      </c>
      <c r="Y49" s="83">
        <v>1</v>
      </c>
      <c r="Z49" s="87">
        <v>4</v>
      </c>
      <c r="AA49" s="87">
        <v>4</v>
      </c>
      <c r="AB49" s="87">
        <v>4</v>
      </c>
      <c r="AC49" s="88">
        <v>4</v>
      </c>
      <c r="AD49" s="88">
        <v>4</v>
      </c>
      <c r="AE49" s="88">
        <v>4</v>
      </c>
      <c r="AF49" s="87">
        <v>3</v>
      </c>
      <c r="AG49" s="87">
        <v>3</v>
      </c>
      <c r="AH49" s="87">
        <v>3</v>
      </c>
      <c r="AI49" s="88">
        <v>4</v>
      </c>
      <c r="AJ49" s="88">
        <v>4</v>
      </c>
      <c r="AK49" s="88">
        <v>4</v>
      </c>
      <c r="AL49" s="87">
        <v>3</v>
      </c>
      <c r="AM49" s="87">
        <v>3</v>
      </c>
      <c r="AN49" s="88">
        <v>1</v>
      </c>
      <c r="AO49" s="88">
        <v>1</v>
      </c>
      <c r="AP49" s="88">
        <v>1</v>
      </c>
      <c r="AQ49" s="87">
        <v>1</v>
      </c>
      <c r="AR49" s="84" t="s">
        <v>112</v>
      </c>
      <c r="AS49" s="84" t="s">
        <v>112</v>
      </c>
      <c r="AT49" s="84" t="s">
        <v>112</v>
      </c>
      <c r="AU49" s="84" t="s">
        <v>112</v>
      </c>
      <c r="AV49" s="89" t="s">
        <v>112</v>
      </c>
      <c r="AW49" s="89" t="s">
        <v>112</v>
      </c>
      <c r="AX49" s="89" t="s">
        <v>112</v>
      </c>
      <c r="AY49" s="89" t="s">
        <v>112</v>
      </c>
      <c r="AZ49" s="90" t="s">
        <v>112</v>
      </c>
      <c r="BA49" s="90" t="s">
        <v>112</v>
      </c>
      <c r="BB49" s="90" t="s">
        <v>112</v>
      </c>
      <c r="BC49" s="90" t="s">
        <v>112</v>
      </c>
      <c r="BD49" s="91" t="s">
        <v>112</v>
      </c>
      <c r="BE49" s="92" t="s">
        <v>112</v>
      </c>
      <c r="BF49" s="92" t="s">
        <v>112</v>
      </c>
      <c r="BG49" s="93" t="s">
        <v>114</v>
      </c>
      <c r="BH49" s="93" t="s">
        <v>114</v>
      </c>
      <c r="BI49" s="93" t="s">
        <v>114</v>
      </c>
      <c r="BJ49" s="94" t="s">
        <v>114</v>
      </c>
      <c r="BK49" s="94" t="s">
        <v>114</v>
      </c>
      <c r="BL49" s="94" t="s">
        <v>114</v>
      </c>
      <c r="BM49" s="95" t="s">
        <v>114</v>
      </c>
      <c r="BN49" s="95" t="s">
        <v>114</v>
      </c>
      <c r="BO49" s="96" t="s">
        <v>114</v>
      </c>
      <c r="BP49" s="96" t="s">
        <v>114</v>
      </c>
      <c r="BQ49" s="95" t="s">
        <v>114</v>
      </c>
      <c r="BR49" s="96" t="s">
        <v>114</v>
      </c>
      <c r="BS49" s="95" t="s">
        <v>114</v>
      </c>
      <c r="BT49" s="96" t="s">
        <v>114</v>
      </c>
      <c r="BU49" s="97" t="s">
        <v>363</v>
      </c>
      <c r="BV49" s="97" t="s">
        <v>364</v>
      </c>
      <c r="BW49" s="97" t="s">
        <v>365</v>
      </c>
      <c r="BX49" s="97" t="s">
        <v>366</v>
      </c>
      <c r="BY49" s="98" t="s">
        <v>367</v>
      </c>
    </row>
    <row r="50" spans="1:77" ht="409.5">
      <c r="A50" s="24" t="s">
        <v>368</v>
      </c>
      <c r="B50" s="24" t="s">
        <v>369</v>
      </c>
      <c r="C50" s="24" t="s">
        <v>370</v>
      </c>
      <c r="D50" s="24" t="s">
        <v>123</v>
      </c>
      <c r="E50" s="83" t="s">
        <v>112</v>
      </c>
      <c r="F50" s="83" t="s">
        <v>112</v>
      </c>
      <c r="G50" s="83" t="s">
        <v>112</v>
      </c>
      <c r="H50" s="84" t="s">
        <v>112</v>
      </c>
      <c r="I50" s="84" t="s">
        <v>112</v>
      </c>
      <c r="J50" s="84" t="s">
        <v>112</v>
      </c>
      <c r="K50" s="83" t="s">
        <v>112</v>
      </c>
      <c r="L50" s="83" t="s">
        <v>112</v>
      </c>
      <c r="M50" s="83" t="s">
        <v>112</v>
      </c>
      <c r="N50" s="84" t="s">
        <v>112</v>
      </c>
      <c r="O50" s="84" t="s">
        <v>112</v>
      </c>
      <c r="P50" s="84" t="s">
        <v>112</v>
      </c>
      <c r="Q50" s="83" t="s">
        <v>112</v>
      </c>
      <c r="R50" s="83" t="s">
        <v>112</v>
      </c>
      <c r="S50" s="83" t="s">
        <v>112</v>
      </c>
      <c r="T50" s="84" t="s">
        <v>112</v>
      </c>
      <c r="U50" s="84" t="s">
        <v>112</v>
      </c>
      <c r="V50" s="84" t="s">
        <v>112</v>
      </c>
      <c r="W50" s="83" t="s">
        <v>112</v>
      </c>
      <c r="X50" s="83" t="s">
        <v>112</v>
      </c>
      <c r="Y50" s="83" t="s">
        <v>112</v>
      </c>
      <c r="Z50" s="87">
        <v>1</v>
      </c>
      <c r="AA50" s="87">
        <v>1</v>
      </c>
      <c r="AB50" s="87">
        <v>2</v>
      </c>
      <c r="AC50" s="88">
        <v>1</v>
      </c>
      <c r="AD50" s="88">
        <v>1</v>
      </c>
      <c r="AE50" s="88">
        <v>4</v>
      </c>
      <c r="AF50" s="87">
        <v>1</v>
      </c>
      <c r="AG50" s="87">
        <v>1</v>
      </c>
      <c r="AH50" s="87">
        <v>4</v>
      </c>
      <c r="AI50" s="88" t="s">
        <v>112</v>
      </c>
      <c r="AJ50" s="88" t="s">
        <v>112</v>
      </c>
      <c r="AK50" s="88">
        <v>1</v>
      </c>
      <c r="AL50" s="87" t="s">
        <v>112</v>
      </c>
      <c r="AM50" s="87" t="s">
        <v>112</v>
      </c>
      <c r="AN50" s="88">
        <v>1</v>
      </c>
      <c r="AO50" s="88" t="s">
        <v>112</v>
      </c>
      <c r="AP50" s="88" t="s">
        <v>112</v>
      </c>
      <c r="AQ50" s="87" t="s">
        <v>112</v>
      </c>
      <c r="AR50" s="84" t="s">
        <v>112</v>
      </c>
      <c r="AS50" s="84" t="s">
        <v>112</v>
      </c>
      <c r="AT50" s="84" t="s">
        <v>112</v>
      </c>
      <c r="AU50" s="84" t="s">
        <v>112</v>
      </c>
      <c r="AV50" s="89" t="s">
        <v>112</v>
      </c>
      <c r="AW50" s="89" t="s">
        <v>112</v>
      </c>
      <c r="AX50" s="89" t="s">
        <v>112</v>
      </c>
      <c r="AY50" s="89" t="s">
        <v>112</v>
      </c>
      <c r="AZ50" s="90" t="s">
        <v>112</v>
      </c>
      <c r="BA50" s="90" t="s">
        <v>112</v>
      </c>
      <c r="BB50" s="90" t="s">
        <v>112</v>
      </c>
      <c r="BC50" s="90" t="s">
        <v>112</v>
      </c>
      <c r="BD50" s="91" t="s">
        <v>111</v>
      </c>
      <c r="BE50" s="92">
        <v>1</v>
      </c>
      <c r="BF50" s="92" t="s">
        <v>112</v>
      </c>
      <c r="BG50" s="93" t="s">
        <v>114</v>
      </c>
      <c r="BH50" s="93" t="s">
        <v>114</v>
      </c>
      <c r="BI50" s="93" t="s">
        <v>114</v>
      </c>
      <c r="BJ50" s="94" t="s">
        <v>114</v>
      </c>
      <c r="BK50" s="94" t="s">
        <v>114</v>
      </c>
      <c r="BL50" s="94" t="s">
        <v>114</v>
      </c>
      <c r="BM50" s="95" t="s">
        <v>114</v>
      </c>
      <c r="BN50" s="95" t="s">
        <v>114</v>
      </c>
      <c r="BO50" s="96" t="s">
        <v>114</v>
      </c>
      <c r="BP50" s="96" t="s">
        <v>114</v>
      </c>
      <c r="BQ50" s="95" t="s">
        <v>114</v>
      </c>
      <c r="BR50" s="96" t="s">
        <v>114</v>
      </c>
      <c r="BS50" s="95" t="s">
        <v>114</v>
      </c>
      <c r="BT50" s="96" t="s">
        <v>114</v>
      </c>
      <c r="BU50" s="97" t="s">
        <v>112</v>
      </c>
      <c r="BV50" s="97" t="s">
        <v>112</v>
      </c>
      <c r="BW50" s="97" t="s">
        <v>371</v>
      </c>
      <c r="BX50" s="97" t="s">
        <v>372</v>
      </c>
      <c r="BY50" s="98" t="s">
        <v>373</v>
      </c>
    </row>
    <row r="51" spans="1:77" ht="90">
      <c r="A51" s="24" t="s">
        <v>374</v>
      </c>
      <c r="B51" s="24" t="s">
        <v>375</v>
      </c>
      <c r="C51" s="24" t="s">
        <v>376</v>
      </c>
      <c r="D51" s="24" t="s">
        <v>123</v>
      </c>
      <c r="E51" s="83">
        <v>1</v>
      </c>
      <c r="F51" s="83">
        <v>1</v>
      </c>
      <c r="G51" s="83">
        <v>1</v>
      </c>
      <c r="H51" s="84">
        <v>1</v>
      </c>
      <c r="I51" s="84">
        <v>1</v>
      </c>
      <c r="J51" s="84">
        <v>1</v>
      </c>
      <c r="K51" s="83">
        <v>1</v>
      </c>
      <c r="L51" s="83">
        <v>1</v>
      </c>
      <c r="M51" s="83">
        <v>1</v>
      </c>
      <c r="N51" s="84">
        <v>1</v>
      </c>
      <c r="O51" s="84">
        <v>1</v>
      </c>
      <c r="P51" s="84">
        <v>1</v>
      </c>
      <c r="Q51" s="83">
        <v>1</v>
      </c>
      <c r="R51" s="83">
        <v>1</v>
      </c>
      <c r="S51" s="83">
        <v>1</v>
      </c>
      <c r="T51" s="84">
        <v>1</v>
      </c>
      <c r="U51" s="84">
        <v>1</v>
      </c>
      <c r="V51" s="84">
        <v>1</v>
      </c>
      <c r="W51" s="83">
        <v>1</v>
      </c>
      <c r="X51" s="83">
        <v>1</v>
      </c>
      <c r="Y51" s="83">
        <v>1</v>
      </c>
      <c r="Z51" s="87">
        <v>5</v>
      </c>
      <c r="AA51" s="87">
        <v>5</v>
      </c>
      <c r="AB51" s="87">
        <v>5</v>
      </c>
      <c r="AC51" s="88">
        <v>5</v>
      </c>
      <c r="AD51" s="88">
        <v>5</v>
      </c>
      <c r="AE51" s="88">
        <v>5</v>
      </c>
      <c r="AF51" s="87">
        <v>3</v>
      </c>
      <c r="AG51" s="87">
        <v>3</v>
      </c>
      <c r="AH51" s="87">
        <v>3</v>
      </c>
      <c r="AI51" s="88">
        <v>4</v>
      </c>
      <c r="AJ51" s="88">
        <v>4</v>
      </c>
      <c r="AK51" s="88">
        <v>4</v>
      </c>
      <c r="AL51" s="87">
        <v>5</v>
      </c>
      <c r="AM51" s="87">
        <v>5</v>
      </c>
      <c r="AN51" s="88">
        <v>4</v>
      </c>
      <c r="AO51" s="88">
        <v>4</v>
      </c>
      <c r="AP51" s="88">
        <v>4</v>
      </c>
      <c r="AQ51" s="87">
        <v>3</v>
      </c>
      <c r="AR51" s="84">
        <v>1</v>
      </c>
      <c r="AS51" s="84">
        <v>1</v>
      </c>
      <c r="AT51" s="84">
        <v>1</v>
      </c>
      <c r="AU51" s="84">
        <v>1</v>
      </c>
      <c r="AV51" s="89">
        <v>1</v>
      </c>
      <c r="AW51" s="89">
        <v>1</v>
      </c>
      <c r="AX51" s="89">
        <v>1</v>
      </c>
      <c r="AY51" s="89">
        <v>1</v>
      </c>
      <c r="AZ51" s="90">
        <v>1</v>
      </c>
      <c r="BA51" s="90">
        <v>1</v>
      </c>
      <c r="BB51" s="90">
        <v>1</v>
      </c>
      <c r="BC51" s="90">
        <v>1</v>
      </c>
      <c r="BD51" s="91">
        <v>1</v>
      </c>
      <c r="BE51" s="92">
        <v>5</v>
      </c>
      <c r="BF51" s="92">
        <v>4</v>
      </c>
      <c r="BG51" s="93" t="s">
        <v>114</v>
      </c>
      <c r="BH51" s="93" t="s">
        <v>114</v>
      </c>
      <c r="BI51" s="93" t="s">
        <v>114</v>
      </c>
      <c r="BJ51" s="94" t="s">
        <v>114</v>
      </c>
      <c r="BK51" s="94" t="s">
        <v>114</v>
      </c>
      <c r="BL51" s="94" t="s">
        <v>114</v>
      </c>
      <c r="BM51" s="95" t="s">
        <v>114</v>
      </c>
      <c r="BN51" s="95" t="s">
        <v>114</v>
      </c>
      <c r="BO51" s="96" t="s">
        <v>114</v>
      </c>
      <c r="BP51" s="96" t="s">
        <v>114</v>
      </c>
      <c r="BQ51" s="95" t="s">
        <v>114</v>
      </c>
      <c r="BR51" s="96" t="s">
        <v>114</v>
      </c>
      <c r="BS51" s="95" t="s">
        <v>113</v>
      </c>
      <c r="BT51" s="96" t="s">
        <v>114</v>
      </c>
      <c r="BU51" s="97" t="s">
        <v>377</v>
      </c>
      <c r="BV51" s="97" t="s">
        <v>378</v>
      </c>
      <c r="BW51" s="97" t="s">
        <v>379</v>
      </c>
      <c r="BX51" s="97" t="s">
        <v>380</v>
      </c>
      <c r="BY51" s="98" t="s">
        <v>381</v>
      </c>
    </row>
    <row r="52" spans="1:77" ht="30">
      <c r="A52" s="24" t="s">
        <v>382</v>
      </c>
      <c r="B52" s="24" t="s">
        <v>383</v>
      </c>
      <c r="C52" s="24" t="s">
        <v>384</v>
      </c>
      <c r="D52" s="24" t="s">
        <v>123</v>
      </c>
      <c r="E52" s="83" t="s">
        <v>112</v>
      </c>
      <c r="F52" s="83" t="s">
        <v>112</v>
      </c>
      <c r="G52" s="83" t="s">
        <v>112</v>
      </c>
      <c r="H52" s="84" t="s">
        <v>112</v>
      </c>
      <c r="I52" s="84" t="s">
        <v>112</v>
      </c>
      <c r="J52" s="84" t="s">
        <v>112</v>
      </c>
      <c r="K52" s="83" t="s">
        <v>112</v>
      </c>
      <c r="L52" s="83" t="s">
        <v>112</v>
      </c>
      <c r="M52" s="83" t="s">
        <v>112</v>
      </c>
      <c r="N52" s="84" t="s">
        <v>112</v>
      </c>
      <c r="O52" s="84" t="s">
        <v>112</v>
      </c>
      <c r="P52" s="84" t="s">
        <v>112</v>
      </c>
      <c r="Q52" s="83" t="s">
        <v>112</v>
      </c>
      <c r="R52" s="83" t="s">
        <v>112</v>
      </c>
      <c r="S52" s="83" t="s">
        <v>112</v>
      </c>
      <c r="T52" s="84" t="s">
        <v>112</v>
      </c>
      <c r="U52" s="84" t="s">
        <v>112</v>
      </c>
      <c r="V52" s="84" t="s">
        <v>112</v>
      </c>
      <c r="W52" s="83" t="s">
        <v>112</v>
      </c>
      <c r="X52" s="83" t="s">
        <v>112</v>
      </c>
      <c r="Y52" s="83" t="s">
        <v>112</v>
      </c>
      <c r="Z52" s="87">
        <v>4</v>
      </c>
      <c r="AA52" s="87">
        <v>4</v>
      </c>
      <c r="AB52" s="87">
        <v>4</v>
      </c>
      <c r="AC52" s="88">
        <v>4</v>
      </c>
      <c r="AD52" s="88">
        <v>4</v>
      </c>
      <c r="AE52" s="88">
        <v>4</v>
      </c>
      <c r="AF52" s="87">
        <v>3</v>
      </c>
      <c r="AG52" s="87">
        <v>3</v>
      </c>
      <c r="AH52" s="87">
        <v>3</v>
      </c>
      <c r="AI52" s="88">
        <v>3</v>
      </c>
      <c r="AJ52" s="88">
        <v>3</v>
      </c>
      <c r="AK52" s="88">
        <v>3</v>
      </c>
      <c r="AL52" s="87">
        <v>3</v>
      </c>
      <c r="AM52" s="87">
        <v>3</v>
      </c>
      <c r="AN52" s="88">
        <v>3</v>
      </c>
      <c r="AO52" s="88">
        <v>3</v>
      </c>
      <c r="AP52" s="88">
        <v>3</v>
      </c>
      <c r="AQ52" s="87">
        <v>3</v>
      </c>
      <c r="AR52" s="84">
        <v>2</v>
      </c>
      <c r="AS52" s="84">
        <v>2</v>
      </c>
      <c r="AT52" s="84">
        <v>2</v>
      </c>
      <c r="AU52" s="84">
        <v>2</v>
      </c>
      <c r="AV52" s="89" t="s">
        <v>112</v>
      </c>
      <c r="AW52" s="89" t="s">
        <v>112</v>
      </c>
      <c r="AX52" s="89" t="s">
        <v>112</v>
      </c>
      <c r="AY52" s="89" t="s">
        <v>112</v>
      </c>
      <c r="AZ52" s="90" t="s">
        <v>112</v>
      </c>
      <c r="BA52" s="90" t="s">
        <v>112</v>
      </c>
      <c r="BB52" s="90" t="s">
        <v>112</v>
      </c>
      <c r="BC52" s="90" t="s">
        <v>112</v>
      </c>
      <c r="BD52" s="91" t="s">
        <v>152</v>
      </c>
      <c r="BE52" s="92">
        <v>2</v>
      </c>
      <c r="BF52" s="92" t="s">
        <v>112</v>
      </c>
      <c r="BG52" s="93" t="s">
        <v>114</v>
      </c>
      <c r="BH52" s="93" t="s">
        <v>114</v>
      </c>
      <c r="BI52" s="93" t="s">
        <v>114</v>
      </c>
      <c r="BJ52" s="94" t="s">
        <v>114</v>
      </c>
      <c r="BK52" s="94" t="s">
        <v>114</v>
      </c>
      <c r="BL52" s="94" t="s">
        <v>114</v>
      </c>
      <c r="BM52" s="95" t="s">
        <v>114</v>
      </c>
      <c r="BN52" s="95" t="s">
        <v>114</v>
      </c>
      <c r="BO52" s="96" t="s">
        <v>114</v>
      </c>
      <c r="BP52" s="96" t="s">
        <v>114</v>
      </c>
      <c r="BQ52" s="95" t="s">
        <v>114</v>
      </c>
      <c r="BR52" s="96" t="s">
        <v>114</v>
      </c>
      <c r="BS52" s="95" t="s">
        <v>114</v>
      </c>
      <c r="BT52" s="96" t="s">
        <v>114</v>
      </c>
      <c r="BU52" s="97" t="s">
        <v>385</v>
      </c>
      <c r="BV52" s="97" t="s">
        <v>386</v>
      </c>
      <c r="BW52" s="97" t="s">
        <v>387</v>
      </c>
      <c r="BX52" s="97" t="s">
        <v>388</v>
      </c>
      <c r="BY52" s="98" t="s">
        <v>389</v>
      </c>
    </row>
    <row r="53" spans="1:77" ht="45">
      <c r="A53" s="24">
        <v>10159148</v>
      </c>
      <c r="B53" s="24" t="s">
        <v>390</v>
      </c>
      <c r="C53" s="24" t="s">
        <v>391</v>
      </c>
      <c r="D53" s="24" t="s">
        <v>110</v>
      </c>
      <c r="E53" s="83">
        <v>5</v>
      </c>
      <c r="F53" s="83">
        <v>5</v>
      </c>
      <c r="G53" s="83">
        <v>5</v>
      </c>
      <c r="H53" s="84">
        <v>1</v>
      </c>
      <c r="I53" s="84">
        <v>1</v>
      </c>
      <c r="J53" s="84">
        <v>1</v>
      </c>
      <c r="K53" s="83">
        <v>3</v>
      </c>
      <c r="L53" s="83">
        <v>3</v>
      </c>
      <c r="M53" s="83">
        <v>3</v>
      </c>
      <c r="N53" s="84" t="s">
        <v>112</v>
      </c>
      <c r="O53" s="84" t="s">
        <v>112</v>
      </c>
      <c r="P53" s="84" t="s">
        <v>112</v>
      </c>
      <c r="Q53" s="83" t="s">
        <v>112</v>
      </c>
      <c r="R53" s="83" t="s">
        <v>112</v>
      </c>
      <c r="S53" s="83" t="s">
        <v>112</v>
      </c>
      <c r="T53" s="84">
        <v>2</v>
      </c>
      <c r="U53" s="84">
        <v>2</v>
      </c>
      <c r="V53" s="84">
        <v>2</v>
      </c>
      <c r="W53" s="83">
        <v>3</v>
      </c>
      <c r="X53" s="83">
        <v>3</v>
      </c>
      <c r="Y53" s="83">
        <v>3</v>
      </c>
      <c r="Z53" s="87" t="s">
        <v>112</v>
      </c>
      <c r="AA53" s="87" t="s">
        <v>112</v>
      </c>
      <c r="AB53" s="87" t="s">
        <v>112</v>
      </c>
      <c r="AC53" s="88">
        <v>1</v>
      </c>
      <c r="AD53" s="88">
        <v>1</v>
      </c>
      <c r="AE53" s="88" t="s">
        <v>112</v>
      </c>
      <c r="AF53" s="87" t="s">
        <v>112</v>
      </c>
      <c r="AG53" s="87" t="s">
        <v>112</v>
      </c>
      <c r="AH53" s="87" t="s">
        <v>112</v>
      </c>
      <c r="AI53" s="88" t="s">
        <v>112</v>
      </c>
      <c r="AJ53" s="88" t="s">
        <v>112</v>
      </c>
      <c r="AK53" s="88" t="s">
        <v>112</v>
      </c>
      <c r="AL53" s="87" t="s">
        <v>112</v>
      </c>
      <c r="AM53" s="87" t="s">
        <v>112</v>
      </c>
      <c r="AN53" s="88" t="s">
        <v>112</v>
      </c>
      <c r="AO53" s="88" t="s">
        <v>112</v>
      </c>
      <c r="AP53" s="88" t="s">
        <v>112</v>
      </c>
      <c r="AQ53" s="87" t="s">
        <v>112</v>
      </c>
      <c r="AR53" s="84" t="s">
        <v>112</v>
      </c>
      <c r="AS53" s="84" t="s">
        <v>112</v>
      </c>
      <c r="AT53" s="84" t="s">
        <v>112</v>
      </c>
      <c r="AU53" s="84" t="s">
        <v>112</v>
      </c>
      <c r="AV53" s="89" t="s">
        <v>112</v>
      </c>
      <c r="AW53" s="89" t="s">
        <v>112</v>
      </c>
      <c r="AX53" s="89" t="s">
        <v>112</v>
      </c>
      <c r="AY53" s="89" t="s">
        <v>112</v>
      </c>
      <c r="AZ53" s="90" t="s">
        <v>112</v>
      </c>
      <c r="BA53" s="90" t="s">
        <v>112</v>
      </c>
      <c r="BB53" s="90" t="s">
        <v>112</v>
      </c>
      <c r="BC53" s="90" t="s">
        <v>112</v>
      </c>
      <c r="BD53" s="91">
        <v>2</v>
      </c>
      <c r="BE53" s="92">
        <v>3</v>
      </c>
      <c r="BF53" s="92">
        <v>2</v>
      </c>
      <c r="BG53" s="93" t="s">
        <v>114</v>
      </c>
      <c r="BH53" s="93" t="s">
        <v>114</v>
      </c>
      <c r="BI53" s="93" t="s">
        <v>114</v>
      </c>
      <c r="BJ53" s="94" t="s">
        <v>114</v>
      </c>
      <c r="BK53" s="94" t="s">
        <v>114</v>
      </c>
      <c r="BL53" s="94" t="s">
        <v>114</v>
      </c>
      <c r="BM53" s="95" t="s">
        <v>114</v>
      </c>
      <c r="BN53" s="95" t="s">
        <v>114</v>
      </c>
      <c r="BO53" s="96" t="s">
        <v>114</v>
      </c>
      <c r="BP53" s="96" t="s">
        <v>114</v>
      </c>
      <c r="BQ53" s="95" t="s">
        <v>114</v>
      </c>
      <c r="BR53" s="96" t="s">
        <v>114</v>
      </c>
      <c r="BS53" s="95" t="s">
        <v>114</v>
      </c>
      <c r="BT53" s="96" t="s">
        <v>114</v>
      </c>
      <c r="BU53" s="97" t="s">
        <v>392</v>
      </c>
      <c r="BV53" s="97" t="s">
        <v>393</v>
      </c>
      <c r="BW53" s="97" t="s">
        <v>394</v>
      </c>
      <c r="BX53" s="97" t="s">
        <v>395</v>
      </c>
      <c r="BY53" s="98" t="s">
        <v>396</v>
      </c>
    </row>
    <row r="54" spans="1:77" ht="150">
      <c r="A54" s="24">
        <v>10213277</v>
      </c>
      <c r="B54" s="24" t="s">
        <v>397</v>
      </c>
      <c r="C54" s="24" t="s">
        <v>398</v>
      </c>
      <c r="D54" s="24" t="s">
        <v>110</v>
      </c>
      <c r="E54" s="83">
        <v>4</v>
      </c>
      <c r="F54" s="83">
        <v>4</v>
      </c>
      <c r="G54" s="83">
        <v>4</v>
      </c>
      <c r="H54" s="84">
        <v>4</v>
      </c>
      <c r="I54" s="84">
        <v>4</v>
      </c>
      <c r="J54" s="84">
        <v>5</v>
      </c>
      <c r="K54" s="83">
        <v>3</v>
      </c>
      <c r="L54" s="83">
        <v>4</v>
      </c>
      <c r="M54" s="83">
        <v>4</v>
      </c>
      <c r="N54" s="84">
        <v>1</v>
      </c>
      <c r="O54" s="84">
        <v>1</v>
      </c>
      <c r="P54" s="84">
        <v>1</v>
      </c>
      <c r="Q54" s="83">
        <v>2</v>
      </c>
      <c r="R54" s="83">
        <v>2</v>
      </c>
      <c r="S54" s="83">
        <v>2</v>
      </c>
      <c r="T54" s="84">
        <v>3</v>
      </c>
      <c r="U54" s="84">
        <v>4</v>
      </c>
      <c r="V54" s="84">
        <v>5</v>
      </c>
      <c r="W54" s="83">
        <v>4</v>
      </c>
      <c r="X54" s="83">
        <v>4</v>
      </c>
      <c r="Y54" s="83">
        <v>4</v>
      </c>
      <c r="Z54" s="87">
        <v>1</v>
      </c>
      <c r="AA54" s="87">
        <v>1</v>
      </c>
      <c r="AB54" s="87">
        <v>1</v>
      </c>
      <c r="AC54" s="88">
        <v>1</v>
      </c>
      <c r="AD54" s="88">
        <v>1</v>
      </c>
      <c r="AE54" s="88">
        <v>1</v>
      </c>
      <c r="AF54" s="87">
        <v>1</v>
      </c>
      <c r="AG54" s="87">
        <v>1</v>
      </c>
      <c r="AH54" s="87">
        <v>1</v>
      </c>
      <c r="AI54" s="88">
        <v>1</v>
      </c>
      <c r="AJ54" s="88">
        <v>1</v>
      </c>
      <c r="AK54" s="88">
        <v>1</v>
      </c>
      <c r="AL54" s="87">
        <v>1</v>
      </c>
      <c r="AM54" s="87">
        <v>1</v>
      </c>
      <c r="AN54" s="88">
        <v>1</v>
      </c>
      <c r="AO54" s="88">
        <v>1</v>
      </c>
      <c r="AP54" s="88">
        <v>1</v>
      </c>
      <c r="AQ54" s="87">
        <v>1</v>
      </c>
      <c r="AR54" s="84">
        <v>2</v>
      </c>
      <c r="AS54" s="84">
        <v>2</v>
      </c>
      <c r="AT54" s="84">
        <v>2</v>
      </c>
      <c r="AU54" s="84">
        <v>2</v>
      </c>
      <c r="AV54" s="89">
        <v>1</v>
      </c>
      <c r="AW54" s="89">
        <v>1</v>
      </c>
      <c r="AX54" s="89">
        <v>1</v>
      </c>
      <c r="AY54" s="89">
        <v>1</v>
      </c>
      <c r="AZ54" s="90">
        <v>1</v>
      </c>
      <c r="BA54" s="90">
        <v>1</v>
      </c>
      <c r="BB54" s="90">
        <v>1</v>
      </c>
      <c r="BC54" s="90">
        <v>1</v>
      </c>
      <c r="BD54" s="91" t="s">
        <v>111</v>
      </c>
      <c r="BE54" s="92">
        <v>3</v>
      </c>
      <c r="BF54" s="92">
        <v>3</v>
      </c>
      <c r="BG54" s="93" t="s">
        <v>113</v>
      </c>
      <c r="BH54" s="93" t="s">
        <v>114</v>
      </c>
      <c r="BI54" s="93" t="s">
        <v>114</v>
      </c>
      <c r="BJ54" s="94" t="s">
        <v>114</v>
      </c>
      <c r="BK54" s="94" t="s">
        <v>114</v>
      </c>
      <c r="BL54" s="94" t="s">
        <v>114</v>
      </c>
      <c r="BM54" s="95" t="s">
        <v>114</v>
      </c>
      <c r="BN54" s="95" t="s">
        <v>114</v>
      </c>
      <c r="BO54" s="96" t="s">
        <v>114</v>
      </c>
      <c r="BP54" s="96" t="s">
        <v>114</v>
      </c>
      <c r="BQ54" s="95" t="s">
        <v>114</v>
      </c>
      <c r="BR54" s="96" t="s">
        <v>114</v>
      </c>
      <c r="BS54" s="95" t="s">
        <v>114</v>
      </c>
      <c r="BT54" s="96" t="s">
        <v>114</v>
      </c>
      <c r="BU54" s="97" t="s">
        <v>399</v>
      </c>
      <c r="BV54" s="97" t="s">
        <v>112</v>
      </c>
      <c r="BW54" s="97" t="s">
        <v>400</v>
      </c>
      <c r="BX54" s="97" t="s">
        <v>401</v>
      </c>
      <c r="BY54" s="98" t="s">
        <v>402</v>
      </c>
    </row>
    <row r="55" spans="1:77" ht="60">
      <c r="A55" s="24">
        <v>61475944</v>
      </c>
      <c r="B55" s="24" t="s">
        <v>403</v>
      </c>
      <c r="C55" s="24" t="s">
        <v>404</v>
      </c>
      <c r="D55" s="24" t="s">
        <v>110</v>
      </c>
      <c r="E55" s="83">
        <v>2</v>
      </c>
      <c r="F55" s="83">
        <v>3</v>
      </c>
      <c r="G55" s="83">
        <v>2</v>
      </c>
      <c r="H55" s="84">
        <v>1</v>
      </c>
      <c r="I55" s="84">
        <v>1</v>
      </c>
      <c r="J55" s="84">
        <v>1</v>
      </c>
      <c r="K55" s="83">
        <v>2</v>
      </c>
      <c r="L55" s="83">
        <v>2</v>
      </c>
      <c r="M55" s="83">
        <v>2</v>
      </c>
      <c r="N55" s="84">
        <v>1</v>
      </c>
      <c r="O55" s="84">
        <v>1</v>
      </c>
      <c r="P55" s="84">
        <v>1</v>
      </c>
      <c r="Q55" s="83">
        <v>1</v>
      </c>
      <c r="R55" s="83">
        <v>1</v>
      </c>
      <c r="S55" s="83">
        <v>1</v>
      </c>
      <c r="T55" s="84">
        <v>1</v>
      </c>
      <c r="U55" s="84">
        <v>1</v>
      </c>
      <c r="V55" s="84">
        <v>1</v>
      </c>
      <c r="W55" s="83">
        <v>1</v>
      </c>
      <c r="X55" s="83">
        <v>1</v>
      </c>
      <c r="Y55" s="83">
        <v>1</v>
      </c>
      <c r="Z55" s="87" t="s">
        <v>112</v>
      </c>
      <c r="AA55" s="87" t="s">
        <v>112</v>
      </c>
      <c r="AB55" s="87" t="s">
        <v>112</v>
      </c>
      <c r="AC55" s="88" t="s">
        <v>112</v>
      </c>
      <c r="AD55" s="88" t="s">
        <v>112</v>
      </c>
      <c r="AE55" s="88" t="s">
        <v>112</v>
      </c>
      <c r="AF55" s="87" t="s">
        <v>112</v>
      </c>
      <c r="AG55" s="87" t="s">
        <v>112</v>
      </c>
      <c r="AH55" s="87" t="s">
        <v>112</v>
      </c>
      <c r="AI55" s="88" t="s">
        <v>112</v>
      </c>
      <c r="AJ55" s="88" t="s">
        <v>112</v>
      </c>
      <c r="AK55" s="88" t="s">
        <v>112</v>
      </c>
      <c r="AL55" s="87" t="s">
        <v>112</v>
      </c>
      <c r="AM55" s="87" t="s">
        <v>112</v>
      </c>
      <c r="AN55" s="88" t="s">
        <v>112</v>
      </c>
      <c r="AO55" s="88" t="s">
        <v>112</v>
      </c>
      <c r="AP55" s="88" t="s">
        <v>112</v>
      </c>
      <c r="AQ55" s="87" t="s">
        <v>112</v>
      </c>
      <c r="AR55" s="84" t="s">
        <v>112</v>
      </c>
      <c r="AS55" s="84" t="s">
        <v>112</v>
      </c>
      <c r="AT55" s="84" t="s">
        <v>112</v>
      </c>
      <c r="AU55" s="84" t="s">
        <v>112</v>
      </c>
      <c r="AV55" s="89" t="s">
        <v>112</v>
      </c>
      <c r="AW55" s="89" t="s">
        <v>112</v>
      </c>
      <c r="AX55" s="89" t="s">
        <v>112</v>
      </c>
      <c r="AY55" s="89" t="s">
        <v>112</v>
      </c>
      <c r="AZ55" s="90" t="s">
        <v>112</v>
      </c>
      <c r="BA55" s="90" t="s">
        <v>112</v>
      </c>
      <c r="BB55" s="90" t="s">
        <v>112</v>
      </c>
      <c r="BC55" s="90" t="s">
        <v>112</v>
      </c>
      <c r="BD55" s="91" t="s">
        <v>112</v>
      </c>
      <c r="BE55" s="92" t="s">
        <v>112</v>
      </c>
      <c r="BF55" s="92" t="s">
        <v>112</v>
      </c>
      <c r="BG55" s="93" t="s">
        <v>113</v>
      </c>
      <c r="BH55" s="93" t="s">
        <v>114</v>
      </c>
      <c r="BI55" s="93" t="s">
        <v>114</v>
      </c>
      <c r="BJ55" s="94" t="s">
        <v>114</v>
      </c>
      <c r="BK55" s="94" t="s">
        <v>114</v>
      </c>
      <c r="BL55" s="94" t="s">
        <v>114</v>
      </c>
      <c r="BM55" s="95" t="s">
        <v>114</v>
      </c>
      <c r="BN55" s="95" t="s">
        <v>114</v>
      </c>
      <c r="BO55" s="96" t="s">
        <v>114</v>
      </c>
      <c r="BP55" s="96" t="s">
        <v>114</v>
      </c>
      <c r="BQ55" s="95" t="s">
        <v>114</v>
      </c>
      <c r="BR55" s="96" t="s">
        <v>114</v>
      </c>
      <c r="BS55" s="95" t="s">
        <v>114</v>
      </c>
      <c r="BT55" s="96" t="s">
        <v>114</v>
      </c>
      <c r="BU55" s="97" t="s">
        <v>405</v>
      </c>
      <c r="BV55" s="97" t="s">
        <v>112</v>
      </c>
      <c r="BW55" s="97" t="s">
        <v>406</v>
      </c>
      <c r="BX55" s="97" t="s">
        <v>407</v>
      </c>
      <c r="BY55" s="98" t="s">
        <v>408</v>
      </c>
    </row>
    <row r="56" spans="1:77" ht="409.5">
      <c r="A56" s="24" t="s">
        <v>409</v>
      </c>
      <c r="B56" s="24" t="s">
        <v>410</v>
      </c>
      <c r="C56" s="24" t="s">
        <v>411</v>
      </c>
      <c r="D56" s="24" t="s">
        <v>123</v>
      </c>
      <c r="E56" s="83" t="s">
        <v>112</v>
      </c>
      <c r="F56" s="83" t="s">
        <v>112</v>
      </c>
      <c r="G56" s="83" t="s">
        <v>112</v>
      </c>
      <c r="H56" s="84" t="s">
        <v>112</v>
      </c>
      <c r="I56" s="84" t="s">
        <v>112</v>
      </c>
      <c r="J56" s="84" t="s">
        <v>112</v>
      </c>
      <c r="K56" s="83" t="s">
        <v>112</v>
      </c>
      <c r="L56" s="83" t="s">
        <v>112</v>
      </c>
      <c r="M56" s="83" t="s">
        <v>112</v>
      </c>
      <c r="N56" s="84" t="s">
        <v>112</v>
      </c>
      <c r="O56" s="84" t="s">
        <v>112</v>
      </c>
      <c r="P56" s="84" t="s">
        <v>112</v>
      </c>
      <c r="Q56" s="83" t="s">
        <v>112</v>
      </c>
      <c r="R56" s="83" t="s">
        <v>112</v>
      </c>
      <c r="S56" s="83" t="s">
        <v>112</v>
      </c>
      <c r="T56" s="84" t="s">
        <v>112</v>
      </c>
      <c r="U56" s="84" t="s">
        <v>112</v>
      </c>
      <c r="V56" s="84" t="s">
        <v>112</v>
      </c>
      <c r="W56" s="83" t="s">
        <v>112</v>
      </c>
      <c r="X56" s="83" t="s">
        <v>112</v>
      </c>
      <c r="Y56" s="83" t="s">
        <v>112</v>
      </c>
      <c r="Z56" s="87">
        <v>3</v>
      </c>
      <c r="AA56" s="87">
        <v>3</v>
      </c>
      <c r="AB56" s="87">
        <v>4</v>
      </c>
      <c r="AC56" s="88">
        <v>3</v>
      </c>
      <c r="AD56" s="88">
        <v>3</v>
      </c>
      <c r="AE56" s="88">
        <v>4</v>
      </c>
      <c r="AF56" s="87">
        <v>3</v>
      </c>
      <c r="AG56" s="87">
        <v>3</v>
      </c>
      <c r="AH56" s="87">
        <v>4</v>
      </c>
      <c r="AI56" s="88">
        <v>3</v>
      </c>
      <c r="AJ56" s="88">
        <v>3</v>
      </c>
      <c r="AK56" s="88">
        <v>4</v>
      </c>
      <c r="AL56" s="87">
        <v>4</v>
      </c>
      <c r="AM56" s="87">
        <v>4</v>
      </c>
      <c r="AN56" s="88">
        <v>2</v>
      </c>
      <c r="AO56" s="88">
        <v>2</v>
      </c>
      <c r="AP56" s="88">
        <v>2</v>
      </c>
      <c r="AQ56" s="87">
        <v>2</v>
      </c>
      <c r="AR56" s="84" t="s">
        <v>112</v>
      </c>
      <c r="AS56" s="84" t="s">
        <v>112</v>
      </c>
      <c r="AT56" s="84" t="s">
        <v>112</v>
      </c>
      <c r="AU56" s="84" t="s">
        <v>112</v>
      </c>
      <c r="AV56" s="89" t="s">
        <v>112</v>
      </c>
      <c r="AW56" s="89" t="s">
        <v>112</v>
      </c>
      <c r="AX56" s="89" t="s">
        <v>112</v>
      </c>
      <c r="AY56" s="89" t="s">
        <v>112</v>
      </c>
      <c r="AZ56" s="90" t="s">
        <v>112</v>
      </c>
      <c r="BA56" s="90" t="s">
        <v>112</v>
      </c>
      <c r="BB56" s="90" t="s">
        <v>112</v>
      </c>
      <c r="BC56" s="90" t="s">
        <v>112</v>
      </c>
      <c r="BD56" s="91" t="s">
        <v>111</v>
      </c>
      <c r="BE56" s="92">
        <v>2</v>
      </c>
      <c r="BF56" s="92">
        <v>2</v>
      </c>
      <c r="BG56" s="93" t="s">
        <v>114</v>
      </c>
      <c r="BH56" s="93" t="s">
        <v>114</v>
      </c>
      <c r="BI56" s="93" t="s">
        <v>114</v>
      </c>
      <c r="BJ56" s="94" t="s">
        <v>114</v>
      </c>
      <c r="BK56" s="94" t="s">
        <v>114</v>
      </c>
      <c r="BL56" s="94" t="s">
        <v>114</v>
      </c>
      <c r="BM56" s="95" t="s">
        <v>114</v>
      </c>
      <c r="BN56" s="95" t="s">
        <v>114</v>
      </c>
      <c r="BO56" s="96" t="s">
        <v>114</v>
      </c>
      <c r="BP56" s="96" t="s">
        <v>114</v>
      </c>
      <c r="BQ56" s="95" t="s">
        <v>114</v>
      </c>
      <c r="BR56" s="96" t="s">
        <v>114</v>
      </c>
      <c r="BS56" s="95" t="s">
        <v>114</v>
      </c>
      <c r="BT56" s="96" t="s">
        <v>114</v>
      </c>
      <c r="BU56" s="97" t="s">
        <v>412</v>
      </c>
      <c r="BV56" s="97" t="s">
        <v>413</v>
      </c>
      <c r="BW56" s="97" t="s">
        <v>414</v>
      </c>
      <c r="BX56" s="97" t="s">
        <v>415</v>
      </c>
      <c r="BY56" s="98" t="s">
        <v>416</v>
      </c>
    </row>
    <row r="57" spans="1:77" ht="45">
      <c r="A57" s="24">
        <v>61446805</v>
      </c>
      <c r="B57" s="24" t="s">
        <v>417</v>
      </c>
      <c r="C57" s="24" t="s">
        <v>418</v>
      </c>
      <c r="D57" s="24" t="s">
        <v>110</v>
      </c>
      <c r="E57" s="83">
        <v>2</v>
      </c>
      <c r="F57" s="83">
        <v>2</v>
      </c>
      <c r="G57" s="83">
        <v>2</v>
      </c>
      <c r="H57" s="84">
        <v>3</v>
      </c>
      <c r="I57" s="84">
        <v>3</v>
      </c>
      <c r="J57" s="84">
        <v>3</v>
      </c>
      <c r="K57" s="83">
        <v>2</v>
      </c>
      <c r="L57" s="83">
        <v>2</v>
      </c>
      <c r="M57" s="83">
        <v>2</v>
      </c>
      <c r="N57" s="84" t="s">
        <v>112</v>
      </c>
      <c r="O57" s="84" t="s">
        <v>112</v>
      </c>
      <c r="P57" s="84" t="s">
        <v>112</v>
      </c>
      <c r="Q57" s="83" t="s">
        <v>112</v>
      </c>
      <c r="R57" s="83" t="s">
        <v>112</v>
      </c>
      <c r="S57" s="83" t="s">
        <v>112</v>
      </c>
      <c r="T57" s="84" t="s">
        <v>112</v>
      </c>
      <c r="U57" s="84" t="s">
        <v>112</v>
      </c>
      <c r="V57" s="84" t="s">
        <v>112</v>
      </c>
      <c r="W57" s="83" t="s">
        <v>112</v>
      </c>
      <c r="X57" s="83">
        <v>1</v>
      </c>
      <c r="Y57" s="83">
        <v>1</v>
      </c>
      <c r="Z57" s="87" t="s">
        <v>112</v>
      </c>
      <c r="AA57" s="87" t="s">
        <v>112</v>
      </c>
      <c r="AB57" s="87" t="s">
        <v>112</v>
      </c>
      <c r="AC57" s="88" t="s">
        <v>112</v>
      </c>
      <c r="AD57" s="88" t="s">
        <v>112</v>
      </c>
      <c r="AE57" s="88" t="s">
        <v>112</v>
      </c>
      <c r="AF57" s="87" t="s">
        <v>112</v>
      </c>
      <c r="AG57" s="87" t="s">
        <v>112</v>
      </c>
      <c r="AH57" s="87" t="s">
        <v>112</v>
      </c>
      <c r="AI57" s="88" t="s">
        <v>112</v>
      </c>
      <c r="AJ57" s="88" t="s">
        <v>112</v>
      </c>
      <c r="AK57" s="88" t="s">
        <v>112</v>
      </c>
      <c r="AL57" s="87" t="s">
        <v>112</v>
      </c>
      <c r="AM57" s="87" t="s">
        <v>112</v>
      </c>
      <c r="AN57" s="88" t="s">
        <v>112</v>
      </c>
      <c r="AO57" s="88" t="s">
        <v>112</v>
      </c>
      <c r="AP57" s="88" t="s">
        <v>112</v>
      </c>
      <c r="AQ57" s="87" t="s">
        <v>112</v>
      </c>
      <c r="AR57" s="84" t="s">
        <v>112</v>
      </c>
      <c r="AS57" s="84" t="s">
        <v>112</v>
      </c>
      <c r="AT57" s="84" t="s">
        <v>112</v>
      </c>
      <c r="AU57" s="84" t="s">
        <v>112</v>
      </c>
      <c r="AV57" s="89" t="s">
        <v>112</v>
      </c>
      <c r="AW57" s="89" t="s">
        <v>112</v>
      </c>
      <c r="AX57" s="89" t="s">
        <v>112</v>
      </c>
      <c r="AY57" s="89" t="s">
        <v>112</v>
      </c>
      <c r="AZ57" s="90" t="s">
        <v>112</v>
      </c>
      <c r="BA57" s="90" t="s">
        <v>112</v>
      </c>
      <c r="BB57" s="90" t="s">
        <v>112</v>
      </c>
      <c r="BC57" s="90" t="s">
        <v>112</v>
      </c>
      <c r="BD57" s="91">
        <v>2</v>
      </c>
      <c r="BE57" s="92" t="s">
        <v>112</v>
      </c>
      <c r="BF57" s="92">
        <v>1</v>
      </c>
      <c r="BG57" s="93" t="s">
        <v>113</v>
      </c>
      <c r="BH57" s="93" t="s">
        <v>114</v>
      </c>
      <c r="BI57" s="93" t="s">
        <v>114</v>
      </c>
      <c r="BJ57" s="94" t="s">
        <v>114</v>
      </c>
      <c r="BK57" s="94" t="s">
        <v>114</v>
      </c>
      <c r="BL57" s="94" t="s">
        <v>114</v>
      </c>
      <c r="BM57" s="95" t="s">
        <v>114</v>
      </c>
      <c r="BN57" s="95" t="s">
        <v>114</v>
      </c>
      <c r="BO57" s="96" t="s">
        <v>114</v>
      </c>
      <c r="BP57" s="96" t="s">
        <v>114</v>
      </c>
      <c r="BQ57" s="95" t="s">
        <v>114</v>
      </c>
      <c r="BR57" s="96" t="s">
        <v>114</v>
      </c>
      <c r="BS57" s="95" t="s">
        <v>114</v>
      </c>
      <c r="BT57" s="96" t="s">
        <v>114</v>
      </c>
      <c r="BU57" s="97" t="s">
        <v>419</v>
      </c>
      <c r="BV57" s="97" t="s">
        <v>112</v>
      </c>
      <c r="BW57" s="97" t="s">
        <v>420</v>
      </c>
      <c r="BX57" s="97" t="s">
        <v>421</v>
      </c>
      <c r="BY57" s="98" t="s">
        <v>422</v>
      </c>
    </row>
    <row r="58" spans="1:77" ht="45">
      <c r="A58" s="24">
        <v>61350279</v>
      </c>
      <c r="B58" s="24" t="s">
        <v>423</v>
      </c>
      <c r="C58" s="24" t="s">
        <v>424</v>
      </c>
      <c r="D58" s="24" t="s">
        <v>110</v>
      </c>
      <c r="E58" s="83">
        <v>2</v>
      </c>
      <c r="F58" s="83">
        <v>2</v>
      </c>
      <c r="G58" s="83">
        <v>2</v>
      </c>
      <c r="H58" s="84">
        <v>3</v>
      </c>
      <c r="I58" s="84">
        <v>3</v>
      </c>
      <c r="J58" s="84">
        <v>3</v>
      </c>
      <c r="K58" s="83">
        <v>3</v>
      </c>
      <c r="L58" s="83">
        <v>2</v>
      </c>
      <c r="M58" s="83">
        <v>3</v>
      </c>
      <c r="N58" s="84" t="s">
        <v>112</v>
      </c>
      <c r="O58" s="84" t="s">
        <v>112</v>
      </c>
      <c r="P58" s="84" t="s">
        <v>112</v>
      </c>
      <c r="Q58" s="83" t="s">
        <v>112</v>
      </c>
      <c r="R58" s="83" t="s">
        <v>112</v>
      </c>
      <c r="S58" s="83">
        <v>2</v>
      </c>
      <c r="T58" s="84" t="s">
        <v>112</v>
      </c>
      <c r="U58" s="84" t="s">
        <v>112</v>
      </c>
      <c r="V58" s="84" t="s">
        <v>112</v>
      </c>
      <c r="W58" s="83">
        <v>1</v>
      </c>
      <c r="X58" s="83">
        <v>1</v>
      </c>
      <c r="Y58" s="83">
        <v>2</v>
      </c>
      <c r="Z58" s="87" t="s">
        <v>112</v>
      </c>
      <c r="AA58" s="87" t="s">
        <v>112</v>
      </c>
      <c r="AB58" s="87" t="s">
        <v>112</v>
      </c>
      <c r="AC58" s="88" t="s">
        <v>112</v>
      </c>
      <c r="AD58" s="88" t="s">
        <v>112</v>
      </c>
      <c r="AE58" s="88" t="s">
        <v>112</v>
      </c>
      <c r="AF58" s="87" t="s">
        <v>112</v>
      </c>
      <c r="AG58" s="87" t="s">
        <v>112</v>
      </c>
      <c r="AH58" s="87" t="s">
        <v>112</v>
      </c>
      <c r="AI58" s="88" t="s">
        <v>112</v>
      </c>
      <c r="AJ58" s="88" t="s">
        <v>112</v>
      </c>
      <c r="AK58" s="88" t="s">
        <v>112</v>
      </c>
      <c r="AL58" s="87" t="s">
        <v>112</v>
      </c>
      <c r="AM58" s="87" t="s">
        <v>112</v>
      </c>
      <c r="AN58" s="88" t="s">
        <v>112</v>
      </c>
      <c r="AO58" s="88" t="s">
        <v>112</v>
      </c>
      <c r="AP58" s="88" t="s">
        <v>112</v>
      </c>
      <c r="AQ58" s="87" t="s">
        <v>112</v>
      </c>
      <c r="AR58" s="84" t="s">
        <v>112</v>
      </c>
      <c r="AS58" s="84" t="s">
        <v>112</v>
      </c>
      <c r="AT58" s="84" t="s">
        <v>112</v>
      </c>
      <c r="AU58" s="84" t="s">
        <v>112</v>
      </c>
      <c r="AV58" s="89" t="s">
        <v>112</v>
      </c>
      <c r="AW58" s="89" t="s">
        <v>112</v>
      </c>
      <c r="AX58" s="89" t="s">
        <v>112</v>
      </c>
      <c r="AY58" s="89" t="s">
        <v>112</v>
      </c>
      <c r="AZ58" s="90" t="s">
        <v>112</v>
      </c>
      <c r="BA58" s="90" t="s">
        <v>112</v>
      </c>
      <c r="BB58" s="90" t="s">
        <v>112</v>
      </c>
      <c r="BC58" s="90" t="s">
        <v>112</v>
      </c>
      <c r="BD58" s="91">
        <v>2</v>
      </c>
      <c r="BE58" s="92">
        <v>1</v>
      </c>
      <c r="BF58" s="92">
        <v>1</v>
      </c>
      <c r="BG58" s="93" t="s">
        <v>113</v>
      </c>
      <c r="BH58" s="93" t="s">
        <v>114</v>
      </c>
      <c r="BI58" s="93" t="s">
        <v>114</v>
      </c>
      <c r="BJ58" s="94" t="s">
        <v>114</v>
      </c>
      <c r="BK58" s="94" t="s">
        <v>114</v>
      </c>
      <c r="BL58" s="94" t="s">
        <v>114</v>
      </c>
      <c r="BM58" s="95" t="s">
        <v>114</v>
      </c>
      <c r="BN58" s="95" t="s">
        <v>114</v>
      </c>
      <c r="BO58" s="96" t="s">
        <v>114</v>
      </c>
      <c r="BP58" s="96" t="s">
        <v>114</v>
      </c>
      <c r="BQ58" s="95" t="s">
        <v>114</v>
      </c>
      <c r="BR58" s="96" t="s">
        <v>114</v>
      </c>
      <c r="BS58" s="95" t="s">
        <v>114</v>
      </c>
      <c r="BT58" s="96" t="s">
        <v>114</v>
      </c>
      <c r="BU58" s="97" t="s">
        <v>425</v>
      </c>
      <c r="BV58" s="97" t="s">
        <v>426</v>
      </c>
      <c r="BW58" s="97" t="s">
        <v>319</v>
      </c>
      <c r="BX58" s="97" t="s">
        <v>277</v>
      </c>
      <c r="BY58" s="98" t="s">
        <v>427</v>
      </c>
    </row>
    <row r="59" spans="1:77" ht="375">
      <c r="A59" s="24" t="s">
        <v>428</v>
      </c>
      <c r="B59" s="24" t="s">
        <v>429</v>
      </c>
      <c r="C59" s="24" t="s">
        <v>430</v>
      </c>
      <c r="D59" s="24" t="s">
        <v>123</v>
      </c>
      <c r="E59" s="83" t="s">
        <v>112</v>
      </c>
      <c r="F59" s="83" t="s">
        <v>112</v>
      </c>
      <c r="G59" s="83" t="s">
        <v>112</v>
      </c>
      <c r="H59" s="84" t="s">
        <v>112</v>
      </c>
      <c r="I59" s="84" t="s">
        <v>112</v>
      </c>
      <c r="J59" s="84" t="s">
        <v>112</v>
      </c>
      <c r="K59" s="83" t="s">
        <v>112</v>
      </c>
      <c r="L59" s="83" t="s">
        <v>112</v>
      </c>
      <c r="M59" s="83" t="s">
        <v>112</v>
      </c>
      <c r="N59" s="84" t="s">
        <v>112</v>
      </c>
      <c r="O59" s="84" t="s">
        <v>112</v>
      </c>
      <c r="P59" s="84" t="s">
        <v>112</v>
      </c>
      <c r="Q59" s="83" t="s">
        <v>112</v>
      </c>
      <c r="R59" s="83" t="s">
        <v>112</v>
      </c>
      <c r="S59" s="83" t="s">
        <v>112</v>
      </c>
      <c r="T59" s="84" t="s">
        <v>112</v>
      </c>
      <c r="U59" s="84" t="s">
        <v>112</v>
      </c>
      <c r="V59" s="84" t="s">
        <v>112</v>
      </c>
      <c r="W59" s="83" t="s">
        <v>112</v>
      </c>
      <c r="X59" s="83" t="s">
        <v>112</v>
      </c>
      <c r="Y59" s="83" t="s">
        <v>112</v>
      </c>
      <c r="Z59" s="87">
        <v>1</v>
      </c>
      <c r="AA59" s="87">
        <v>1</v>
      </c>
      <c r="AB59" s="87">
        <v>3</v>
      </c>
      <c r="AC59" s="88">
        <v>1</v>
      </c>
      <c r="AD59" s="88">
        <v>1</v>
      </c>
      <c r="AE59" s="88">
        <v>3</v>
      </c>
      <c r="AF59" s="87">
        <v>1</v>
      </c>
      <c r="AG59" s="87">
        <v>1</v>
      </c>
      <c r="AH59" s="87">
        <v>1</v>
      </c>
      <c r="AI59" s="88">
        <v>1</v>
      </c>
      <c r="AJ59" s="88">
        <v>1</v>
      </c>
      <c r="AK59" s="88">
        <v>1</v>
      </c>
      <c r="AL59" s="87">
        <v>1</v>
      </c>
      <c r="AM59" s="87">
        <v>1</v>
      </c>
      <c r="AN59" s="88">
        <v>1</v>
      </c>
      <c r="AO59" s="88">
        <v>1</v>
      </c>
      <c r="AP59" s="88">
        <v>1</v>
      </c>
      <c r="AQ59" s="87">
        <v>1</v>
      </c>
      <c r="AR59" s="84" t="s">
        <v>112</v>
      </c>
      <c r="AS59" s="84" t="s">
        <v>112</v>
      </c>
      <c r="AT59" s="84" t="s">
        <v>112</v>
      </c>
      <c r="AU59" s="84" t="s">
        <v>112</v>
      </c>
      <c r="AV59" s="89" t="s">
        <v>112</v>
      </c>
      <c r="AW59" s="89" t="s">
        <v>112</v>
      </c>
      <c r="AX59" s="89" t="s">
        <v>112</v>
      </c>
      <c r="AY59" s="89" t="s">
        <v>112</v>
      </c>
      <c r="AZ59" s="90" t="s">
        <v>112</v>
      </c>
      <c r="BA59" s="90" t="s">
        <v>112</v>
      </c>
      <c r="BB59" s="90" t="s">
        <v>112</v>
      </c>
      <c r="BC59" s="90" t="s">
        <v>112</v>
      </c>
      <c r="BD59" s="91">
        <v>1</v>
      </c>
      <c r="BE59" s="92">
        <v>1</v>
      </c>
      <c r="BF59" s="92">
        <v>1</v>
      </c>
      <c r="BG59" s="93" t="s">
        <v>114</v>
      </c>
      <c r="BH59" s="93" t="s">
        <v>114</v>
      </c>
      <c r="BI59" s="93" t="s">
        <v>114</v>
      </c>
      <c r="BJ59" s="94" t="s">
        <v>114</v>
      </c>
      <c r="BK59" s="94" t="s">
        <v>114</v>
      </c>
      <c r="BL59" s="94" t="s">
        <v>114</v>
      </c>
      <c r="BM59" s="95" t="s">
        <v>114</v>
      </c>
      <c r="BN59" s="95" t="s">
        <v>114</v>
      </c>
      <c r="BO59" s="96" t="s">
        <v>114</v>
      </c>
      <c r="BP59" s="96" t="s">
        <v>114</v>
      </c>
      <c r="BQ59" s="95" t="s">
        <v>114</v>
      </c>
      <c r="BR59" s="96" t="s">
        <v>114</v>
      </c>
      <c r="BS59" s="95" t="s">
        <v>114</v>
      </c>
      <c r="BT59" s="96" t="s">
        <v>114</v>
      </c>
      <c r="BU59" s="97" t="s">
        <v>431</v>
      </c>
      <c r="BV59" s="97" t="s">
        <v>112</v>
      </c>
      <c r="BW59" s="97" t="s">
        <v>432</v>
      </c>
      <c r="BX59" s="97" t="s">
        <v>433</v>
      </c>
      <c r="BY59" s="98" t="s">
        <v>434</v>
      </c>
    </row>
    <row r="60" spans="1:77" ht="60">
      <c r="A60" s="24" t="s">
        <v>435</v>
      </c>
      <c r="B60" s="24" t="s">
        <v>436</v>
      </c>
      <c r="C60" s="24" t="s">
        <v>437</v>
      </c>
      <c r="D60" s="24" t="s">
        <v>123</v>
      </c>
      <c r="E60" s="83" t="s">
        <v>112</v>
      </c>
      <c r="F60" s="83" t="s">
        <v>112</v>
      </c>
      <c r="G60" s="83" t="s">
        <v>112</v>
      </c>
      <c r="H60" s="84" t="s">
        <v>112</v>
      </c>
      <c r="I60" s="84" t="s">
        <v>112</v>
      </c>
      <c r="J60" s="84" t="s">
        <v>112</v>
      </c>
      <c r="K60" s="83" t="s">
        <v>112</v>
      </c>
      <c r="L60" s="83" t="s">
        <v>112</v>
      </c>
      <c r="M60" s="83" t="s">
        <v>112</v>
      </c>
      <c r="N60" s="84" t="s">
        <v>112</v>
      </c>
      <c r="O60" s="84" t="s">
        <v>112</v>
      </c>
      <c r="P60" s="84" t="s">
        <v>112</v>
      </c>
      <c r="Q60" s="83" t="s">
        <v>112</v>
      </c>
      <c r="R60" s="83" t="s">
        <v>112</v>
      </c>
      <c r="S60" s="83" t="s">
        <v>112</v>
      </c>
      <c r="T60" s="84" t="s">
        <v>112</v>
      </c>
      <c r="U60" s="84" t="s">
        <v>112</v>
      </c>
      <c r="V60" s="84" t="s">
        <v>112</v>
      </c>
      <c r="W60" s="83" t="s">
        <v>112</v>
      </c>
      <c r="X60" s="83" t="s">
        <v>112</v>
      </c>
      <c r="Y60" s="83" t="s">
        <v>112</v>
      </c>
      <c r="Z60" s="87">
        <v>1</v>
      </c>
      <c r="AA60" s="87">
        <v>1</v>
      </c>
      <c r="AB60" s="87">
        <v>2</v>
      </c>
      <c r="AC60" s="88">
        <v>1</v>
      </c>
      <c r="AD60" s="88">
        <v>1</v>
      </c>
      <c r="AE60" s="88">
        <v>2</v>
      </c>
      <c r="AF60" s="87">
        <v>1</v>
      </c>
      <c r="AG60" s="87">
        <v>1</v>
      </c>
      <c r="AH60" s="87">
        <v>1</v>
      </c>
      <c r="AI60" s="88">
        <v>1</v>
      </c>
      <c r="AJ60" s="88">
        <v>1</v>
      </c>
      <c r="AK60" s="88">
        <v>1</v>
      </c>
      <c r="AL60" s="87">
        <v>1</v>
      </c>
      <c r="AM60" s="87">
        <v>2</v>
      </c>
      <c r="AN60" s="88" t="s">
        <v>112</v>
      </c>
      <c r="AO60" s="88" t="s">
        <v>112</v>
      </c>
      <c r="AP60" s="88" t="s">
        <v>112</v>
      </c>
      <c r="AQ60" s="87" t="s">
        <v>112</v>
      </c>
      <c r="AR60" s="84" t="s">
        <v>112</v>
      </c>
      <c r="AS60" s="84" t="s">
        <v>112</v>
      </c>
      <c r="AT60" s="84" t="s">
        <v>112</v>
      </c>
      <c r="AU60" s="84" t="s">
        <v>112</v>
      </c>
      <c r="AV60" s="89" t="s">
        <v>112</v>
      </c>
      <c r="AW60" s="89" t="s">
        <v>112</v>
      </c>
      <c r="AX60" s="89" t="s">
        <v>112</v>
      </c>
      <c r="AY60" s="89" t="s">
        <v>112</v>
      </c>
      <c r="AZ60" s="90" t="s">
        <v>112</v>
      </c>
      <c r="BA60" s="90" t="s">
        <v>112</v>
      </c>
      <c r="BB60" s="90" t="s">
        <v>112</v>
      </c>
      <c r="BC60" s="90" t="s">
        <v>112</v>
      </c>
      <c r="BD60" s="91" t="s">
        <v>112</v>
      </c>
      <c r="BE60" s="92">
        <v>1</v>
      </c>
      <c r="BF60" s="92" t="s">
        <v>112</v>
      </c>
      <c r="BG60" s="93" t="s">
        <v>114</v>
      </c>
      <c r="BH60" s="93" t="s">
        <v>114</v>
      </c>
      <c r="BI60" s="93" t="s">
        <v>114</v>
      </c>
      <c r="BJ60" s="94" t="s">
        <v>114</v>
      </c>
      <c r="BK60" s="94" t="s">
        <v>114</v>
      </c>
      <c r="BL60" s="94" t="s">
        <v>114</v>
      </c>
      <c r="BM60" s="95" t="s">
        <v>114</v>
      </c>
      <c r="BN60" s="95" t="s">
        <v>114</v>
      </c>
      <c r="BO60" s="96" t="s">
        <v>114</v>
      </c>
      <c r="BP60" s="96" t="s">
        <v>114</v>
      </c>
      <c r="BQ60" s="95" t="s">
        <v>114</v>
      </c>
      <c r="BR60" s="96" t="s">
        <v>114</v>
      </c>
      <c r="BS60" s="95" t="s">
        <v>114</v>
      </c>
      <c r="BT60" s="96" t="s">
        <v>114</v>
      </c>
      <c r="BU60" s="97" t="s">
        <v>438</v>
      </c>
      <c r="BV60" s="97" t="s">
        <v>439</v>
      </c>
      <c r="BW60" s="97" t="s">
        <v>440</v>
      </c>
      <c r="BX60" s="97" t="s">
        <v>441</v>
      </c>
      <c r="BY60" s="98" t="s">
        <v>442</v>
      </c>
    </row>
    <row r="61" spans="1:77" ht="90">
      <c r="A61" s="24" t="s">
        <v>443</v>
      </c>
      <c r="B61" s="24" t="s">
        <v>444</v>
      </c>
      <c r="C61" s="24" t="s">
        <v>445</v>
      </c>
      <c r="D61" s="24" t="s">
        <v>123</v>
      </c>
      <c r="E61" s="83" t="s">
        <v>112</v>
      </c>
      <c r="F61" s="83" t="s">
        <v>112</v>
      </c>
      <c r="G61" s="83" t="s">
        <v>112</v>
      </c>
      <c r="H61" s="84" t="s">
        <v>112</v>
      </c>
      <c r="I61" s="84" t="s">
        <v>112</v>
      </c>
      <c r="J61" s="84" t="s">
        <v>112</v>
      </c>
      <c r="K61" s="83" t="s">
        <v>112</v>
      </c>
      <c r="L61" s="83" t="s">
        <v>112</v>
      </c>
      <c r="M61" s="83" t="s">
        <v>112</v>
      </c>
      <c r="N61" s="84" t="s">
        <v>112</v>
      </c>
      <c r="O61" s="84" t="s">
        <v>112</v>
      </c>
      <c r="P61" s="84" t="s">
        <v>112</v>
      </c>
      <c r="Q61" s="83" t="s">
        <v>112</v>
      </c>
      <c r="R61" s="83" t="s">
        <v>112</v>
      </c>
      <c r="S61" s="83" t="s">
        <v>112</v>
      </c>
      <c r="T61" s="84" t="s">
        <v>112</v>
      </c>
      <c r="U61" s="84" t="s">
        <v>112</v>
      </c>
      <c r="V61" s="84" t="s">
        <v>112</v>
      </c>
      <c r="W61" s="83" t="s">
        <v>112</v>
      </c>
      <c r="X61" s="83" t="s">
        <v>112</v>
      </c>
      <c r="Y61" s="83" t="s">
        <v>112</v>
      </c>
      <c r="Z61" s="87">
        <v>3</v>
      </c>
      <c r="AA61" s="87">
        <v>3</v>
      </c>
      <c r="AB61" s="87">
        <v>4</v>
      </c>
      <c r="AC61" s="88">
        <v>3</v>
      </c>
      <c r="AD61" s="88">
        <v>3</v>
      </c>
      <c r="AE61" s="88">
        <v>4</v>
      </c>
      <c r="AF61" s="87">
        <v>3</v>
      </c>
      <c r="AG61" s="87">
        <v>3</v>
      </c>
      <c r="AH61" s="87">
        <v>3</v>
      </c>
      <c r="AI61" s="88">
        <v>2</v>
      </c>
      <c r="AJ61" s="88">
        <v>2</v>
      </c>
      <c r="AK61" s="88">
        <v>3</v>
      </c>
      <c r="AL61" s="87">
        <v>3</v>
      </c>
      <c r="AM61" s="87">
        <v>4</v>
      </c>
      <c r="AN61" s="88">
        <v>2</v>
      </c>
      <c r="AO61" s="88">
        <v>2</v>
      </c>
      <c r="AP61" s="88">
        <v>2</v>
      </c>
      <c r="AQ61" s="87" t="s">
        <v>112</v>
      </c>
      <c r="AR61" s="84" t="s">
        <v>112</v>
      </c>
      <c r="AS61" s="84" t="s">
        <v>112</v>
      </c>
      <c r="AT61" s="84" t="s">
        <v>112</v>
      </c>
      <c r="AU61" s="84" t="s">
        <v>112</v>
      </c>
      <c r="AV61" s="89" t="s">
        <v>112</v>
      </c>
      <c r="AW61" s="89" t="s">
        <v>112</v>
      </c>
      <c r="AX61" s="89" t="s">
        <v>112</v>
      </c>
      <c r="AY61" s="89" t="s">
        <v>112</v>
      </c>
      <c r="AZ61" s="90" t="s">
        <v>112</v>
      </c>
      <c r="BA61" s="90" t="s">
        <v>112</v>
      </c>
      <c r="BB61" s="90" t="s">
        <v>112</v>
      </c>
      <c r="BC61" s="90" t="s">
        <v>112</v>
      </c>
      <c r="BD61" s="91">
        <v>2</v>
      </c>
      <c r="BE61" s="92">
        <v>1</v>
      </c>
      <c r="BF61" s="92">
        <v>1</v>
      </c>
      <c r="BG61" s="93" t="s">
        <v>114</v>
      </c>
      <c r="BH61" s="93" t="s">
        <v>114</v>
      </c>
      <c r="BI61" s="93" t="s">
        <v>114</v>
      </c>
      <c r="BJ61" s="94" t="s">
        <v>114</v>
      </c>
      <c r="BK61" s="94" t="s">
        <v>114</v>
      </c>
      <c r="BL61" s="94" t="s">
        <v>114</v>
      </c>
      <c r="BM61" s="95" t="s">
        <v>114</v>
      </c>
      <c r="BN61" s="95" t="s">
        <v>114</v>
      </c>
      <c r="BO61" s="96" t="s">
        <v>114</v>
      </c>
      <c r="BP61" s="96" t="s">
        <v>114</v>
      </c>
      <c r="BQ61" s="95" t="s">
        <v>114</v>
      </c>
      <c r="BR61" s="96" t="s">
        <v>114</v>
      </c>
      <c r="BS61" s="95" t="s">
        <v>114</v>
      </c>
      <c r="BT61" s="96" t="s">
        <v>114</v>
      </c>
      <c r="BU61" s="97" t="s">
        <v>446</v>
      </c>
      <c r="BV61" s="97" t="s">
        <v>447</v>
      </c>
      <c r="BW61" s="97" t="s">
        <v>448</v>
      </c>
      <c r="BX61" s="97" t="s">
        <v>449</v>
      </c>
      <c r="BY61" s="98" t="s">
        <v>450</v>
      </c>
    </row>
    <row r="62" spans="1:77">
      <c r="A62" s="24">
        <v>7388222</v>
      </c>
      <c r="B62" s="24" t="s">
        <v>451</v>
      </c>
      <c r="C62" s="24" t="s">
        <v>384</v>
      </c>
      <c r="D62" s="24" t="s">
        <v>123</v>
      </c>
      <c r="E62" s="83" t="s">
        <v>112</v>
      </c>
      <c r="F62" s="83" t="s">
        <v>112</v>
      </c>
      <c r="G62" s="83" t="s">
        <v>112</v>
      </c>
      <c r="H62" s="84" t="s">
        <v>112</v>
      </c>
      <c r="I62" s="84" t="s">
        <v>112</v>
      </c>
      <c r="J62" s="84" t="s">
        <v>112</v>
      </c>
      <c r="K62" s="83" t="s">
        <v>112</v>
      </c>
      <c r="L62" s="83" t="s">
        <v>112</v>
      </c>
      <c r="M62" s="83" t="s">
        <v>112</v>
      </c>
      <c r="N62" s="84" t="s">
        <v>112</v>
      </c>
      <c r="O62" s="84" t="s">
        <v>112</v>
      </c>
      <c r="P62" s="84" t="s">
        <v>112</v>
      </c>
      <c r="Q62" s="83" t="s">
        <v>112</v>
      </c>
      <c r="R62" s="83" t="s">
        <v>112</v>
      </c>
      <c r="S62" s="83" t="s">
        <v>112</v>
      </c>
      <c r="T62" s="84" t="s">
        <v>112</v>
      </c>
      <c r="U62" s="84" t="s">
        <v>112</v>
      </c>
      <c r="V62" s="84" t="s">
        <v>112</v>
      </c>
      <c r="W62" s="83" t="s">
        <v>112</v>
      </c>
      <c r="X62" s="83" t="s">
        <v>112</v>
      </c>
      <c r="Y62" s="83" t="s">
        <v>112</v>
      </c>
      <c r="Z62" s="87">
        <v>1</v>
      </c>
      <c r="AA62" s="87">
        <v>1</v>
      </c>
      <c r="AB62" s="87">
        <v>2</v>
      </c>
      <c r="AC62" s="88">
        <v>1</v>
      </c>
      <c r="AD62" s="88">
        <v>1</v>
      </c>
      <c r="AE62" s="88">
        <v>2</v>
      </c>
      <c r="AF62" s="87">
        <v>1</v>
      </c>
      <c r="AG62" s="87">
        <v>1</v>
      </c>
      <c r="AH62" s="87">
        <v>1</v>
      </c>
      <c r="AI62" s="88">
        <v>1</v>
      </c>
      <c r="AJ62" s="88">
        <v>1</v>
      </c>
      <c r="AK62" s="88">
        <v>1</v>
      </c>
      <c r="AL62" s="87">
        <v>1</v>
      </c>
      <c r="AM62" s="87">
        <v>2</v>
      </c>
      <c r="AN62" s="88">
        <v>1</v>
      </c>
      <c r="AO62" s="88">
        <v>1</v>
      </c>
      <c r="AP62" s="88">
        <v>2</v>
      </c>
      <c r="AQ62" s="87">
        <v>1</v>
      </c>
      <c r="AR62" s="84" t="s">
        <v>112</v>
      </c>
      <c r="AS62" s="84" t="s">
        <v>112</v>
      </c>
      <c r="AT62" s="84" t="s">
        <v>112</v>
      </c>
      <c r="AU62" s="84" t="s">
        <v>112</v>
      </c>
      <c r="AV62" s="89" t="s">
        <v>112</v>
      </c>
      <c r="AW62" s="89" t="s">
        <v>112</v>
      </c>
      <c r="AX62" s="89" t="s">
        <v>112</v>
      </c>
      <c r="AY62" s="89" t="s">
        <v>112</v>
      </c>
      <c r="AZ62" s="90" t="s">
        <v>112</v>
      </c>
      <c r="BA62" s="90" t="s">
        <v>112</v>
      </c>
      <c r="BB62" s="90" t="s">
        <v>112</v>
      </c>
      <c r="BC62" s="90" t="s">
        <v>112</v>
      </c>
      <c r="BD62" s="91">
        <v>1</v>
      </c>
      <c r="BE62" s="92" t="s">
        <v>112</v>
      </c>
      <c r="BF62" s="92">
        <v>1</v>
      </c>
      <c r="BG62" s="93" t="s">
        <v>114</v>
      </c>
      <c r="BH62" s="93" t="s">
        <v>114</v>
      </c>
      <c r="BI62" s="93" t="s">
        <v>114</v>
      </c>
      <c r="BJ62" s="94" t="s">
        <v>114</v>
      </c>
      <c r="BK62" s="94" t="s">
        <v>114</v>
      </c>
      <c r="BL62" s="94" t="s">
        <v>114</v>
      </c>
      <c r="BM62" s="95" t="s">
        <v>114</v>
      </c>
      <c r="BN62" s="95" t="s">
        <v>114</v>
      </c>
      <c r="BO62" s="96" t="s">
        <v>114</v>
      </c>
      <c r="BP62" s="96" t="s">
        <v>114</v>
      </c>
      <c r="BQ62" s="95" t="s">
        <v>114</v>
      </c>
      <c r="BR62" s="96" t="s">
        <v>114</v>
      </c>
      <c r="BS62" s="95" t="s">
        <v>114</v>
      </c>
      <c r="BT62" s="96" t="s">
        <v>114</v>
      </c>
      <c r="BU62" s="97" t="s">
        <v>452</v>
      </c>
      <c r="BV62" s="97" t="s">
        <v>453</v>
      </c>
      <c r="BW62" s="97" t="s">
        <v>454</v>
      </c>
      <c r="BX62" s="97" t="s">
        <v>455</v>
      </c>
      <c r="BY62" s="98" t="s">
        <v>456</v>
      </c>
    </row>
    <row r="63" spans="1:77" ht="225">
      <c r="A63" s="24" t="s">
        <v>457</v>
      </c>
      <c r="B63" s="24" t="s">
        <v>458</v>
      </c>
      <c r="C63" s="24" t="s">
        <v>459</v>
      </c>
      <c r="D63" s="24" t="s">
        <v>123</v>
      </c>
      <c r="E63" s="83" t="s">
        <v>112</v>
      </c>
      <c r="F63" s="83" t="s">
        <v>112</v>
      </c>
      <c r="G63" s="83" t="s">
        <v>112</v>
      </c>
      <c r="H63" s="84" t="s">
        <v>112</v>
      </c>
      <c r="I63" s="84" t="s">
        <v>112</v>
      </c>
      <c r="J63" s="84" t="s">
        <v>112</v>
      </c>
      <c r="K63" s="83" t="s">
        <v>112</v>
      </c>
      <c r="L63" s="83" t="s">
        <v>112</v>
      </c>
      <c r="M63" s="83" t="s">
        <v>112</v>
      </c>
      <c r="N63" s="84" t="s">
        <v>112</v>
      </c>
      <c r="O63" s="84" t="s">
        <v>112</v>
      </c>
      <c r="P63" s="84" t="s">
        <v>112</v>
      </c>
      <c r="Q63" s="83" t="s">
        <v>112</v>
      </c>
      <c r="R63" s="83" t="s">
        <v>112</v>
      </c>
      <c r="S63" s="83" t="s">
        <v>112</v>
      </c>
      <c r="T63" s="84" t="s">
        <v>112</v>
      </c>
      <c r="U63" s="84" t="s">
        <v>112</v>
      </c>
      <c r="V63" s="84" t="s">
        <v>112</v>
      </c>
      <c r="W63" s="83" t="s">
        <v>112</v>
      </c>
      <c r="X63" s="83" t="s">
        <v>112</v>
      </c>
      <c r="Y63" s="83" t="s">
        <v>112</v>
      </c>
      <c r="Z63" s="87">
        <v>4</v>
      </c>
      <c r="AA63" s="87">
        <v>4</v>
      </c>
      <c r="AB63" s="87">
        <v>4</v>
      </c>
      <c r="AC63" s="88">
        <v>4</v>
      </c>
      <c r="AD63" s="88">
        <v>4</v>
      </c>
      <c r="AE63" s="88">
        <v>4</v>
      </c>
      <c r="AF63" s="87">
        <v>4</v>
      </c>
      <c r="AG63" s="87">
        <v>3</v>
      </c>
      <c r="AH63" s="87">
        <v>3</v>
      </c>
      <c r="AI63" s="88">
        <v>3</v>
      </c>
      <c r="AJ63" s="88">
        <v>3</v>
      </c>
      <c r="AK63" s="88">
        <v>4</v>
      </c>
      <c r="AL63" s="87">
        <v>5</v>
      </c>
      <c r="AM63" s="87">
        <v>5</v>
      </c>
      <c r="AN63" s="88">
        <v>3</v>
      </c>
      <c r="AO63" s="88">
        <v>3</v>
      </c>
      <c r="AP63" s="88">
        <v>3</v>
      </c>
      <c r="AQ63" s="87">
        <v>3</v>
      </c>
      <c r="AR63" s="84" t="s">
        <v>112</v>
      </c>
      <c r="AS63" s="84" t="s">
        <v>112</v>
      </c>
      <c r="AT63" s="84" t="s">
        <v>112</v>
      </c>
      <c r="AU63" s="84" t="s">
        <v>112</v>
      </c>
      <c r="AV63" s="89" t="s">
        <v>112</v>
      </c>
      <c r="AW63" s="89" t="s">
        <v>112</v>
      </c>
      <c r="AX63" s="89" t="s">
        <v>112</v>
      </c>
      <c r="AY63" s="89" t="s">
        <v>112</v>
      </c>
      <c r="AZ63" s="90" t="s">
        <v>112</v>
      </c>
      <c r="BA63" s="90" t="s">
        <v>112</v>
      </c>
      <c r="BB63" s="90" t="s">
        <v>112</v>
      </c>
      <c r="BC63" s="90" t="s">
        <v>112</v>
      </c>
      <c r="BD63" s="91" t="s">
        <v>111</v>
      </c>
      <c r="BE63" s="92">
        <v>2</v>
      </c>
      <c r="BF63" s="92">
        <v>3</v>
      </c>
      <c r="BG63" s="93" t="s">
        <v>114</v>
      </c>
      <c r="BH63" s="93" t="s">
        <v>114</v>
      </c>
      <c r="BI63" s="93" t="s">
        <v>114</v>
      </c>
      <c r="BJ63" s="94" t="s">
        <v>114</v>
      </c>
      <c r="BK63" s="94" t="s">
        <v>114</v>
      </c>
      <c r="BL63" s="94" t="s">
        <v>114</v>
      </c>
      <c r="BM63" s="95" t="s">
        <v>114</v>
      </c>
      <c r="BN63" s="95" t="s">
        <v>114</v>
      </c>
      <c r="BO63" s="96" t="s">
        <v>114</v>
      </c>
      <c r="BP63" s="96" t="s">
        <v>114</v>
      </c>
      <c r="BQ63" s="95" t="s">
        <v>114</v>
      </c>
      <c r="BR63" s="96" t="s">
        <v>114</v>
      </c>
      <c r="BS63" s="95" t="s">
        <v>114</v>
      </c>
      <c r="BT63" s="96" t="s">
        <v>114</v>
      </c>
      <c r="BU63" s="97" t="s">
        <v>460</v>
      </c>
      <c r="BV63" s="97" t="s">
        <v>461</v>
      </c>
      <c r="BW63" s="97" t="s">
        <v>462</v>
      </c>
      <c r="BX63" s="97" t="s">
        <v>463</v>
      </c>
      <c r="BY63" s="98" t="s">
        <v>464</v>
      </c>
    </row>
    <row r="64" spans="1:77" ht="409.5">
      <c r="A64" s="24" t="s">
        <v>465</v>
      </c>
      <c r="B64" s="24" t="s">
        <v>384</v>
      </c>
      <c r="C64" s="24" t="s">
        <v>466</v>
      </c>
      <c r="D64" s="24" t="s">
        <v>123</v>
      </c>
      <c r="E64" s="83" t="s">
        <v>112</v>
      </c>
      <c r="F64" s="83" t="s">
        <v>112</v>
      </c>
      <c r="G64" s="83" t="s">
        <v>112</v>
      </c>
      <c r="H64" s="84" t="s">
        <v>112</v>
      </c>
      <c r="I64" s="84" t="s">
        <v>112</v>
      </c>
      <c r="J64" s="84" t="s">
        <v>112</v>
      </c>
      <c r="K64" s="83" t="s">
        <v>112</v>
      </c>
      <c r="L64" s="83" t="s">
        <v>112</v>
      </c>
      <c r="M64" s="83" t="s">
        <v>112</v>
      </c>
      <c r="N64" s="84" t="s">
        <v>112</v>
      </c>
      <c r="O64" s="84" t="s">
        <v>112</v>
      </c>
      <c r="P64" s="84" t="s">
        <v>112</v>
      </c>
      <c r="Q64" s="83" t="s">
        <v>112</v>
      </c>
      <c r="R64" s="83" t="s">
        <v>112</v>
      </c>
      <c r="S64" s="83" t="s">
        <v>112</v>
      </c>
      <c r="T64" s="84" t="s">
        <v>112</v>
      </c>
      <c r="U64" s="84" t="s">
        <v>112</v>
      </c>
      <c r="V64" s="84" t="s">
        <v>112</v>
      </c>
      <c r="W64" s="83" t="s">
        <v>112</v>
      </c>
      <c r="X64" s="83" t="s">
        <v>112</v>
      </c>
      <c r="Y64" s="83" t="s">
        <v>112</v>
      </c>
      <c r="Z64" s="87">
        <v>4</v>
      </c>
      <c r="AA64" s="87">
        <v>3</v>
      </c>
      <c r="AB64" s="87">
        <v>4</v>
      </c>
      <c r="AC64" s="88">
        <v>3</v>
      </c>
      <c r="AD64" s="88">
        <v>3</v>
      </c>
      <c r="AE64" s="88">
        <v>4</v>
      </c>
      <c r="AF64" s="87">
        <v>4</v>
      </c>
      <c r="AG64" s="87">
        <v>3</v>
      </c>
      <c r="AH64" s="87">
        <v>4</v>
      </c>
      <c r="AI64" s="88">
        <v>2</v>
      </c>
      <c r="AJ64" s="88">
        <v>2</v>
      </c>
      <c r="AK64" s="88">
        <v>2</v>
      </c>
      <c r="AL64" s="87">
        <v>3</v>
      </c>
      <c r="AM64" s="87">
        <v>4</v>
      </c>
      <c r="AN64" s="88" t="s">
        <v>112</v>
      </c>
      <c r="AO64" s="88" t="s">
        <v>112</v>
      </c>
      <c r="AP64" s="88" t="s">
        <v>112</v>
      </c>
      <c r="AQ64" s="87">
        <v>3</v>
      </c>
      <c r="AR64" s="84" t="s">
        <v>112</v>
      </c>
      <c r="AS64" s="84" t="s">
        <v>112</v>
      </c>
      <c r="AT64" s="84" t="s">
        <v>112</v>
      </c>
      <c r="AU64" s="84" t="s">
        <v>112</v>
      </c>
      <c r="AV64" s="89" t="s">
        <v>112</v>
      </c>
      <c r="AW64" s="89" t="s">
        <v>112</v>
      </c>
      <c r="AX64" s="89" t="s">
        <v>112</v>
      </c>
      <c r="AY64" s="89" t="s">
        <v>112</v>
      </c>
      <c r="AZ64" s="90" t="s">
        <v>112</v>
      </c>
      <c r="BA64" s="90" t="s">
        <v>112</v>
      </c>
      <c r="BB64" s="90" t="s">
        <v>112</v>
      </c>
      <c r="BC64" s="90" t="s">
        <v>112</v>
      </c>
      <c r="BD64" s="91">
        <v>2</v>
      </c>
      <c r="BE64" s="92" t="s">
        <v>112</v>
      </c>
      <c r="BF64" s="92">
        <v>3</v>
      </c>
      <c r="BG64" s="93" t="s">
        <v>114</v>
      </c>
      <c r="BH64" s="93" t="s">
        <v>114</v>
      </c>
      <c r="BI64" s="93" t="s">
        <v>114</v>
      </c>
      <c r="BJ64" s="94" t="s">
        <v>114</v>
      </c>
      <c r="BK64" s="94" t="s">
        <v>114</v>
      </c>
      <c r="BL64" s="94" t="s">
        <v>114</v>
      </c>
      <c r="BM64" s="95" t="s">
        <v>114</v>
      </c>
      <c r="BN64" s="95" t="s">
        <v>114</v>
      </c>
      <c r="BO64" s="96" t="s">
        <v>114</v>
      </c>
      <c r="BP64" s="96" t="s">
        <v>114</v>
      </c>
      <c r="BQ64" s="95" t="s">
        <v>114</v>
      </c>
      <c r="BR64" s="96" t="s">
        <v>114</v>
      </c>
      <c r="BS64" s="95" t="s">
        <v>114</v>
      </c>
      <c r="BT64" s="96" t="s">
        <v>114</v>
      </c>
      <c r="BU64" s="97" t="s">
        <v>467</v>
      </c>
      <c r="BV64" s="97" t="s">
        <v>468</v>
      </c>
      <c r="BW64" s="97" t="s">
        <v>469</v>
      </c>
      <c r="BX64" s="97" t="s">
        <v>470</v>
      </c>
      <c r="BY64" s="98" t="s">
        <v>471</v>
      </c>
    </row>
    <row r="65" spans="1:77" ht="60">
      <c r="A65" s="24" t="s">
        <v>472</v>
      </c>
      <c r="B65" s="24" t="s">
        <v>473</v>
      </c>
      <c r="C65" s="24" t="s">
        <v>474</v>
      </c>
      <c r="D65" s="24" t="s">
        <v>123</v>
      </c>
      <c r="E65" s="83" t="s">
        <v>112</v>
      </c>
      <c r="F65" s="83" t="s">
        <v>112</v>
      </c>
      <c r="G65" s="83" t="s">
        <v>112</v>
      </c>
      <c r="H65" s="84" t="s">
        <v>112</v>
      </c>
      <c r="I65" s="84" t="s">
        <v>112</v>
      </c>
      <c r="J65" s="84" t="s">
        <v>112</v>
      </c>
      <c r="K65" s="83" t="s">
        <v>112</v>
      </c>
      <c r="L65" s="83" t="s">
        <v>112</v>
      </c>
      <c r="M65" s="83" t="s">
        <v>112</v>
      </c>
      <c r="N65" s="84" t="s">
        <v>112</v>
      </c>
      <c r="O65" s="84" t="s">
        <v>112</v>
      </c>
      <c r="P65" s="84" t="s">
        <v>112</v>
      </c>
      <c r="Q65" s="83" t="s">
        <v>112</v>
      </c>
      <c r="R65" s="83" t="s">
        <v>112</v>
      </c>
      <c r="S65" s="83" t="s">
        <v>112</v>
      </c>
      <c r="T65" s="84" t="s">
        <v>112</v>
      </c>
      <c r="U65" s="84" t="s">
        <v>112</v>
      </c>
      <c r="V65" s="84" t="s">
        <v>112</v>
      </c>
      <c r="W65" s="83" t="s">
        <v>112</v>
      </c>
      <c r="X65" s="83" t="s">
        <v>112</v>
      </c>
      <c r="Y65" s="83" t="s">
        <v>112</v>
      </c>
      <c r="Z65" s="87">
        <v>4</v>
      </c>
      <c r="AA65" s="87">
        <v>4</v>
      </c>
      <c r="AB65" s="87">
        <v>5</v>
      </c>
      <c r="AC65" s="88">
        <v>4</v>
      </c>
      <c r="AD65" s="88">
        <v>4</v>
      </c>
      <c r="AE65" s="88">
        <v>5</v>
      </c>
      <c r="AF65" s="87">
        <v>3</v>
      </c>
      <c r="AG65" s="87">
        <v>3</v>
      </c>
      <c r="AH65" s="87">
        <v>3</v>
      </c>
      <c r="AI65" s="88">
        <v>3</v>
      </c>
      <c r="AJ65" s="88">
        <v>3</v>
      </c>
      <c r="AK65" s="88">
        <v>3</v>
      </c>
      <c r="AL65" s="87">
        <v>4</v>
      </c>
      <c r="AM65" s="87">
        <v>4</v>
      </c>
      <c r="AN65" s="88">
        <v>2</v>
      </c>
      <c r="AO65" s="88">
        <v>2</v>
      </c>
      <c r="AP65" s="88">
        <v>2</v>
      </c>
      <c r="AQ65" s="87">
        <v>3</v>
      </c>
      <c r="AR65" s="84" t="s">
        <v>112</v>
      </c>
      <c r="AS65" s="84" t="s">
        <v>112</v>
      </c>
      <c r="AT65" s="84" t="s">
        <v>112</v>
      </c>
      <c r="AU65" s="84" t="s">
        <v>112</v>
      </c>
      <c r="AV65" s="89" t="s">
        <v>112</v>
      </c>
      <c r="AW65" s="89" t="s">
        <v>112</v>
      </c>
      <c r="AX65" s="89" t="s">
        <v>112</v>
      </c>
      <c r="AY65" s="89" t="s">
        <v>112</v>
      </c>
      <c r="AZ65" s="90" t="s">
        <v>112</v>
      </c>
      <c r="BA65" s="90" t="s">
        <v>112</v>
      </c>
      <c r="BB65" s="90" t="s">
        <v>112</v>
      </c>
      <c r="BC65" s="90" t="s">
        <v>112</v>
      </c>
      <c r="BD65" s="91" t="s">
        <v>152</v>
      </c>
      <c r="BE65" s="92" t="s">
        <v>112</v>
      </c>
      <c r="BF65" s="92" t="s">
        <v>112</v>
      </c>
      <c r="BG65" s="93" t="s">
        <v>114</v>
      </c>
      <c r="BH65" s="93" t="s">
        <v>114</v>
      </c>
      <c r="BI65" s="93" t="s">
        <v>114</v>
      </c>
      <c r="BJ65" s="94" t="s">
        <v>114</v>
      </c>
      <c r="BK65" s="94" t="s">
        <v>114</v>
      </c>
      <c r="BL65" s="94" t="s">
        <v>114</v>
      </c>
      <c r="BM65" s="95" t="s">
        <v>114</v>
      </c>
      <c r="BN65" s="95" t="s">
        <v>114</v>
      </c>
      <c r="BO65" s="96" t="s">
        <v>114</v>
      </c>
      <c r="BP65" s="96" t="s">
        <v>114</v>
      </c>
      <c r="BQ65" s="95" t="s">
        <v>114</v>
      </c>
      <c r="BR65" s="96" t="s">
        <v>114</v>
      </c>
      <c r="BS65" s="95" t="s">
        <v>114</v>
      </c>
      <c r="BT65" s="96" t="s">
        <v>114</v>
      </c>
      <c r="BU65" s="97" t="s">
        <v>475</v>
      </c>
      <c r="BV65" s="97" t="s">
        <v>476</v>
      </c>
      <c r="BW65" s="97" t="s">
        <v>277</v>
      </c>
      <c r="BX65" s="97" t="s">
        <v>319</v>
      </c>
      <c r="BY65" s="98" t="s">
        <v>477</v>
      </c>
    </row>
    <row r="66" spans="1:77" ht="75">
      <c r="A66" s="24" t="s">
        <v>478</v>
      </c>
      <c r="B66" s="24" t="s">
        <v>479</v>
      </c>
      <c r="C66" s="24" t="s">
        <v>480</v>
      </c>
      <c r="D66" s="24" t="s">
        <v>123</v>
      </c>
      <c r="E66" s="83" t="s">
        <v>112</v>
      </c>
      <c r="F66" s="83" t="s">
        <v>112</v>
      </c>
      <c r="G66" s="83" t="s">
        <v>112</v>
      </c>
      <c r="H66" s="84" t="s">
        <v>112</v>
      </c>
      <c r="I66" s="84" t="s">
        <v>112</v>
      </c>
      <c r="J66" s="84" t="s">
        <v>112</v>
      </c>
      <c r="K66" s="83" t="s">
        <v>112</v>
      </c>
      <c r="L66" s="83" t="s">
        <v>112</v>
      </c>
      <c r="M66" s="83" t="s">
        <v>112</v>
      </c>
      <c r="N66" s="84" t="s">
        <v>112</v>
      </c>
      <c r="O66" s="84" t="s">
        <v>112</v>
      </c>
      <c r="P66" s="84" t="s">
        <v>112</v>
      </c>
      <c r="Q66" s="83" t="s">
        <v>112</v>
      </c>
      <c r="R66" s="83" t="s">
        <v>112</v>
      </c>
      <c r="S66" s="83" t="s">
        <v>112</v>
      </c>
      <c r="T66" s="84" t="s">
        <v>112</v>
      </c>
      <c r="U66" s="84" t="s">
        <v>112</v>
      </c>
      <c r="V66" s="84" t="s">
        <v>112</v>
      </c>
      <c r="W66" s="83" t="s">
        <v>112</v>
      </c>
      <c r="X66" s="83" t="s">
        <v>112</v>
      </c>
      <c r="Y66" s="83" t="s">
        <v>112</v>
      </c>
      <c r="Z66" s="87">
        <v>3</v>
      </c>
      <c r="AA66" s="87">
        <v>3</v>
      </c>
      <c r="AB66" s="87">
        <v>3</v>
      </c>
      <c r="AC66" s="88">
        <v>3</v>
      </c>
      <c r="AD66" s="88">
        <v>3</v>
      </c>
      <c r="AE66" s="88">
        <v>3</v>
      </c>
      <c r="AF66" s="87">
        <v>2</v>
      </c>
      <c r="AG66" s="87">
        <v>2</v>
      </c>
      <c r="AH66" s="87">
        <v>2</v>
      </c>
      <c r="AI66" s="88">
        <v>3</v>
      </c>
      <c r="AJ66" s="88">
        <v>3</v>
      </c>
      <c r="AK66" s="88">
        <v>3</v>
      </c>
      <c r="AL66" s="87">
        <v>3</v>
      </c>
      <c r="AM66" s="87">
        <v>3</v>
      </c>
      <c r="AN66" s="88">
        <v>3</v>
      </c>
      <c r="AO66" s="88">
        <v>3</v>
      </c>
      <c r="AP66" s="88">
        <v>3</v>
      </c>
      <c r="AQ66" s="87">
        <v>3</v>
      </c>
      <c r="AR66" s="84" t="s">
        <v>112</v>
      </c>
      <c r="AS66" s="84" t="s">
        <v>112</v>
      </c>
      <c r="AT66" s="84" t="s">
        <v>112</v>
      </c>
      <c r="AU66" s="84" t="s">
        <v>112</v>
      </c>
      <c r="AV66" s="89" t="s">
        <v>112</v>
      </c>
      <c r="AW66" s="89" t="s">
        <v>112</v>
      </c>
      <c r="AX66" s="89" t="s">
        <v>112</v>
      </c>
      <c r="AY66" s="89" t="s">
        <v>112</v>
      </c>
      <c r="AZ66" s="90" t="s">
        <v>112</v>
      </c>
      <c r="BA66" s="90" t="s">
        <v>112</v>
      </c>
      <c r="BB66" s="90" t="s">
        <v>112</v>
      </c>
      <c r="BC66" s="90" t="s">
        <v>112</v>
      </c>
      <c r="BD66" s="91" t="s">
        <v>112</v>
      </c>
      <c r="BE66" s="92" t="s">
        <v>112</v>
      </c>
      <c r="BF66" s="92" t="s">
        <v>112</v>
      </c>
      <c r="BG66" s="93" t="s">
        <v>114</v>
      </c>
      <c r="BH66" s="93" t="s">
        <v>114</v>
      </c>
      <c r="BI66" s="93" t="s">
        <v>114</v>
      </c>
      <c r="BJ66" s="94" t="s">
        <v>114</v>
      </c>
      <c r="BK66" s="94" t="s">
        <v>114</v>
      </c>
      <c r="BL66" s="94" t="s">
        <v>114</v>
      </c>
      <c r="BM66" s="95" t="s">
        <v>114</v>
      </c>
      <c r="BN66" s="95" t="s">
        <v>114</v>
      </c>
      <c r="BO66" s="96" t="s">
        <v>114</v>
      </c>
      <c r="BP66" s="96" t="s">
        <v>114</v>
      </c>
      <c r="BQ66" s="95" t="s">
        <v>114</v>
      </c>
      <c r="BR66" s="96" t="s">
        <v>114</v>
      </c>
      <c r="BS66" s="95" t="s">
        <v>114</v>
      </c>
      <c r="BT66" s="96" t="s">
        <v>114</v>
      </c>
      <c r="BU66" s="97" t="s">
        <v>481</v>
      </c>
      <c r="BV66" s="97" t="s">
        <v>112</v>
      </c>
      <c r="BW66" s="97" t="s">
        <v>482</v>
      </c>
      <c r="BX66" s="97" t="s">
        <v>483</v>
      </c>
      <c r="BY66" s="98" t="s">
        <v>484</v>
      </c>
    </row>
  </sheetData>
  <autoFilter ref="A13:BY13"/>
  <mergeCells count="17">
    <mergeCell ref="A1:D3"/>
    <mergeCell ref="AV12:AY12"/>
    <mergeCell ref="AZ12:BC12"/>
    <mergeCell ref="BG12:BT12"/>
    <mergeCell ref="C4:C8"/>
    <mergeCell ref="A12:D12"/>
    <mergeCell ref="E12:Y12"/>
    <mergeCell ref="Z12:AQ12"/>
    <mergeCell ref="AR12:AU12"/>
    <mergeCell ref="BG1:BT1"/>
    <mergeCell ref="E2:Y2"/>
    <mergeCell ref="Z2:AQ2"/>
    <mergeCell ref="AR2:AU2"/>
    <mergeCell ref="AV2:AY2"/>
    <mergeCell ref="AZ2:BC2"/>
    <mergeCell ref="BG2:BT2"/>
    <mergeCell ref="E1:BF1"/>
  </mergeCells>
  <pageMargins left="0.7" right="0.7" top="0.75" bottom="0.75" header="0.3" footer="0.3"/>
  <pageSetup orientation="portrait" horizontalDpi="90" verticalDpi="90" r:id="rId1"/>
</worksheet>
</file>

<file path=xl/worksheets/sheet5.xml><?xml version="1.0" encoding="utf-8"?>
<worksheet xmlns="http://schemas.openxmlformats.org/spreadsheetml/2006/main" xmlns:r="http://schemas.openxmlformats.org/officeDocument/2006/relationships">
  <sheetPr>
    <tabColor theme="7" tint="0.39997558519241921"/>
  </sheetPr>
  <dimension ref="A1:C6"/>
  <sheetViews>
    <sheetView workbookViewId="0">
      <selection activeCell="C5" sqref="C5"/>
    </sheetView>
  </sheetViews>
  <sheetFormatPr defaultColWidth="61.7109375" defaultRowHeight="15"/>
  <cols>
    <col min="1" max="1" width="8" customWidth="1"/>
    <col min="2" max="2" width="12.7109375" bestFit="1" customWidth="1"/>
    <col min="3" max="3" width="68.5703125" bestFit="1" customWidth="1"/>
  </cols>
  <sheetData>
    <row r="1" spans="1:3">
      <c r="A1" s="138" t="s">
        <v>0</v>
      </c>
      <c r="B1" s="139"/>
      <c r="C1" s="140"/>
    </row>
    <row r="2" spans="1:3" ht="30">
      <c r="A2" s="1">
        <v>1</v>
      </c>
      <c r="B2" s="2" t="s">
        <v>1</v>
      </c>
      <c r="C2" s="3" t="s">
        <v>2</v>
      </c>
    </row>
    <row r="3" spans="1:3" ht="225">
      <c r="A3" s="1">
        <v>2</v>
      </c>
      <c r="B3" s="2" t="s">
        <v>3</v>
      </c>
      <c r="C3" s="2" t="s">
        <v>4</v>
      </c>
    </row>
    <row r="4" spans="1:3" ht="150">
      <c r="A4" s="1">
        <v>3</v>
      </c>
      <c r="B4" s="2" t="s">
        <v>5</v>
      </c>
      <c r="C4" s="4" t="s">
        <v>6</v>
      </c>
    </row>
    <row r="5" spans="1:3" ht="120">
      <c r="A5" s="1">
        <v>4</v>
      </c>
      <c r="B5" s="2" t="s">
        <v>7</v>
      </c>
      <c r="C5" s="2" t="s">
        <v>8</v>
      </c>
    </row>
    <row r="6" spans="1:3" ht="165">
      <c r="A6" s="1">
        <v>5</v>
      </c>
      <c r="B6" s="2" t="s">
        <v>9</v>
      </c>
      <c r="C6" s="2" t="s">
        <v>10</v>
      </c>
    </row>
  </sheetData>
  <mergeCells count="1">
    <mergeCell ref="A1:C1"/>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W1"/>
  <sheetViews>
    <sheetView workbookViewId="0">
      <selection sqref="A1:W1"/>
    </sheetView>
  </sheetViews>
  <sheetFormatPr defaultRowHeight="15"/>
  <sheetData>
    <row r="1" spans="1:23" ht="31.5">
      <c r="A1" s="120" t="s">
        <v>485</v>
      </c>
      <c r="B1" s="121"/>
      <c r="C1" s="121"/>
      <c r="D1" s="121"/>
      <c r="E1" s="121"/>
      <c r="F1" s="121"/>
      <c r="G1" s="121"/>
      <c r="H1" s="121"/>
      <c r="I1" s="121"/>
      <c r="J1" s="121"/>
      <c r="K1" s="121"/>
      <c r="L1" s="121"/>
      <c r="M1" s="121"/>
      <c r="N1" s="121"/>
      <c r="O1" s="121"/>
      <c r="P1" s="121"/>
      <c r="Q1" s="121"/>
      <c r="R1" s="121"/>
      <c r="S1" s="121"/>
      <c r="T1" s="121"/>
      <c r="U1" s="121"/>
      <c r="V1" s="121"/>
      <c r="W1" s="121"/>
    </row>
  </sheetData>
  <mergeCells count="1">
    <mergeCell ref="A1:W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A53"/>
  <sheetViews>
    <sheetView topLeftCell="A15" workbookViewId="0">
      <selection sqref="A1:XFD1"/>
    </sheetView>
  </sheetViews>
  <sheetFormatPr defaultRowHeight="15"/>
  <sheetData>
    <row r="1" spans="1:1">
      <c r="A1" t="s">
        <v>108</v>
      </c>
    </row>
    <row r="2" spans="1:1">
      <c r="A2" t="s">
        <v>121</v>
      </c>
    </row>
    <row r="3" spans="1:1">
      <c r="A3" t="s">
        <v>129</v>
      </c>
    </row>
    <row r="4" spans="1:1">
      <c r="A4" t="s">
        <v>136</v>
      </c>
    </row>
    <row r="5" spans="1:1">
      <c r="A5" t="s">
        <v>143</v>
      </c>
    </row>
    <row r="6" spans="1:1">
      <c r="A6" t="s">
        <v>150</v>
      </c>
    </row>
    <row r="7" spans="1:1">
      <c r="A7" t="s">
        <v>158</v>
      </c>
    </row>
    <row r="8" spans="1:1">
      <c r="A8" t="s">
        <v>165</v>
      </c>
    </row>
    <row r="9" spans="1:1">
      <c r="A9" t="s">
        <v>172</v>
      </c>
    </row>
    <row r="10" spans="1:1">
      <c r="A10" t="s">
        <v>178</v>
      </c>
    </row>
    <row r="11" spans="1:1">
      <c r="A11" t="s">
        <v>184</v>
      </c>
    </row>
    <row r="12" spans="1:1">
      <c r="A12" t="s">
        <v>191</v>
      </c>
    </row>
    <row r="13" spans="1:1">
      <c r="A13" t="s">
        <v>199</v>
      </c>
    </row>
    <row r="14" spans="1:1">
      <c r="A14" t="s">
        <v>207</v>
      </c>
    </row>
    <row r="15" spans="1:1">
      <c r="A15" t="s">
        <v>214</v>
      </c>
    </row>
    <row r="16" spans="1:1">
      <c r="A16" t="s">
        <v>222</v>
      </c>
    </row>
    <row r="17" spans="1:1">
      <c r="A17" t="s">
        <v>229</v>
      </c>
    </row>
    <row r="18" spans="1:1">
      <c r="A18" t="s">
        <v>236</v>
      </c>
    </row>
    <row r="19" spans="1:1">
      <c r="A19" t="s">
        <v>243</v>
      </c>
    </row>
    <row r="20" spans="1:1">
      <c r="A20" t="s">
        <v>250</v>
      </c>
    </row>
    <row r="21" spans="1:1">
      <c r="A21" t="s">
        <v>257</v>
      </c>
    </row>
    <row r="22" spans="1:1">
      <c r="A22" t="s">
        <v>265</v>
      </c>
    </row>
    <row r="23" spans="1:1">
      <c r="A23" t="s">
        <v>273</v>
      </c>
    </row>
    <row r="24" spans="1:1">
      <c r="A24" t="s">
        <v>280</v>
      </c>
    </row>
    <row r="25" spans="1:1">
      <c r="A25" t="s">
        <v>286</v>
      </c>
    </row>
    <row r="26" spans="1:1">
      <c r="A26" t="s">
        <v>294</v>
      </c>
    </row>
    <row r="27" spans="1:1">
      <c r="A27" t="s">
        <v>300</v>
      </c>
    </row>
    <row r="28" spans="1:1">
      <c r="A28" t="s">
        <v>306</v>
      </c>
    </row>
    <row r="29" spans="1:1">
      <c r="A29" t="s">
        <v>314</v>
      </c>
    </row>
    <row r="30" spans="1:1">
      <c r="A30" t="s">
        <v>321</v>
      </c>
    </row>
    <row r="31" spans="1:1">
      <c r="A31" t="s">
        <v>329</v>
      </c>
    </row>
    <row r="32" spans="1:1">
      <c r="A32" t="s">
        <v>335</v>
      </c>
    </row>
    <row r="33" spans="1:1">
      <c r="A33" t="s">
        <v>343</v>
      </c>
    </row>
    <row r="34" spans="1:1">
      <c r="A34" t="s">
        <v>347</v>
      </c>
    </row>
    <row r="35" spans="1:1">
      <c r="A35" t="s">
        <v>354</v>
      </c>
    </row>
    <row r="36" spans="1:1">
      <c r="A36" t="s">
        <v>361</v>
      </c>
    </row>
    <row r="37" spans="1:1">
      <c r="A37" t="s">
        <v>369</v>
      </c>
    </row>
    <row r="38" spans="1:1">
      <c r="A38" t="s">
        <v>375</v>
      </c>
    </row>
    <row r="39" spans="1:1">
      <c r="A39" t="s">
        <v>383</v>
      </c>
    </row>
    <row r="40" spans="1:1">
      <c r="A40" t="s">
        <v>390</v>
      </c>
    </row>
    <row r="41" spans="1:1">
      <c r="A41" t="s">
        <v>397</v>
      </c>
    </row>
    <row r="42" spans="1:1">
      <c r="A42" t="s">
        <v>403</v>
      </c>
    </row>
    <row r="43" spans="1:1">
      <c r="A43" t="s">
        <v>410</v>
      </c>
    </row>
    <row r="44" spans="1:1">
      <c r="A44" t="s">
        <v>417</v>
      </c>
    </row>
    <row r="45" spans="1:1">
      <c r="A45" t="s">
        <v>423</v>
      </c>
    </row>
    <row r="46" spans="1:1">
      <c r="A46" t="s">
        <v>429</v>
      </c>
    </row>
    <row r="47" spans="1:1">
      <c r="A47" t="s">
        <v>436</v>
      </c>
    </row>
    <row r="48" spans="1:1">
      <c r="A48" t="s">
        <v>444</v>
      </c>
    </row>
    <row r="49" spans="1:1">
      <c r="A49" t="s">
        <v>451</v>
      </c>
    </row>
    <row r="50" spans="1:1">
      <c r="A50" t="s">
        <v>458</v>
      </c>
    </row>
    <row r="51" spans="1:1">
      <c r="A51" t="s">
        <v>384</v>
      </c>
    </row>
    <row r="52" spans="1:1">
      <c r="A52" t="s">
        <v>473</v>
      </c>
    </row>
    <row r="53" spans="1:1">
      <c r="A53" t="s">
        <v>479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Quick Competence Lookup</vt:lpstr>
      <vt:lpstr>Summary</vt:lpstr>
      <vt:lpstr>Charts</vt:lpstr>
      <vt:lpstr>Competence Tracker</vt:lpstr>
      <vt:lpstr>Competence Definition</vt:lpstr>
      <vt:lpstr>Extra Charts if required</vt:lpstr>
      <vt:lpstr>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ufarooqu</dc:creator>
  <cp:lastModifiedBy>irumore</cp:lastModifiedBy>
  <dcterms:created xsi:type="dcterms:W3CDTF">2016-05-23T23:41:48Z</dcterms:created>
  <dcterms:modified xsi:type="dcterms:W3CDTF">2016-06-02T04:30:50Z</dcterms:modified>
</cp:coreProperties>
</file>