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ris\Documents\Hiber\testrack\Boards\Backplane\Documentation\"/>
    </mc:Choice>
  </mc:AlternateContent>
  <xr:revisionPtr revIDLastSave="0" documentId="8_{2E9265EB-CE32-4733-B2A7-FB5F2EA30B74}" xr6:coauthVersionLast="46" xr6:coauthVersionMax="46" xr10:uidLastSave="{00000000-0000-0000-0000-000000000000}"/>
  <bookViews>
    <workbookView xWindow="1170" yWindow="1170" windowWidth="26730" windowHeight="18705" activeTab="4" xr2:uid="{607F5BEF-F7FF-4601-BE6F-B607AC6DBB52}"/>
  </bookViews>
  <sheets>
    <sheet name="Sheet1 (2)" sheetId="4" r:id="rId1"/>
    <sheet name="Sheet1" sheetId="1" r:id="rId2"/>
    <sheet name="Sheet3" sheetId="3" r:id="rId3"/>
    <sheet name="Sheet2" sheetId="2" r:id="rId4"/>
    <sheet name="Sheet1 (3)" sheetId="5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7" i="5" l="1"/>
  <c r="Q17" i="5"/>
  <c r="U17" i="5"/>
  <c r="G26" i="4"/>
  <c r="H27" i="4"/>
  <c r="H26" i="4"/>
  <c r="H25" i="4"/>
  <c r="H24" i="4"/>
  <c r="F27" i="4"/>
  <c r="F26" i="4"/>
  <c r="F25" i="4"/>
  <c r="F24" i="4"/>
  <c r="F31" i="4"/>
  <c r="G31" i="4" s="1"/>
  <c r="F30" i="4"/>
  <c r="G30" i="4" s="1"/>
  <c r="H11" i="4"/>
  <c r="D4" i="4"/>
  <c r="G25" i="1"/>
  <c r="L20" i="1"/>
  <c r="O20" i="1" s="1"/>
  <c r="L21" i="1"/>
  <c r="O21" i="1" s="1"/>
  <c r="L22" i="1"/>
  <c r="O22" i="1" s="1"/>
  <c r="I26" i="1"/>
  <c r="J26" i="1" s="1"/>
  <c r="I25" i="1"/>
  <c r="J25" i="1" s="1"/>
  <c r="F26" i="1"/>
  <c r="G26" i="1" s="1"/>
  <c r="F25" i="1"/>
  <c r="H11" i="1"/>
  <c r="C13" i="3"/>
  <c r="C27" i="3"/>
  <c r="C20" i="3"/>
  <c r="C37" i="3"/>
  <c r="I26" i="4" l="1"/>
  <c r="O25" i="1"/>
  <c r="P25" i="1" s="1"/>
  <c r="O26" i="1"/>
  <c r="P26" i="1" s="1"/>
  <c r="L26" i="1"/>
  <c r="M26" i="1" s="1"/>
  <c r="L25" i="1"/>
  <c r="M25" i="1" s="1"/>
  <c r="C7" i="3"/>
  <c r="D4" i="1" l="1"/>
</calcChain>
</file>

<file path=xl/sharedStrings.xml><?xml version="1.0" encoding="utf-8"?>
<sst xmlns="http://schemas.openxmlformats.org/spreadsheetml/2006/main" count="154" uniqueCount="53">
  <si>
    <t>Ohm</t>
  </si>
  <si>
    <t>Vref</t>
  </si>
  <si>
    <t>V</t>
  </si>
  <si>
    <t>c</t>
  </si>
  <si>
    <t>R3</t>
  </si>
  <si>
    <t>x</t>
  </si>
  <si>
    <t>b</t>
  </si>
  <si>
    <t>R2</t>
  </si>
  <si>
    <t>y</t>
  </si>
  <si>
    <t>a</t>
  </si>
  <si>
    <t>R1</t>
  </si>
  <si>
    <t>z</t>
  </si>
  <si>
    <r>
      <t>UV</t>
    </r>
    <r>
      <rPr>
        <sz val="8"/>
        <color theme="1"/>
        <rFont val="Calibri"/>
        <family val="2"/>
        <scheme val="minor"/>
      </rPr>
      <t>TH(RISING)</t>
    </r>
  </si>
  <si>
    <r>
      <t>OV</t>
    </r>
    <r>
      <rPr>
        <sz val="8"/>
        <color theme="1"/>
        <rFont val="Calibri"/>
        <family val="2"/>
        <scheme val="minor"/>
      </rPr>
      <t>TH(FALLING)</t>
    </r>
  </si>
  <si>
    <r>
      <t>V</t>
    </r>
    <r>
      <rPr>
        <sz val="8"/>
        <color theme="1"/>
        <rFont val="Calibri"/>
        <family val="2"/>
        <scheme val="minor"/>
      </rPr>
      <t>OV(ON)</t>
    </r>
  </si>
  <si>
    <r>
      <t>V</t>
    </r>
    <r>
      <rPr>
        <sz val="8"/>
        <color theme="1"/>
        <rFont val="Calibri"/>
        <family val="2"/>
        <scheme val="minor"/>
      </rPr>
      <t>OV(OFF)</t>
    </r>
  </si>
  <si>
    <t>Nominal</t>
  </si>
  <si>
    <t>R7</t>
  </si>
  <si>
    <t>K</t>
  </si>
  <si>
    <t>R8</t>
  </si>
  <si>
    <r>
      <t>FB</t>
    </r>
    <r>
      <rPr>
        <vertAlign val="subscript"/>
        <sz val="11"/>
        <color theme="1"/>
        <rFont val="Calibri"/>
        <family val="2"/>
        <scheme val="minor"/>
      </rPr>
      <t>TH(RISING)</t>
    </r>
  </si>
  <si>
    <t>CONFIG, EN, FB, ON, OV and UV Input Threshold</t>
  </si>
  <si>
    <r>
      <t>V</t>
    </r>
    <r>
      <rPr>
        <vertAlign val="subscript"/>
        <sz val="11"/>
        <color theme="1"/>
        <rFont val="Calibri"/>
        <family val="2"/>
        <scheme val="minor"/>
      </rPr>
      <t>PWERGD(UP)</t>
    </r>
  </si>
  <si>
    <t>Buck FB</t>
  </si>
  <si>
    <t>Ethernet switch ISET</t>
  </si>
  <si>
    <t>USB RBIias</t>
  </si>
  <si>
    <t>Target</t>
  </si>
  <si>
    <t>Vin</t>
  </si>
  <si>
    <t>Rtop</t>
  </si>
  <si>
    <t>Rbot</t>
  </si>
  <si>
    <t>Vout</t>
  </si>
  <si>
    <t>5V FB (2x)</t>
  </si>
  <si>
    <t>From Example 12V?????</t>
  </si>
  <si>
    <t>From Example 3.3V?????</t>
  </si>
  <si>
    <t>PGOOD FB + Generic pull</t>
  </si>
  <si>
    <t>??</t>
  </si>
  <si>
    <t>OV</t>
  </si>
  <si>
    <t>UV</t>
  </si>
  <si>
    <r>
      <t>V</t>
    </r>
    <r>
      <rPr>
        <sz val="8"/>
        <color theme="1"/>
        <rFont val="Calibri"/>
        <family val="2"/>
        <scheme val="minor"/>
      </rPr>
      <t>FB(RISING)</t>
    </r>
  </si>
  <si>
    <r>
      <t>V</t>
    </r>
    <r>
      <rPr>
        <sz val="8"/>
        <color theme="1"/>
        <rFont val="Calibri"/>
        <family val="2"/>
        <scheme val="minor"/>
      </rPr>
      <t>FB(FALLING)</t>
    </r>
  </si>
  <si>
    <r>
      <t>V</t>
    </r>
    <r>
      <rPr>
        <sz val="8"/>
        <color theme="1"/>
        <rFont val="Calibri"/>
        <family val="2"/>
        <scheme val="minor"/>
      </rPr>
      <t>UV(OFF)</t>
    </r>
  </si>
  <si>
    <r>
      <t>V</t>
    </r>
    <r>
      <rPr>
        <sz val="8"/>
        <color theme="1"/>
        <rFont val="Calibri"/>
        <family val="2"/>
        <scheme val="minor"/>
      </rPr>
      <t>UV(ON)</t>
    </r>
  </si>
  <si>
    <t>ID Comperator</t>
  </si>
  <si>
    <t>12K</t>
  </si>
  <si>
    <t>USB ISET</t>
  </si>
  <si>
    <t>3K</t>
  </si>
  <si>
    <t>Ethernet ISET</t>
  </si>
  <si>
    <t>10K</t>
  </si>
  <si>
    <t>1K</t>
  </si>
  <si>
    <t>Generic</t>
  </si>
  <si>
    <t>Vpwrgd</t>
  </si>
  <si>
    <t>FBth</t>
  </si>
  <si>
    <r>
      <t>V</t>
    </r>
    <r>
      <rPr>
        <sz val="21"/>
        <color theme="1"/>
        <rFont val="Arial"/>
        <family val="2"/>
      </rPr>
      <t>PWRGD(UP)</t>
    </r>
    <r>
      <rPr>
        <sz val="26"/>
        <color theme="1"/>
        <rFont val="Arial"/>
        <family val="2"/>
      </rPr>
      <t xml:space="preserve"> = 11.6V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</si>
</sst>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0"/>
    <numFmt numFmtId="165" formatCode="0.000\ \V"/>
    <numFmt numFmtId="166" formatCode="0.00\ \K"/>
    <numFmt numFmtId="167" formatCode="0.00\ \V"/>
  </numFmts>
  <fonts count="6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6"/>
      <color theme="1"/>
      <name val="Arial"/>
      <family val="2"/>
    </font>
    <font>
      <sz val="2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2" fontId="0" fillId="0" borderId="0" xfId="0" applyNumberFormat="1"/>
    <xf numFmtId="3" fontId="0" fillId="0" borderId="0" xfId="0" applyNumberFormat="1"/>
    <xf numFmtId="0" fontId="3" fillId="0" borderId="0" xfId="0" applyFon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25</xdr:col>
      <xdr:colOff>257175</xdr:colOff>
      <xdr:row>1</xdr:row>
      <xdr:rowOff>66675</xdr:rowOff>
    </xdr:from>
    <xdr:to>
      <xdr:col>39</xdr:col>
      <xdr:colOff>477472</xdr:colOff>
      <xdr:row>38</xdr:row>
      <xdr:rowOff>76200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161063F-57D7-4364-B99A-9C6F60817A4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39765"/>
        <a:stretch/>
      </xdr:blipFill>
      <xdr:spPr>
        <a:xfrm>
          <a:off x="14811375" y="257175"/>
          <a:ext cx="8754697" cy="7058025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6</xdr:row>
      <xdr:rowOff>114300</xdr:rowOff>
    </xdr:to>
    <xdr:sp macro="" textlink="">
      <xdr:nvSpPr>
        <xdr:cNvPr id="3" name="AutoShape 1" descr="x = (d y z)/(b y + d z) and b y + d z!=0 and d y z!=0">
          <a:extLst>
            <a:ext uri="{FF2B5EF4-FFF2-40B4-BE49-F238E27FC236}">
              <a16:creationId xmlns:a16="http://schemas.microsoft.com/office/drawing/2014/main" id="{667D3D35-4376-4FE2-B875-DBA7CF2A4F80}"/>
            </a:ext>
          </a:extLst>
        </xdr:cNvPr>
        <xdr:cNvSpPr>
          <a:spLocks noChangeAspect="1" noChangeArrowheads="1"/>
        </xdr:cNvSpPr>
      </xdr:nvSpPr>
      <xdr:spPr bwMode="auto">
        <a:xfrm>
          <a:off x="762000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457613</xdr:colOff>
      <xdr:row>27</xdr:row>
      <xdr:rowOff>71230</xdr:rowOff>
    </xdr:from>
    <xdr:to>
      <xdr:col>27</xdr:col>
      <xdr:colOff>576433</xdr:colOff>
      <xdr:row>63</xdr:row>
      <xdr:rowOff>100766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B5DE17D-7686-4A2A-8A33-4116D6F020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96613" y="5595730"/>
          <a:ext cx="8653220" cy="6887536"/>
        </a:xfrm>
        <a:prstGeom prst="rect">
          <a:avLst/>
        </a:prstGeom>
      </xdr:spPr>
    </xdr:pic>
    <xdr:clientData/>
  </xdr:twoCellAnchor>
  <xdr:twoCellAnchor editAs="oneCell">
    <xdr:from>
      <xdr:col>12</xdr:col>
      <xdr:colOff>580612</xdr:colOff>
      <xdr:row>1</xdr:row>
      <xdr:rowOff>183460</xdr:rowOff>
    </xdr:from>
    <xdr:to>
      <xdr:col>27</xdr:col>
      <xdr:colOff>35574</xdr:colOff>
      <xdr:row>15</xdr:row>
      <xdr:rowOff>88569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0BE73D8-A830-4B2E-9684-75838F922E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210012" y="373960"/>
          <a:ext cx="8598962" cy="2572109"/>
        </a:xfrm>
        <a:prstGeom prst="rect">
          <a:avLst/>
        </a:prstGeom>
      </xdr:spPr>
    </xdr:pic>
    <xdr:clientData/>
  </xdr:twoCellAnchor>
  <xdr:twoCellAnchor editAs="oneCell">
    <xdr:from>
      <xdr:col>25</xdr:col>
      <xdr:colOff>295275</xdr:colOff>
      <xdr:row>35</xdr:row>
      <xdr:rowOff>66675</xdr:rowOff>
    </xdr:from>
    <xdr:to>
      <xdr:col>37</xdr:col>
      <xdr:colOff>372507</xdr:colOff>
      <xdr:row>76</xdr:row>
      <xdr:rowOff>124923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E483792-0018-4AA5-A4C3-A4EEBD5677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849475" y="7115175"/>
          <a:ext cx="7392432" cy="786874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25</xdr:col>
      <xdr:colOff>257175</xdr:colOff>
      <xdr:row>1</xdr:row>
      <xdr:rowOff>66675</xdr:rowOff>
    </xdr:from>
    <xdr:to>
      <xdr:col>39</xdr:col>
      <xdr:colOff>477472</xdr:colOff>
      <xdr:row>38</xdr:row>
      <xdr:rowOff>76200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316BA67-36BC-45FF-A807-3686EE68D62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39765"/>
        <a:stretch/>
      </xdr:blipFill>
      <xdr:spPr>
        <a:xfrm>
          <a:off x="14811375" y="257175"/>
          <a:ext cx="8754697" cy="7058025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6</xdr:row>
      <xdr:rowOff>114300</xdr:rowOff>
    </xdr:to>
    <xdr:sp macro="" textlink="">
      <xdr:nvSpPr>
        <xdr:cNvPr id="3" name="AutoShape 1" descr="x = (d y z)/(b y + d z) and b y + d z!=0 and d y z!=0">
          <a:extLst>
            <a:ext uri="{FF2B5EF4-FFF2-40B4-BE49-F238E27FC236}">
              <a16:creationId xmlns:a16="http://schemas.microsoft.com/office/drawing/2014/main" id="{6B79D331-8C4F-4C76-99A3-92F1EF172D2C}"/>
            </a:ext>
          </a:extLst>
        </xdr:cNvPr>
        <xdr:cNvSpPr>
          <a:spLocks noChangeAspect="1" noChangeArrowheads="1"/>
        </xdr:cNvSpPr>
      </xdr:nvSpPr>
      <xdr:spPr bwMode="auto">
        <a:xfrm>
          <a:off x="142875" y="1514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457613</xdr:colOff>
      <xdr:row>29</xdr:row>
      <xdr:rowOff>71230</xdr:rowOff>
    </xdr:from>
    <xdr:to>
      <xdr:col>27</xdr:col>
      <xdr:colOff>576433</xdr:colOff>
      <xdr:row>65</xdr:row>
      <xdr:rowOff>100766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52CD063-F9D5-4950-8574-7DAAB08531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721461" y="5595730"/>
          <a:ext cx="8699602" cy="6887536"/>
        </a:xfrm>
        <a:prstGeom prst="rect">
          <a:avLst/>
        </a:prstGeom>
      </xdr:spPr>
    </xdr:pic>
    <xdr:clientData/>
  </xdr:twoCellAnchor>
  <xdr:twoCellAnchor editAs="oneCell">
    <xdr:from>
      <xdr:col>12</xdr:col>
      <xdr:colOff>580612</xdr:colOff>
      <xdr:row>1</xdr:row>
      <xdr:rowOff>183460</xdr:rowOff>
    </xdr:from>
    <xdr:to>
      <xdr:col>27</xdr:col>
      <xdr:colOff>35574</xdr:colOff>
      <xdr:row>15</xdr:row>
      <xdr:rowOff>88569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1BFF3281-099A-4102-B3BE-29EB0A2CB6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231547" y="373960"/>
          <a:ext cx="8648657" cy="2572109"/>
        </a:xfrm>
        <a:prstGeom prst="rect">
          <a:avLst/>
        </a:prstGeom>
      </xdr:spPr>
    </xdr:pic>
    <xdr:clientData/>
  </xdr:twoCellAnchor>
  <xdr:twoCellAnchor editAs="oneCell">
    <xdr:from>
      <xdr:col>25</xdr:col>
      <xdr:colOff>295275</xdr:colOff>
      <xdr:row>37</xdr:row>
      <xdr:rowOff>66675</xdr:rowOff>
    </xdr:from>
    <xdr:to>
      <xdr:col>37</xdr:col>
      <xdr:colOff>372507</xdr:colOff>
      <xdr:row>78</xdr:row>
      <xdr:rowOff>124923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9B3AE28-D263-4720-BED8-E7252C97A4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849475" y="7115175"/>
          <a:ext cx="7392432" cy="786874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15</xdr:row>
      <xdr:rowOff>0</xdr:rowOff>
    </xdr:from>
    <xdr:to>
      <xdr:col>20</xdr:col>
      <xdr:colOff>20244</xdr:colOff>
      <xdr:row>31</xdr:row>
      <xdr:rowOff>447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6E2C316-7C74-4CCE-AE12-E4E2AA735C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38500" y="3009900"/>
          <a:ext cx="8554644" cy="320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F62A6-359F-40C2-BCB3-1D0EFC1C6A2E}">
  <dimension ref="A2:J39"/>
  <sheetViews>
    <sheetView topLeftCell="D25" zoomScale="115" zoomScaleNormal="115" workbookViewId="0">
      <selection activeCell="H24" sqref="H24"/>
    </sheetView>
  </sheetViews>
  <sheetFormatPr defaultRowHeight="15" x14ac:dyDescent="0.25"/>
  <cols>
    <col min="1" max="3" width="5.7109375" customWidth="1"/>
    <col min="4" max="4" width="6.5703125" customWidth="1"/>
    <col min="6" max="6" width="11.140625" customWidth="1"/>
    <col min="7" max="7" width="11.7109375" bestFit="1" customWidth="1"/>
  </cols>
  <sheetData>
    <row r="2" spans="1:10" x14ac:dyDescent="0.25">
      <c r="G2" t="s">
        <v>16</v>
      </c>
      <c r="H2">
        <v>24</v>
      </c>
      <c r="I2" t="s">
        <v>2</v>
      </c>
    </row>
    <row r="3" spans="1:10" x14ac:dyDescent="0.25">
      <c r="A3" t="s">
        <v>5</v>
      </c>
      <c r="B3" t="s">
        <v>3</v>
      </c>
      <c r="C3" t="s">
        <v>4</v>
      </c>
      <c r="D3">
        <v>3400</v>
      </c>
      <c r="E3" t="s">
        <v>0</v>
      </c>
    </row>
    <row r="4" spans="1:10" x14ac:dyDescent="0.25">
      <c r="A4" t="s">
        <v>8</v>
      </c>
      <c r="B4" t="s">
        <v>6</v>
      </c>
      <c r="C4" t="s">
        <v>7</v>
      </c>
      <c r="D4">
        <f>(10/1)*D3*(H6/H7)-D3</f>
        <v>33272.489082969434</v>
      </c>
      <c r="E4" t="s">
        <v>0</v>
      </c>
      <c r="G4" t="s">
        <v>4</v>
      </c>
      <c r="H4">
        <v>14.7</v>
      </c>
      <c r="I4" t="s">
        <v>18</v>
      </c>
    </row>
    <row r="5" spans="1:10" x14ac:dyDescent="0.25">
      <c r="A5" t="s">
        <v>11</v>
      </c>
      <c r="B5" t="s">
        <v>9</v>
      </c>
      <c r="C5" t="s">
        <v>10</v>
      </c>
      <c r="D5">
        <v>750</v>
      </c>
      <c r="E5" t="s">
        <v>0</v>
      </c>
      <c r="G5" t="s">
        <v>1</v>
      </c>
      <c r="H5" s="4">
        <v>1.2350000000000001</v>
      </c>
      <c r="I5" t="s">
        <v>2</v>
      </c>
      <c r="J5" s="2">
        <v>1145</v>
      </c>
    </row>
    <row r="6" spans="1:10" x14ac:dyDescent="0.25">
      <c r="G6" t="s">
        <v>12</v>
      </c>
      <c r="H6" s="4">
        <v>1.2350000000000001</v>
      </c>
      <c r="I6" t="s">
        <v>2</v>
      </c>
    </row>
    <row r="7" spans="1:10" x14ac:dyDescent="0.25">
      <c r="G7" t="s">
        <v>13</v>
      </c>
      <c r="H7" s="4">
        <v>1.145</v>
      </c>
      <c r="I7" t="s">
        <v>2</v>
      </c>
    </row>
    <row r="8" spans="1:10" x14ac:dyDescent="0.25">
      <c r="G8" t="s">
        <v>15</v>
      </c>
      <c r="H8" s="4">
        <v>11</v>
      </c>
      <c r="I8" t="s">
        <v>2</v>
      </c>
    </row>
    <row r="9" spans="1:10" x14ac:dyDescent="0.25">
      <c r="G9" t="s">
        <v>14</v>
      </c>
      <c r="H9" s="4">
        <v>12</v>
      </c>
      <c r="I9" t="s">
        <v>2</v>
      </c>
      <c r="J9" t="s">
        <v>35</v>
      </c>
    </row>
    <row r="10" spans="1:10" x14ac:dyDescent="0.25">
      <c r="H10" s="1"/>
    </row>
    <row r="11" spans="1:10" x14ac:dyDescent="0.25">
      <c r="G11" t="s">
        <v>7</v>
      </c>
      <c r="H11" s="1">
        <f>(H9/H8)*H4*(H7/H6)-H4</f>
        <v>0.16772175193227845</v>
      </c>
    </row>
    <row r="17" spans="5:9" x14ac:dyDescent="0.25">
      <c r="E17" t="s">
        <v>38</v>
      </c>
      <c r="F17" s="5">
        <v>1.2350000000000001</v>
      </c>
    </row>
    <row r="18" spans="5:9" x14ac:dyDescent="0.25">
      <c r="E18" t="s">
        <v>39</v>
      </c>
      <c r="F18" s="5">
        <v>1.145</v>
      </c>
    </row>
    <row r="20" spans="5:9" x14ac:dyDescent="0.25">
      <c r="E20" t="s">
        <v>10</v>
      </c>
      <c r="F20" s="6">
        <v>140</v>
      </c>
      <c r="H20" s="6">
        <v>200</v>
      </c>
    </row>
    <row r="21" spans="5:9" x14ac:dyDescent="0.25">
      <c r="E21" t="s">
        <v>7</v>
      </c>
      <c r="F21" s="6">
        <v>3.32</v>
      </c>
      <c r="H21" s="6">
        <v>1.2</v>
      </c>
    </row>
    <row r="22" spans="5:9" x14ac:dyDescent="0.25">
      <c r="E22" t="s">
        <v>4</v>
      </c>
      <c r="F22" s="6">
        <v>14.7</v>
      </c>
      <c r="H22" s="6">
        <v>10</v>
      </c>
    </row>
    <row r="24" spans="5:9" x14ac:dyDescent="0.25">
      <c r="E24" t="s">
        <v>14</v>
      </c>
      <c r="F24" s="7">
        <f>$F$17/((F22)/(F20+F21+F22))</f>
        <v>13.27582993197279</v>
      </c>
      <c r="H24" s="7">
        <f>$F$17/((H22)/(H20+H21+H22))</f>
        <v>26.083200000000001</v>
      </c>
    </row>
    <row r="25" spans="5:9" x14ac:dyDescent="0.25">
      <c r="E25" t="s">
        <v>15</v>
      </c>
      <c r="F25" s="7">
        <f>$F$18/((F22)/(F20+F21+F22))</f>
        <v>12.308360544217686</v>
      </c>
      <c r="H25" s="7">
        <f>$F$18/((H22)/(H20+H21+H22))</f>
        <v>24.182400000000001</v>
      </c>
    </row>
    <row r="26" spans="5:9" x14ac:dyDescent="0.25">
      <c r="E26" t="s">
        <v>40</v>
      </c>
      <c r="F26" s="7">
        <f>$F$17/((F21+F22)/(F20+F21+F22))</f>
        <v>10.829894561598225</v>
      </c>
      <c r="G26" s="1">
        <f>F25-F26</f>
        <v>1.4784659826194613</v>
      </c>
      <c r="H26" s="7">
        <f>$F$17/((H21+H22)/(H20+H21+H22))</f>
        <v>23.28857142857143</v>
      </c>
      <c r="I26" s="1">
        <f>H25-H26</f>
        <v>0.89382857142857119</v>
      </c>
    </row>
    <row r="27" spans="5:9" x14ac:dyDescent="0.25">
      <c r="E27" t="s">
        <v>41</v>
      </c>
      <c r="F27" s="7">
        <f>$F$18/((F21+F22)/(F20+F21+F22))</f>
        <v>10.040671476137625</v>
      </c>
      <c r="H27" s="7">
        <f>$F$18/((H21+H22)/(H20+H21+H22))</f>
        <v>21.591428571428573</v>
      </c>
    </row>
    <row r="29" spans="5:9" x14ac:dyDescent="0.25">
      <c r="E29" t="s">
        <v>27</v>
      </c>
      <c r="F29" s="5">
        <v>12</v>
      </c>
    </row>
    <row r="30" spans="5:9" x14ac:dyDescent="0.25">
      <c r="E30" t="s">
        <v>37</v>
      </c>
      <c r="F30" s="5">
        <f>(F21+F22)/(F20+F21+F22)*F29</f>
        <v>1.3684343753955197</v>
      </c>
      <c r="G30">
        <f>IF(F30&gt;$H$6,1,0)</f>
        <v>1</v>
      </c>
    </row>
    <row r="31" spans="5:9" x14ac:dyDescent="0.25">
      <c r="E31" t="s">
        <v>36</v>
      </c>
      <c r="F31" s="5">
        <f>(F22)/(F20+F21+F22)*F29</f>
        <v>1.1163143905834705</v>
      </c>
      <c r="G31">
        <f>IF(F31&gt;$H$9,1,0)</f>
        <v>0</v>
      </c>
    </row>
    <row r="33" spans="9:9" x14ac:dyDescent="0.25">
      <c r="I33">
        <v>2.2000000000000002</v>
      </c>
    </row>
    <row r="34" spans="9:9" x14ac:dyDescent="0.25">
      <c r="I34">
        <v>3.9</v>
      </c>
    </row>
    <row r="35" spans="9:9" x14ac:dyDescent="0.25">
      <c r="I35">
        <v>1.2</v>
      </c>
    </row>
    <row r="36" spans="9:9" x14ac:dyDescent="0.25">
      <c r="I36">
        <v>10</v>
      </c>
    </row>
    <row r="37" spans="9:9" x14ac:dyDescent="0.25">
      <c r="I37">
        <v>3</v>
      </c>
    </row>
    <row r="38" spans="9:9" x14ac:dyDescent="0.25">
      <c r="I38">
        <v>12</v>
      </c>
    </row>
    <row r="39" spans="9:9" x14ac:dyDescent="0.25">
      <c r="I39">
        <v>20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3D6EC-2D44-47FF-AA1D-2778A09A343F}">
  <dimension ref="A2:P38"/>
  <sheetViews>
    <sheetView topLeftCell="D1" zoomScale="115" zoomScaleNormal="115" workbookViewId="0">
      <selection activeCell="E18" sqref="E18"/>
    </sheetView>
  </sheetViews>
  <sheetFormatPr defaultRowHeight="15" x14ac:dyDescent="0.25"/>
  <cols>
    <col min="1" max="3" width="5.7109375" customWidth="1"/>
    <col min="4" max="4" width="6.5703125" customWidth="1"/>
    <col min="7" max="7" width="11.7109375" bestFit="1" customWidth="1"/>
  </cols>
  <sheetData>
    <row r="2" spans="1:10" x14ac:dyDescent="0.25">
      <c r="G2" t="s">
        <v>16</v>
      </c>
      <c r="H2">
        <v>24</v>
      </c>
      <c r="I2" t="s">
        <v>2</v>
      </c>
    </row>
    <row r="3" spans="1:10" x14ac:dyDescent="0.25">
      <c r="A3" t="s">
        <v>5</v>
      </c>
      <c r="B3" t="s">
        <v>3</v>
      </c>
      <c r="C3" t="s">
        <v>4</v>
      </c>
      <c r="D3">
        <v>3400</v>
      </c>
      <c r="E3" t="s">
        <v>0</v>
      </c>
    </row>
    <row r="4" spans="1:10" x14ac:dyDescent="0.25">
      <c r="A4" t="s">
        <v>8</v>
      </c>
      <c r="B4" t="s">
        <v>6</v>
      </c>
      <c r="C4" t="s">
        <v>7</v>
      </c>
      <c r="D4">
        <f>(10/1)*D3*(H6/H7)-D3</f>
        <v>33272.489082969434</v>
      </c>
      <c r="E4" t="s">
        <v>0</v>
      </c>
      <c r="G4" t="s">
        <v>4</v>
      </c>
      <c r="H4">
        <v>14.7</v>
      </c>
      <c r="I4" t="s">
        <v>18</v>
      </c>
    </row>
    <row r="5" spans="1:10" x14ac:dyDescent="0.25">
      <c r="A5" t="s">
        <v>11</v>
      </c>
      <c r="B5" t="s">
        <v>9</v>
      </c>
      <c r="C5" t="s">
        <v>10</v>
      </c>
      <c r="D5">
        <v>750</v>
      </c>
      <c r="E5" t="s">
        <v>0</v>
      </c>
      <c r="G5" t="s">
        <v>1</v>
      </c>
      <c r="H5" s="4">
        <v>1.2350000000000001</v>
      </c>
      <c r="I5" t="s">
        <v>2</v>
      </c>
      <c r="J5" s="2">
        <v>1145</v>
      </c>
    </row>
    <row r="6" spans="1:10" x14ac:dyDescent="0.25">
      <c r="G6" t="s">
        <v>12</v>
      </c>
      <c r="H6" s="4">
        <v>1.2350000000000001</v>
      </c>
      <c r="I6" t="s">
        <v>2</v>
      </c>
    </row>
    <row r="7" spans="1:10" x14ac:dyDescent="0.25">
      <c r="G7" t="s">
        <v>13</v>
      </c>
      <c r="H7" s="4">
        <v>1.145</v>
      </c>
      <c r="I7" t="s">
        <v>2</v>
      </c>
    </row>
    <row r="8" spans="1:10" x14ac:dyDescent="0.25">
      <c r="G8" t="s">
        <v>15</v>
      </c>
      <c r="H8" s="4">
        <v>11</v>
      </c>
      <c r="I8" t="s">
        <v>2</v>
      </c>
    </row>
    <row r="9" spans="1:10" x14ac:dyDescent="0.25">
      <c r="G9" t="s">
        <v>14</v>
      </c>
      <c r="H9" s="4">
        <v>12</v>
      </c>
      <c r="I9" t="s">
        <v>2</v>
      </c>
      <c r="J9" t="s">
        <v>35</v>
      </c>
    </row>
    <row r="10" spans="1:10" x14ac:dyDescent="0.25">
      <c r="H10" s="1"/>
    </row>
    <row r="11" spans="1:10" x14ac:dyDescent="0.25">
      <c r="G11" t="s">
        <v>7</v>
      </c>
      <c r="H11" s="1">
        <f>(H9/H8)*H4*(H7/H6)-H4</f>
        <v>0.16772175193227845</v>
      </c>
    </row>
    <row r="18" spans="5:16" x14ac:dyDescent="0.25">
      <c r="E18" t="s">
        <v>27</v>
      </c>
      <c r="F18">
        <v>11</v>
      </c>
      <c r="I18">
        <v>24</v>
      </c>
      <c r="L18">
        <v>26</v>
      </c>
      <c r="O18">
        <v>22</v>
      </c>
    </row>
    <row r="20" spans="5:16" x14ac:dyDescent="0.25">
      <c r="E20" t="s">
        <v>10</v>
      </c>
      <c r="F20">
        <v>140</v>
      </c>
      <c r="I20">
        <v>200</v>
      </c>
      <c r="L20">
        <f>I20</f>
        <v>200</v>
      </c>
      <c r="O20">
        <f>L20</f>
        <v>200</v>
      </c>
    </row>
    <row r="21" spans="5:16" x14ac:dyDescent="0.25">
      <c r="E21" t="s">
        <v>7</v>
      </c>
      <c r="F21">
        <v>3.32</v>
      </c>
      <c r="I21">
        <v>3</v>
      </c>
      <c r="L21">
        <f>I21</f>
        <v>3</v>
      </c>
      <c r="O21">
        <f>L21</f>
        <v>3</v>
      </c>
    </row>
    <row r="22" spans="5:16" x14ac:dyDescent="0.25">
      <c r="E22" t="s">
        <v>4</v>
      </c>
      <c r="F22">
        <v>14.7</v>
      </c>
      <c r="I22">
        <v>12</v>
      </c>
      <c r="L22">
        <f>I22</f>
        <v>12</v>
      </c>
      <c r="O22">
        <f>L22</f>
        <v>12</v>
      </c>
    </row>
    <row r="25" spans="5:16" x14ac:dyDescent="0.25">
      <c r="E25" t="s">
        <v>37</v>
      </c>
      <c r="F25">
        <f>(F21+F22)/(F20+F21+F22)*F18</f>
        <v>1.254398177445893</v>
      </c>
      <c r="G25">
        <f>IF(F25&gt;$H$6,1,0)</f>
        <v>1</v>
      </c>
      <c r="I25">
        <f>(I21+I22)/(I20+I21+I22)*I18</f>
        <v>1.6744186046511627</v>
      </c>
      <c r="J25">
        <f>IF(I25&gt;$H$9,1,0)</f>
        <v>0</v>
      </c>
      <c r="L25">
        <f>(L21+L22)/(L20+L21+L22)*L18</f>
        <v>1.8139534883720929</v>
      </c>
      <c r="M25">
        <f>IF(L25&gt;$H$9,1,0)</f>
        <v>0</v>
      </c>
      <c r="O25">
        <f>(O21+O22)/(O20+O21+O22)*O18</f>
        <v>1.5348837209302326</v>
      </c>
      <c r="P25">
        <f>IF(O25&gt;$H$9,1,0)</f>
        <v>0</v>
      </c>
    </row>
    <row r="26" spans="5:16" x14ac:dyDescent="0.25">
      <c r="E26" t="s">
        <v>36</v>
      </c>
      <c r="F26">
        <f>(F22)/(F20+F21+F22)*F18</f>
        <v>1.0232881913681813</v>
      </c>
      <c r="G26">
        <f>IF(F26&gt;$H$9,1,0)</f>
        <v>0</v>
      </c>
      <c r="I26">
        <f>(I22)/(I20+I21+I22)*I18</f>
        <v>1.3395348837209302</v>
      </c>
      <c r="J26">
        <f>IF(I26&gt;$H$9,1,0)</f>
        <v>0</v>
      </c>
      <c r="L26">
        <f>(L22)/(L20+L21+L22)*L18</f>
        <v>1.4511627906976745</v>
      </c>
      <c r="M26">
        <f>IF(L26&gt;$H$9,1,0)</f>
        <v>0</v>
      </c>
      <c r="O26">
        <f>(O22)/(O20+O21+O22)*O18</f>
        <v>1.2279069767441859</v>
      </c>
      <c r="P26">
        <f>IF(O26&gt;$H$9,1,0)</f>
        <v>0</v>
      </c>
    </row>
    <row r="32" spans="5:16" x14ac:dyDescent="0.25">
      <c r="I32">
        <v>2.2000000000000002</v>
      </c>
    </row>
    <row r="33" spans="9:9" x14ac:dyDescent="0.25">
      <c r="I33">
        <v>3.9</v>
      </c>
    </row>
    <row r="34" spans="9:9" x14ac:dyDescent="0.25">
      <c r="I34">
        <v>1.2</v>
      </c>
    </row>
    <row r="35" spans="9:9" x14ac:dyDescent="0.25">
      <c r="I35">
        <v>10</v>
      </c>
    </row>
    <row r="36" spans="9:9" x14ac:dyDescent="0.25">
      <c r="I36">
        <v>3</v>
      </c>
    </row>
    <row r="37" spans="9:9" x14ac:dyDescent="0.25">
      <c r="I37">
        <v>12</v>
      </c>
    </row>
    <row r="38" spans="9:9" x14ac:dyDescent="0.25">
      <c r="I38">
        <v>20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1D748-12BB-476A-917D-DFF9F2308EC1}">
  <dimension ref="B4:H37"/>
  <sheetViews>
    <sheetView workbookViewId="0">
      <selection activeCell="G8" sqref="G8:G14"/>
    </sheetView>
  </sheetViews>
  <sheetFormatPr defaultRowHeight="15" x14ac:dyDescent="0.25"/>
  <cols>
    <col min="2" max="2" width="9.85546875" bestFit="1" customWidth="1"/>
    <col min="5" max="5" width="2.140625" bestFit="1" customWidth="1"/>
  </cols>
  <sheetData>
    <row r="4" spans="2:8" x14ac:dyDescent="0.25">
      <c r="B4" t="s">
        <v>17</v>
      </c>
      <c r="C4">
        <v>20</v>
      </c>
      <c r="D4" t="s">
        <v>18</v>
      </c>
    </row>
    <row r="5" spans="2:8" x14ac:dyDescent="0.25">
      <c r="B5" t="s">
        <v>19</v>
      </c>
      <c r="C5">
        <v>1.2</v>
      </c>
      <c r="D5" t="s">
        <v>18</v>
      </c>
    </row>
    <row r="6" spans="2:8" ht="18" x14ac:dyDescent="0.35">
      <c r="B6" t="s">
        <v>20</v>
      </c>
      <c r="C6" s="2">
        <v>1.2350000000000001</v>
      </c>
      <c r="D6" t="s">
        <v>2</v>
      </c>
      <c r="G6" t="s">
        <v>21</v>
      </c>
    </row>
    <row r="7" spans="2:8" ht="18" x14ac:dyDescent="0.35">
      <c r="B7" t="s">
        <v>22</v>
      </c>
      <c r="C7">
        <f>(C6*(C4+C5))/C5</f>
        <v>21.818333333333335</v>
      </c>
      <c r="D7" t="s">
        <v>2</v>
      </c>
    </row>
    <row r="8" spans="2:8" x14ac:dyDescent="0.25">
      <c r="B8" t="s">
        <v>26</v>
      </c>
      <c r="C8">
        <v>23</v>
      </c>
      <c r="D8" t="s">
        <v>2</v>
      </c>
      <c r="G8">
        <v>2.2000000000000002</v>
      </c>
      <c r="H8" t="s">
        <v>23</v>
      </c>
    </row>
    <row r="9" spans="2:8" x14ac:dyDescent="0.25">
      <c r="G9">
        <v>3.9</v>
      </c>
      <c r="H9" t="s">
        <v>23</v>
      </c>
    </row>
    <row r="10" spans="2:8" x14ac:dyDescent="0.25">
      <c r="B10" t="s">
        <v>17</v>
      </c>
      <c r="C10">
        <v>10</v>
      </c>
      <c r="D10" t="s">
        <v>18</v>
      </c>
      <c r="G10">
        <v>1.2</v>
      </c>
      <c r="H10" t="s">
        <v>34</v>
      </c>
    </row>
    <row r="11" spans="2:8" x14ac:dyDescent="0.25">
      <c r="B11" t="s">
        <v>19</v>
      </c>
      <c r="C11">
        <v>3.9</v>
      </c>
      <c r="D11" t="s">
        <v>18</v>
      </c>
      <c r="G11">
        <v>10</v>
      </c>
    </row>
    <row r="12" spans="2:8" ht="18" x14ac:dyDescent="0.35">
      <c r="B12" t="s">
        <v>20</v>
      </c>
      <c r="C12" s="4">
        <v>1.2350000000000001</v>
      </c>
      <c r="D12" t="s">
        <v>2</v>
      </c>
      <c r="G12">
        <v>3</v>
      </c>
      <c r="H12" t="s">
        <v>24</v>
      </c>
    </row>
    <row r="13" spans="2:8" ht="18" x14ac:dyDescent="0.35">
      <c r="B13" t="s">
        <v>22</v>
      </c>
      <c r="C13">
        <f>(C12*(C10+C11))/C11</f>
        <v>4.4016666666666673</v>
      </c>
      <c r="D13" t="s">
        <v>2</v>
      </c>
      <c r="G13">
        <v>12</v>
      </c>
      <c r="H13" t="s">
        <v>25</v>
      </c>
    </row>
    <row r="14" spans="2:8" x14ac:dyDescent="0.25">
      <c r="B14" t="s">
        <v>26</v>
      </c>
      <c r="C14">
        <v>4.7</v>
      </c>
      <c r="D14" t="s">
        <v>2</v>
      </c>
      <c r="G14">
        <v>20</v>
      </c>
      <c r="H14" t="s">
        <v>31</v>
      </c>
    </row>
    <row r="16" spans="2:8" x14ac:dyDescent="0.25">
      <c r="B16" s="3" t="s">
        <v>32</v>
      </c>
    </row>
    <row r="17" spans="2:4" x14ac:dyDescent="0.25">
      <c r="B17" t="s">
        <v>17</v>
      </c>
      <c r="C17">
        <v>10.199999999999999</v>
      </c>
      <c r="D17" t="s">
        <v>18</v>
      </c>
    </row>
    <row r="18" spans="2:4" x14ac:dyDescent="0.25">
      <c r="B18" t="s">
        <v>19</v>
      </c>
      <c r="C18">
        <v>3.57</v>
      </c>
      <c r="D18" t="s">
        <v>18</v>
      </c>
    </row>
    <row r="19" spans="2:4" ht="18" x14ac:dyDescent="0.35">
      <c r="B19" t="s">
        <v>20</v>
      </c>
      <c r="C19" s="2">
        <v>1.2350000000000001</v>
      </c>
      <c r="D19" t="s">
        <v>2</v>
      </c>
    </row>
    <row r="20" spans="2:4" ht="18" x14ac:dyDescent="0.35">
      <c r="B20" t="s">
        <v>22</v>
      </c>
      <c r="C20">
        <f>(C19*(C17+C18))/C18</f>
        <v>4.7635714285714297</v>
      </c>
      <c r="D20" t="s">
        <v>2</v>
      </c>
    </row>
    <row r="23" spans="2:4" x14ac:dyDescent="0.25">
      <c r="B23" s="3" t="s">
        <v>33</v>
      </c>
    </row>
    <row r="24" spans="2:4" x14ac:dyDescent="0.25">
      <c r="B24" t="s">
        <v>17</v>
      </c>
      <c r="C24">
        <v>4.99</v>
      </c>
      <c r="D24" t="s">
        <v>18</v>
      </c>
    </row>
    <row r="25" spans="2:4" x14ac:dyDescent="0.25">
      <c r="B25" t="s">
        <v>19</v>
      </c>
      <c r="C25">
        <v>3.57</v>
      </c>
      <c r="D25" t="s">
        <v>18</v>
      </c>
    </row>
    <row r="26" spans="2:4" ht="18" x14ac:dyDescent="0.35">
      <c r="B26" t="s">
        <v>20</v>
      </c>
      <c r="C26" s="2">
        <v>1.2350000000000001</v>
      </c>
      <c r="D26" t="s">
        <v>2</v>
      </c>
    </row>
    <row r="27" spans="2:4" ht="18" x14ac:dyDescent="0.35">
      <c r="B27" t="s">
        <v>22</v>
      </c>
      <c r="C27">
        <f>(C26*(C24+C25))/C25</f>
        <v>2.9612324929971994</v>
      </c>
      <c r="D27" t="s">
        <v>2</v>
      </c>
    </row>
    <row r="34" spans="2:4" x14ac:dyDescent="0.25">
      <c r="B34" t="s">
        <v>27</v>
      </c>
      <c r="C34">
        <v>5</v>
      </c>
      <c r="D34" t="s">
        <v>2</v>
      </c>
    </row>
    <row r="35" spans="2:4" x14ac:dyDescent="0.25">
      <c r="B35" t="s">
        <v>28</v>
      </c>
      <c r="C35">
        <v>10</v>
      </c>
    </row>
    <row r="36" spans="2:4" x14ac:dyDescent="0.25">
      <c r="B36" t="s">
        <v>29</v>
      </c>
      <c r="C36">
        <v>2.2000000000000002</v>
      </c>
    </row>
    <row r="37" spans="2:4" x14ac:dyDescent="0.25">
      <c r="B37" t="s">
        <v>30</v>
      </c>
      <c r="C37">
        <f>C36/(C36+C35)*C34</f>
        <v>0.90163934426229519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9AA5F-6F9B-464B-9CD3-3B38F8716F54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78504-3704-4367-A0E0-2A3F407565F7}">
  <dimension ref="J5:V30"/>
  <sheetViews>
    <sheetView tabSelected="1" topLeftCell="E1" workbookViewId="0">
      <selection activeCell="T30" sqref="T30"/>
    </sheetView>
  </sheetViews>
  <sheetFormatPr defaultRowHeight="15" x14ac:dyDescent="0.25"/>
  <sheetData>
    <row r="5" spans="10:22" ht="33" x14ac:dyDescent="0.45">
      <c r="J5" s="8" t="s">
        <v>52</v>
      </c>
    </row>
    <row r="14" spans="10:22" x14ac:dyDescent="0.25">
      <c r="L14" t="s">
        <v>51</v>
      </c>
      <c r="M14">
        <v>1.2549999999999999</v>
      </c>
      <c r="P14" t="s">
        <v>51</v>
      </c>
      <c r="Q14">
        <v>1.2549999999999999</v>
      </c>
      <c r="T14" t="s">
        <v>51</v>
      </c>
      <c r="U14">
        <v>1.2549999999999999</v>
      </c>
    </row>
    <row r="15" spans="10:22" x14ac:dyDescent="0.25">
      <c r="L15" t="s">
        <v>50</v>
      </c>
      <c r="M15">
        <v>11.6</v>
      </c>
      <c r="N15" t="s">
        <v>2</v>
      </c>
      <c r="P15" t="s">
        <v>50</v>
      </c>
      <c r="Q15">
        <v>23.5</v>
      </c>
      <c r="R15" t="s">
        <v>2</v>
      </c>
      <c r="T15" t="s">
        <v>50</v>
      </c>
      <c r="U15">
        <v>4.45</v>
      </c>
      <c r="V15" t="s">
        <v>2</v>
      </c>
    </row>
    <row r="16" spans="10:22" x14ac:dyDescent="0.25">
      <c r="L16" t="s">
        <v>19</v>
      </c>
      <c r="M16">
        <v>3.57</v>
      </c>
      <c r="N16" t="s">
        <v>18</v>
      </c>
      <c r="P16" t="s">
        <v>19</v>
      </c>
      <c r="Q16">
        <v>3</v>
      </c>
      <c r="R16" t="s">
        <v>18</v>
      </c>
      <c r="T16" t="s">
        <v>19</v>
      </c>
      <c r="U16">
        <v>4.7</v>
      </c>
      <c r="V16" t="s">
        <v>18</v>
      </c>
    </row>
    <row r="17" spans="12:22" x14ac:dyDescent="0.25">
      <c r="L17" t="s">
        <v>17</v>
      </c>
      <c r="M17">
        <f>(M15*M16)/(M14)-M16</f>
        <v>29.427609561752988</v>
      </c>
      <c r="N17" t="s">
        <v>18</v>
      </c>
      <c r="P17" t="s">
        <v>17</v>
      </c>
      <c r="Q17">
        <f>(Q15*Q16)/(Q14)-Q16</f>
        <v>53.17529880478088</v>
      </c>
      <c r="R17" t="s">
        <v>18</v>
      </c>
      <c r="T17" t="s">
        <v>17</v>
      </c>
      <c r="U17">
        <f>(U15*U16)/(U14)-U16</f>
        <v>11.965338645418331</v>
      </c>
      <c r="V17" t="s">
        <v>18</v>
      </c>
    </row>
    <row r="22" spans="12:22" x14ac:dyDescent="0.25">
      <c r="R22" t="s">
        <v>49</v>
      </c>
      <c r="T22" t="s">
        <v>48</v>
      </c>
    </row>
    <row r="23" spans="12:22" x14ac:dyDescent="0.25">
      <c r="T23" t="s">
        <v>47</v>
      </c>
    </row>
    <row r="25" spans="12:22" x14ac:dyDescent="0.25">
      <c r="R25" t="s">
        <v>46</v>
      </c>
      <c r="T25" t="s">
        <v>45</v>
      </c>
    </row>
    <row r="26" spans="12:22" x14ac:dyDescent="0.25">
      <c r="R26" t="s">
        <v>44</v>
      </c>
      <c r="T26" t="s">
        <v>43</v>
      </c>
    </row>
    <row r="30" spans="12:22" x14ac:dyDescent="0.25">
      <c r="R30" t="s">
        <v>42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 (2)</vt:lpstr>
      <vt:lpstr>Sheet1</vt:lpstr>
      <vt:lpstr>Sheet3</vt:lpstr>
      <vt:lpstr>Sheet2</vt:lpstr>
      <vt:lpstr>Sheet1 (3)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Joris</dc:creator>
  <cp:lastModifiedBy>Joris</cp:lastModifiedBy>
  <dcterms:created xsi:type="dcterms:W3CDTF">2021-01-21T10:37:07Z</dcterms:created>
  <dcterms:modified xsi:type="dcterms:W3CDTF">2021-03-29T09:04:05Z</dcterms:modified>
</cp:coreProperties>
</file>