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2c81df9c5acb07/Documentos/Proyectos IDM/"/>
    </mc:Choice>
  </mc:AlternateContent>
  <xr:revisionPtr revIDLastSave="0" documentId="13_ncr:20001_{8013F921-75CF-4914-80DC-EF05012BA0C2}" xr6:coauthVersionLast="47" xr6:coauthVersionMax="47" xr10:uidLastSave="{00000000-0000-0000-0000-000000000000}"/>
  <bookViews>
    <workbookView xWindow="-108" yWindow="-108" windowWidth="23256" windowHeight="12456" xr2:uid="{15AA43B5-DB62-499F-9976-9D56C2DFB2C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/>
  <c r="R12" i="1" s="1"/>
  <c r="S9" i="1" s="1"/>
  <c r="I5" i="1"/>
  <c r="I6" i="1"/>
  <c r="I7" i="1"/>
  <c r="I8" i="1"/>
  <c r="I9" i="1"/>
  <c r="I10" i="1"/>
  <c r="I11" i="1"/>
  <c r="I12" i="1"/>
  <c r="I13" i="1"/>
  <c r="I14" i="1"/>
  <c r="I15" i="1"/>
  <c r="I4" i="1"/>
  <c r="E14" i="1"/>
  <c r="E13" i="1"/>
  <c r="F13" i="1" s="1"/>
  <c r="G13" i="1" s="1"/>
  <c r="P6" i="1" s="1"/>
  <c r="E12" i="1"/>
  <c r="F12" i="1" s="1"/>
  <c r="G12" i="1" s="1"/>
  <c r="O6" i="1" s="1"/>
  <c r="E11" i="1"/>
  <c r="F11" i="1" s="1"/>
  <c r="G11" i="1" s="1"/>
  <c r="R5" i="1" s="1"/>
  <c r="E10" i="1"/>
  <c r="F10" i="1" s="1"/>
  <c r="G10" i="1" s="1"/>
  <c r="Q5" i="1" s="1"/>
  <c r="E9" i="1"/>
  <c r="F9" i="1" s="1"/>
  <c r="G9" i="1" s="1"/>
  <c r="P5" i="1" s="1"/>
  <c r="E8" i="1"/>
  <c r="F8" i="1" s="1"/>
  <c r="G8" i="1" s="1"/>
  <c r="O5" i="1" s="1"/>
  <c r="E7" i="1"/>
  <c r="F7" i="1" s="1"/>
  <c r="G7" i="1" s="1"/>
  <c r="R4" i="1" s="1"/>
  <c r="E6" i="1"/>
  <c r="F6" i="1" s="1"/>
  <c r="G6" i="1" s="1"/>
  <c r="Q4" i="1" s="1"/>
  <c r="O12" i="1" l="1"/>
  <c r="P12" i="1"/>
  <c r="Q12" i="1"/>
  <c r="D22" i="1"/>
  <c r="D23" i="1"/>
  <c r="S12" i="1" l="1"/>
  <c r="J6" i="1"/>
  <c r="J14" i="1"/>
  <c r="J8" i="1"/>
  <c r="J13" i="1"/>
  <c r="J7" i="1"/>
  <c r="J15" i="1"/>
  <c r="J4" i="1"/>
  <c r="J16" i="1"/>
  <c r="L16" i="1" s="1"/>
  <c r="J9" i="1"/>
  <c r="J17" i="1"/>
  <c r="L17" i="1" s="1"/>
  <c r="J10" i="1"/>
  <c r="J5" i="1"/>
  <c r="J18" i="1"/>
  <c r="L18" i="1" s="1"/>
  <c r="J11" i="1"/>
  <c r="J19" i="1"/>
  <c r="L19" i="1" s="1"/>
  <c r="J12" i="1"/>
  <c r="L5" i="1" l="1"/>
  <c r="K5" i="1"/>
  <c r="L13" i="1"/>
  <c r="K13" i="1"/>
  <c r="L10" i="1"/>
  <c r="K10" i="1"/>
  <c r="L8" i="1"/>
  <c r="K8" i="1"/>
  <c r="L14" i="1"/>
  <c r="K14" i="1"/>
  <c r="L9" i="1"/>
  <c r="K9" i="1"/>
  <c r="L6" i="1"/>
  <c r="K6" i="1"/>
  <c r="L12" i="1"/>
  <c r="K12" i="1"/>
  <c r="K4" i="1"/>
  <c r="L4" i="1"/>
  <c r="L11" i="1"/>
  <c r="K11" i="1"/>
  <c r="L15" i="1"/>
  <c r="K15" i="1"/>
  <c r="L7" i="1"/>
  <c r="K7" i="1"/>
  <c r="V11" i="1" l="1"/>
  <c r="W11" i="1"/>
  <c r="X11" i="1"/>
  <c r="W9" i="1"/>
  <c r="X9" i="1"/>
  <c r="V9" i="1"/>
  <c r="X13" i="1"/>
  <c r="V13" i="1"/>
  <c r="W13" i="1"/>
  <c r="W7" i="1"/>
  <c r="X7" i="1"/>
  <c r="V7" i="1"/>
  <c r="X12" i="1"/>
  <c r="V12" i="1"/>
  <c r="W12" i="1"/>
  <c r="W8" i="1"/>
  <c r="X8" i="1"/>
  <c r="V8" i="1"/>
  <c r="W15" i="1"/>
  <c r="X15" i="1"/>
  <c r="V15" i="1"/>
  <c r="X6" i="1"/>
  <c r="W6" i="1"/>
  <c r="V6" i="1"/>
  <c r="V10" i="1"/>
  <c r="W10" i="1"/>
  <c r="X10" i="1"/>
  <c r="W4" i="1"/>
  <c r="X4" i="1"/>
  <c r="V4" i="1"/>
  <c r="W14" i="1"/>
  <c r="X14" i="1"/>
  <c r="V14" i="1"/>
  <c r="X5" i="1"/>
  <c r="V5" i="1"/>
  <c r="W5" i="1"/>
  <c r="W16" i="1" l="1"/>
  <c r="V16" i="1"/>
  <c r="X16" i="1"/>
</calcChain>
</file>

<file path=xl/sharedStrings.xml><?xml version="1.0" encoding="utf-8"?>
<sst xmlns="http://schemas.openxmlformats.org/spreadsheetml/2006/main" count="33" uniqueCount="30">
  <si>
    <t>Suavizado</t>
  </si>
  <si>
    <t>Índice i</t>
  </si>
  <si>
    <t xml:space="preserve">Año </t>
  </si>
  <si>
    <t>Trimestre</t>
  </si>
  <si>
    <t>Ventas (y_i)</t>
  </si>
  <si>
    <t>Prom. Móvil 4 trim</t>
  </si>
  <si>
    <t>Prom. Móvil Centrado (F_i)</t>
  </si>
  <si>
    <t>Cociente
(y_i /F_i)</t>
  </si>
  <si>
    <t xml:space="preserve">E: Componenete estacional </t>
  </si>
  <si>
    <t>Desestacionalización (yi/Comp.est)</t>
  </si>
  <si>
    <t>T: Tendencia desestacionalizada (regresión lineal)</t>
  </si>
  <si>
    <t>C: Componente cíclico
(Desestacionalización/Tendencia)</t>
  </si>
  <si>
    <t>Pronóstico (método multiplicativo) =
E*T</t>
  </si>
  <si>
    <t>Desestacionalización</t>
  </si>
  <si>
    <t>?</t>
  </si>
  <si>
    <t>a (ordenada)</t>
  </si>
  <si>
    <t>b (pendiente)</t>
  </si>
  <si>
    <t>T: Tendencia Desestacionalizada: Regresión lineal</t>
  </si>
  <si>
    <t>Año</t>
  </si>
  <si>
    <t>Paso 1. Ordenar los valores del cociente y_i/F_i por periodo (trimestre)</t>
  </si>
  <si>
    <t>Componente estacional</t>
  </si>
  <si>
    <t>promedios</t>
  </si>
  <si>
    <t>Porcentaje medio del error
 (ypred- y_i)/y_i</t>
  </si>
  <si>
    <t>Error cuadrático medio</t>
  </si>
  <si>
    <t>Error medio</t>
  </si>
  <si>
    <t>Omar Rodríguez Montiel</t>
  </si>
  <si>
    <t>Paso 2. Calcular el factor de ajuste</t>
  </si>
  <si>
    <t>medias(suma-máx-mín)</t>
  </si>
  <si>
    <t>Factor de ajuste
= 4 / suma(medias)</t>
  </si>
  <si>
    <t>Componente estacional
Media*Factor de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</si>
</sst>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FBFBF"/>
        <bgColor rgb="FFA9D18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EEBF7"/>
        <bgColor rgb="FFD9D9D9"/>
      </patternFill>
    </fill>
    <fill>
      <patternFill patternType="solid">
        <fgColor rgb="FFFFF2CC"/>
        <bgColor rgb="FFFFFFFF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10" fontId="2" fillId="0" borderId="19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0" xfId="0" applyFill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23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5" fontId="0" fillId="0" borderId="16" xfId="0" applyNumberFormat="1" applyBorder="1"/>
    <xf numFmtId="165" fontId="0" fillId="0" borderId="15" xfId="0" applyNumberFormat="1" applyBorder="1"/>
    <xf numFmtId="0" fontId="0" fillId="0" borderId="5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0" fillId="7" borderId="25" xfId="0" applyNumberForma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164" fontId="2" fillId="0" borderId="2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Serie</a:t>
            </a:r>
            <a:r>
              <a:rPr lang="es-MX" baseline="0"/>
              <a:t> de Tiempo y Suavizado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Ventas (y_i)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Sheet1!$D$4:$D$15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4</c:v>
                </c:pt>
                <c:pt idx="5">
                  <c:v>7</c:v>
                </c:pt>
                <c:pt idx="6">
                  <c:v>9</c:v>
                </c:pt>
                <c:pt idx="7">
                  <c:v>12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8-4D1F-B272-1ACF22A92AC9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Prom. Móvil 4 trim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Sheet1!$E$4:$E$15</c:f>
              <c:numCache>
                <c:formatCode>General</c:formatCode>
                <c:ptCount val="12"/>
                <c:pt idx="2" formatCode="0.000">
                  <c:v>6.5</c:v>
                </c:pt>
                <c:pt idx="3" formatCode="0.000">
                  <c:v>6.75</c:v>
                </c:pt>
                <c:pt idx="4" formatCode="0.000">
                  <c:v>7.25</c:v>
                </c:pt>
                <c:pt idx="5" formatCode="0.000">
                  <c:v>7.5</c:v>
                </c:pt>
                <c:pt idx="6" formatCode="0.000">
                  <c:v>8</c:v>
                </c:pt>
                <c:pt idx="7" formatCode="0.000">
                  <c:v>8.5</c:v>
                </c:pt>
                <c:pt idx="8" formatCode="0.000">
                  <c:v>8.75</c:v>
                </c:pt>
                <c:pt idx="9" formatCode="0.000">
                  <c:v>9</c:v>
                </c:pt>
                <c:pt idx="10" formatCode="0.000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8-4D1F-B272-1ACF22A92AC9}"/>
            </c:ext>
          </c:extLst>
        </c:ser>
        <c:ser>
          <c:idx val="2"/>
          <c:order val="2"/>
          <c:tx>
            <c:strRef>
              <c:f>Sheet1!$F$3</c:f>
              <c:strCache>
                <c:ptCount val="1"/>
                <c:pt idx="0">
                  <c:v>Prom. Móvil Centrado (F_i)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Sheet1!$F$4:$F$15</c:f>
              <c:numCache>
                <c:formatCode>General</c:formatCode>
                <c:ptCount val="12"/>
                <c:pt idx="2" formatCode="0.000">
                  <c:v>6.625</c:v>
                </c:pt>
                <c:pt idx="3" formatCode="0.000">
                  <c:v>7</c:v>
                </c:pt>
                <c:pt idx="4" formatCode="0.000">
                  <c:v>7.375</c:v>
                </c:pt>
                <c:pt idx="5" formatCode="0.000">
                  <c:v>7.75</c:v>
                </c:pt>
                <c:pt idx="6" formatCode="0.000">
                  <c:v>8.25</c:v>
                </c:pt>
                <c:pt idx="7" formatCode="0.000">
                  <c:v>8.625</c:v>
                </c:pt>
                <c:pt idx="8" formatCode="0.000">
                  <c:v>8.875</c:v>
                </c:pt>
                <c:pt idx="9" formatCode="0.000">
                  <c:v>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38-4D1F-B272-1ACF22A92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6154896"/>
        <c:axId val="1596154416"/>
      </c:lineChart>
      <c:catAx>
        <c:axId val="1596154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96154416"/>
        <c:crosses val="autoZero"/>
        <c:auto val="1"/>
        <c:lblAlgn val="ctr"/>
        <c:lblOffset val="100"/>
        <c:noMultiLvlLbl val="0"/>
      </c:catAx>
      <c:valAx>
        <c:axId val="159615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9615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Ventas (y_i)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Sheet1!$D$4:$D$15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4</c:v>
                </c:pt>
                <c:pt idx="5">
                  <c:v>7</c:v>
                </c:pt>
                <c:pt idx="6">
                  <c:v>9</c:v>
                </c:pt>
                <c:pt idx="7">
                  <c:v>12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E-4907-B110-170915D50DC7}"/>
            </c:ext>
          </c:extLst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Desestacionalización (yi/Comp.est)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Sheet1!$I$4:$I$15</c:f>
              <c:numCache>
                <c:formatCode>0.000</c:formatCode>
                <c:ptCount val="12"/>
                <c:pt idx="0">
                  <c:v>4.9916805324459235</c:v>
                </c:pt>
                <c:pt idx="1">
                  <c:v>5.72737686139748</c:v>
                </c:pt>
                <c:pt idx="2">
                  <c:v>7.0546737213403885</c:v>
                </c:pt>
                <c:pt idx="3">
                  <c:v>7.1839080459770122</c:v>
                </c:pt>
                <c:pt idx="4">
                  <c:v>6.6555740432612316</c:v>
                </c:pt>
                <c:pt idx="5">
                  <c:v>8.0183276059564719</c:v>
                </c:pt>
                <c:pt idx="6">
                  <c:v>7.9365079365079376</c:v>
                </c:pt>
                <c:pt idx="7">
                  <c:v>8.6206896551724146</c:v>
                </c:pt>
                <c:pt idx="8">
                  <c:v>9.9833610648918469</c:v>
                </c:pt>
                <c:pt idx="9">
                  <c:v>9.1638029782359673</c:v>
                </c:pt>
                <c:pt idx="10">
                  <c:v>8.8183421516754859</c:v>
                </c:pt>
                <c:pt idx="11">
                  <c:v>10.057471264367816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DE-4907-B110-170915D50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3952"/>
        <c:axId val="731457312"/>
      </c:lineChart>
      <c:catAx>
        <c:axId val="73145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1457312"/>
        <c:crosses val="autoZero"/>
        <c:auto val="1"/>
        <c:lblAlgn val="ctr"/>
        <c:lblOffset val="100"/>
        <c:noMultiLvlLbl val="0"/>
      </c:catAx>
      <c:valAx>
        <c:axId val="73145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145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T: Tendencia desestacionalizada (regresión lineal)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Sheet1!$J$4:$J$15</c:f>
              <c:numCache>
                <c:formatCode>0.000</c:formatCode>
                <c:ptCount val="12"/>
                <c:pt idx="0">
                  <c:v>5.5794939617158743</c:v>
                </c:pt>
                <c:pt idx="1">
                  <c:v>5.9924907544528363</c:v>
                </c:pt>
                <c:pt idx="2">
                  <c:v>6.4054875471897983</c:v>
                </c:pt>
                <c:pt idx="3">
                  <c:v>6.8184843399267603</c:v>
                </c:pt>
                <c:pt idx="4">
                  <c:v>7.2314811326637223</c:v>
                </c:pt>
                <c:pt idx="5">
                  <c:v>7.6444779254006843</c:v>
                </c:pt>
                <c:pt idx="6">
                  <c:v>8.0574747181376463</c:v>
                </c:pt>
                <c:pt idx="7">
                  <c:v>8.4704715108746083</c:v>
                </c:pt>
                <c:pt idx="8">
                  <c:v>8.8834683036115702</c:v>
                </c:pt>
                <c:pt idx="9">
                  <c:v>9.2964650963485305</c:v>
                </c:pt>
                <c:pt idx="10">
                  <c:v>9.7094618890854925</c:v>
                </c:pt>
                <c:pt idx="11">
                  <c:v>10.122458681822454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C-48ED-A012-1321B09E2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021328"/>
        <c:axId val="548024688"/>
      </c:lineChart>
      <c:catAx>
        <c:axId val="54802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8024688"/>
        <c:crosses val="autoZero"/>
        <c:auto val="1"/>
        <c:lblAlgn val="ctr"/>
        <c:lblOffset val="100"/>
        <c:noMultiLvlLbl val="0"/>
      </c:catAx>
      <c:valAx>
        <c:axId val="5480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802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9.2664260717410324E-2"/>
          <c:y val="0.18097222222222226"/>
          <c:w val="0.8585579615048119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E: Componenete estacional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Sheet1!$H$4:$H$15</c:f>
              <c:numCache>
                <c:formatCode>0.000</c:formatCode>
                <c:ptCount val="12"/>
                <c:pt idx="0">
                  <c:v>0.60099999999999998</c:v>
                </c:pt>
                <c:pt idx="1">
                  <c:v>0.873</c:v>
                </c:pt>
                <c:pt idx="2">
                  <c:v>1.1339999999999999</c:v>
                </c:pt>
                <c:pt idx="3">
                  <c:v>1.3919999999999999</c:v>
                </c:pt>
                <c:pt idx="4">
                  <c:v>0.60099999999999998</c:v>
                </c:pt>
                <c:pt idx="5">
                  <c:v>0.873</c:v>
                </c:pt>
                <c:pt idx="6">
                  <c:v>1.1339999999999999</c:v>
                </c:pt>
                <c:pt idx="7">
                  <c:v>1.3919999999999999</c:v>
                </c:pt>
                <c:pt idx="8">
                  <c:v>0.60099999999999998</c:v>
                </c:pt>
                <c:pt idx="9">
                  <c:v>0.873</c:v>
                </c:pt>
                <c:pt idx="10">
                  <c:v>1.1339999999999999</c:v>
                </c:pt>
                <c:pt idx="11">
                  <c:v>1.3919999999999999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5-4B10-BA07-D0010A2DD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725232"/>
        <c:axId val="731726672"/>
      </c:scatterChart>
      <c:valAx>
        <c:axId val="73172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1726672"/>
        <c:crosses val="autoZero"/>
        <c:crossBetween val="midCat"/>
      </c:valAx>
      <c:valAx>
        <c:axId val="73172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172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C: Componente cíclico
(Desestacionalización/Tendencia)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Sheet1!$K$4:$K$15</c:f>
              <c:numCache>
                <c:formatCode>0.000</c:formatCode>
                <c:ptCount val="12"/>
                <c:pt idx="0">
                  <c:v>0.89464753733881996</c:v>
                </c:pt>
                <c:pt idx="1">
                  <c:v>0.95575898171251106</c:v>
                </c:pt>
                <c:pt idx="2">
                  <c:v>1.1013484405937843</c:v>
                </c:pt>
                <c:pt idx="3">
                  <c:v>1.0535930989692905</c:v>
                </c:pt>
                <c:pt idx="4">
                  <c:v>0.92036111567778445</c:v>
                </c:pt>
                <c:pt idx="5">
                  <c:v>1.0489045405329223</c:v>
                </c:pt>
                <c:pt idx="6">
                  <c:v>0.98498701071225103</c:v>
                </c:pt>
                <c:pt idx="7">
                  <c:v>1.0177343308580817</c:v>
                </c:pt>
                <c:pt idx="8">
                  <c:v>1.123813439040821</c:v>
                </c:pt>
                <c:pt idx="9">
                  <c:v>0.98572983206652709</c:v>
                </c:pt>
                <c:pt idx="10">
                  <c:v>0.90822151138862561</c:v>
                </c:pt>
                <c:pt idx="11">
                  <c:v>0.99357987821957328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B5-4586-8FCC-FDCEBDD26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856048"/>
        <c:axId val="1776859408"/>
      </c:scatterChart>
      <c:valAx>
        <c:axId val="177685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6859408"/>
        <c:crosses val="autoZero"/>
        <c:crossBetween val="midCat"/>
      </c:valAx>
      <c:valAx>
        <c:axId val="177685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685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/>
              <a:t>Estimado del número de estos autos vendidos para el próximo año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Ventas (y_i)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Sheet1!$D$4:$D$15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4</c:v>
                </c:pt>
                <c:pt idx="5">
                  <c:v>7</c:v>
                </c:pt>
                <c:pt idx="6">
                  <c:v>9</c:v>
                </c:pt>
                <c:pt idx="7">
                  <c:v>12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8-4C52-B132-0524243CF9A8}"/>
            </c:ext>
          </c:extLst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Pronóstico (método multiplicativo) =
E*T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Sheet1!$L$4:$L$19</c:f>
              <c:numCache>
                <c:formatCode>0.000</c:formatCode>
                <c:ptCount val="16"/>
                <c:pt idx="0">
                  <c:v>3.3532758709912405</c:v>
                </c:pt>
                <c:pt idx="1">
                  <c:v>5.2314444286373263</c:v>
                </c:pt>
                <c:pt idx="2">
                  <c:v>7.2638228785132304</c:v>
                </c:pt>
                <c:pt idx="3">
                  <c:v>9.4913302011780498</c:v>
                </c:pt>
                <c:pt idx="4">
                  <c:v>4.346120160730897</c:v>
                </c:pt>
                <c:pt idx="5">
                  <c:v>6.6736292288747974</c:v>
                </c:pt>
                <c:pt idx="6">
                  <c:v>9.1371763303680904</c:v>
                </c:pt>
                <c:pt idx="7">
                  <c:v>11.790896343137454</c:v>
                </c:pt>
                <c:pt idx="8">
                  <c:v>5.3389644504705531</c:v>
                </c:pt>
                <c:pt idx="9">
                  <c:v>8.1158140291122667</c:v>
                </c:pt>
                <c:pt idx="10">
                  <c:v>11.010529782222948</c:v>
                </c:pt>
                <c:pt idx="11">
                  <c:v>14.090462485096856</c:v>
                </c:pt>
                <c:pt idx="12">
                  <c:v>10.019218156306005</c:v>
                </c:pt>
                <c:pt idx="13">
                  <c:v>14.222039495217995</c:v>
                </c:pt>
                <c:pt idx="14">
                  <c:v>6.9532068247404046</c:v>
                </c:pt>
                <c:pt idx="15">
                  <c:v>13.411093826305375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58-4C52-B132-0524243CF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0331728"/>
        <c:axId val="1710316368"/>
      </c:lineChart>
      <c:catAx>
        <c:axId val="171033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10316368"/>
        <c:crosses val="autoZero"/>
        <c:auto val="1"/>
        <c:lblAlgn val="ctr"/>
        <c:lblOffset val="100"/>
        <c:noMultiLvlLbl val="0"/>
      </c:catAx>
      <c:valAx>
        <c:axId val="171031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1033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287382</xdr:colOff>
      <xdr:row>21</xdr:row>
      <xdr:rowOff>173082</xdr:rowOff>
    </xdr:from>
    <xdr:to>
      <xdr:col>18</xdr:col>
      <xdr:colOff>694509</xdr:colOff>
      <xdr:row>46</xdr:row>
      <xdr:rowOff>87086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702887-30BC-2D82-DDEA-876841C75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228600</xdr:colOff>
      <xdr:row>23</xdr:row>
      <xdr:rowOff>160020</xdr:rowOff>
    </xdr:from>
    <xdr:to>
      <xdr:col>10</xdr:col>
      <xdr:colOff>624840</xdr:colOff>
      <xdr:row>46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7A557F-5CDE-46DC-4B87-A5849AFF5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15240</xdr:colOff>
      <xdr:row>18</xdr:row>
      <xdr:rowOff>129540</xdr:rowOff>
    </xdr:from>
    <xdr:to>
      <xdr:col>26</xdr:col>
      <xdr:colOff>243840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0F4BD6-6CEC-4979-44C9-E3CC9467E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975360</xdr:colOff>
      <xdr:row>38</xdr:row>
      <xdr:rowOff>7620</xdr:rowOff>
    </xdr:from>
    <xdr:to>
      <xdr:col>26</xdr:col>
      <xdr:colOff>487680</xdr:colOff>
      <xdr:row>58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E06541-0174-6690-BE7F-213B081B8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975360</xdr:colOff>
      <xdr:row>59</xdr:row>
      <xdr:rowOff>175260</xdr:rowOff>
    </xdr:from>
    <xdr:to>
      <xdr:col>26</xdr:col>
      <xdr:colOff>533400</xdr:colOff>
      <xdr:row>79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FD48F72-24B6-6DF0-DB1C-F4376ED98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228600</xdr:colOff>
      <xdr:row>49</xdr:row>
      <xdr:rowOff>38100</xdr:rowOff>
    </xdr:from>
    <xdr:to>
      <xdr:col>18</xdr:col>
      <xdr:colOff>457200</xdr:colOff>
      <xdr:row>82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B3A1D9-97F2-B3AF-621E-3D6521594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E4DC-7AB4-4DD1-81E0-584DEF638BC5}">
  <dimension ref="A1:X24"/>
  <sheetViews>
    <sheetView tabSelected="1" zoomScale="70" zoomScaleNormal="70" workbookViewId="0">
      <selection sqref="A1:B1"/>
    </sheetView>
  </sheetViews>
  <sheetFormatPr defaultRowHeight="14.4" x14ac:dyDescent="0.3"/>
  <cols>
    <col min="2" max="2" width="17.21875" customWidth="1"/>
    <col min="3" max="3" width="13.5546875" customWidth="1"/>
    <col min="4" max="4" width="17.44140625" customWidth="1"/>
    <col min="5" max="5" width="14.6640625" customWidth="1"/>
    <col min="6" max="6" width="16.21875" customWidth="1"/>
    <col min="7" max="7" width="12.44140625" customWidth="1"/>
    <col min="8" max="8" width="13.5546875" customWidth="1"/>
    <col min="9" max="9" width="13.77734375" customWidth="1"/>
    <col min="10" max="10" width="13.88671875" customWidth="1"/>
    <col min="11" max="11" width="13.109375" customWidth="1"/>
    <col min="12" max="12" width="14.44140625" customWidth="1"/>
    <col min="14" max="14" width="24.88671875" customWidth="1"/>
    <col min="15" max="15" width="19.88671875" customWidth="1"/>
    <col min="16" max="16" width="16" customWidth="1"/>
    <col min="17" max="17" width="15.33203125" customWidth="1"/>
    <col min="18" max="18" width="14.6640625" customWidth="1"/>
    <col min="19" max="19" width="14.5546875" customWidth="1"/>
    <col min="21" max="21" width="11.21875" customWidth="1"/>
    <col min="22" max="22" width="12" customWidth="1"/>
    <col min="23" max="23" width="15.77734375" customWidth="1"/>
    <col min="24" max="24" width="14.77734375" customWidth="1"/>
  </cols>
  <sheetData>
    <row r="1" spans="1:24" ht="15" thickBot="1" x14ac:dyDescent="0.35">
      <c r="A1" s="63"/>
      <c r="B1" s="63"/>
      <c r="C1" s="1"/>
      <c r="D1" s="1"/>
      <c r="E1" s="71" t="s">
        <v>13</v>
      </c>
      <c r="F1" s="71"/>
      <c r="G1" s="71"/>
      <c r="H1" s="71"/>
      <c r="I1" s="71"/>
      <c r="J1" s="1"/>
      <c r="K1" s="1"/>
      <c r="L1" s="1"/>
      <c r="N1" s="64" t="s">
        <v>20</v>
      </c>
      <c r="O1" s="64"/>
      <c r="P1" s="64"/>
      <c r="Q1" s="64"/>
      <c r="R1" s="64"/>
      <c r="S1" s="64"/>
    </row>
    <row r="2" spans="1:24" ht="15" thickBot="1" x14ac:dyDescent="0.35">
      <c r="A2" s="61" t="s">
        <v>25</v>
      </c>
      <c r="B2" s="61"/>
      <c r="C2" s="61"/>
      <c r="D2" s="62"/>
      <c r="E2" s="72" t="s">
        <v>0</v>
      </c>
      <c r="F2" s="72"/>
      <c r="G2" s="2"/>
      <c r="H2" s="2"/>
      <c r="I2" s="3"/>
      <c r="J2" s="1"/>
      <c r="K2" s="1"/>
      <c r="L2" s="1"/>
      <c r="N2" s="65" t="s">
        <v>19</v>
      </c>
      <c r="O2" s="65"/>
      <c r="P2" s="65"/>
      <c r="Q2" s="65"/>
      <c r="R2" s="65"/>
      <c r="S2" s="65"/>
    </row>
    <row r="3" spans="1:24" ht="87" thickBot="1" x14ac:dyDescent="0.35">
      <c r="A3" s="4" t="s">
        <v>1</v>
      </c>
      <c r="B3" s="5" t="s">
        <v>2</v>
      </c>
      <c r="C3" s="5" t="s">
        <v>3</v>
      </c>
      <c r="D3" s="5" t="s">
        <v>4</v>
      </c>
      <c r="E3" s="4" t="s">
        <v>5</v>
      </c>
      <c r="F3" s="6" t="s">
        <v>6</v>
      </c>
      <c r="G3" s="6" t="s">
        <v>7</v>
      </c>
      <c r="H3" s="9" t="s">
        <v>8</v>
      </c>
      <c r="I3" s="8" t="s">
        <v>9</v>
      </c>
      <c r="J3" s="7" t="s">
        <v>10</v>
      </c>
      <c r="K3" s="7" t="s">
        <v>11</v>
      </c>
      <c r="L3" s="8" t="s">
        <v>12</v>
      </c>
      <c r="N3" s="30" t="s">
        <v>18</v>
      </c>
      <c r="O3" s="29">
        <v>1</v>
      </c>
      <c r="P3" s="29">
        <v>2</v>
      </c>
      <c r="Q3" s="29">
        <v>3</v>
      </c>
      <c r="R3" s="29">
        <v>4</v>
      </c>
      <c r="S3" s="28"/>
      <c r="U3" s="29"/>
      <c r="V3" s="4" t="s">
        <v>24</v>
      </c>
      <c r="W3" s="35" t="s">
        <v>23</v>
      </c>
      <c r="X3" s="34" t="s">
        <v>22</v>
      </c>
    </row>
    <row r="4" spans="1:24" x14ac:dyDescent="0.3">
      <c r="A4" s="19">
        <v>1</v>
      </c>
      <c r="B4" s="20">
        <v>2021</v>
      </c>
      <c r="C4" s="20">
        <v>1</v>
      </c>
      <c r="D4" s="42">
        <v>3</v>
      </c>
      <c r="E4" s="44"/>
      <c r="F4" s="44"/>
      <c r="G4" s="44"/>
      <c r="H4" s="54">
        <v>0.60099999999999998</v>
      </c>
      <c r="I4" s="47">
        <f>D4/H4</f>
        <v>4.9916805324459235</v>
      </c>
      <c r="J4" s="48">
        <f>($D$23*A4)+$D$22</f>
        <v>5.5794939617158743</v>
      </c>
      <c r="K4" s="48">
        <f>I4/J4</f>
        <v>0.89464753733881996</v>
      </c>
      <c r="L4" s="49">
        <f>H4*J4</f>
        <v>3.3532758709912405</v>
      </c>
      <c r="N4" s="26">
        <v>2021</v>
      </c>
      <c r="O4" s="27"/>
      <c r="P4" s="27"/>
      <c r="Q4" s="25">
        <f>G6</f>
        <v>1.2075471698113207</v>
      </c>
      <c r="R4" s="25">
        <f>G7</f>
        <v>1.4285714285714286</v>
      </c>
      <c r="S4" s="24"/>
      <c r="U4" s="1"/>
      <c r="V4" s="33">
        <f>D4-L4</f>
        <v>-0.35327587099124047</v>
      </c>
      <c r="W4" s="32">
        <f>(D4-L4)^2</f>
        <v>0.12480384102461958</v>
      </c>
      <c r="X4" s="31">
        <f>(L4-D4)/D4</f>
        <v>0.11775862366374683</v>
      </c>
    </row>
    <row r="5" spans="1:24" x14ac:dyDescent="0.3">
      <c r="A5" s="14">
        <v>2</v>
      </c>
      <c r="B5" s="11"/>
      <c r="C5" s="11">
        <v>2</v>
      </c>
      <c r="D5" s="43">
        <v>5</v>
      </c>
      <c r="E5" s="44"/>
      <c r="F5" s="44"/>
      <c r="G5" s="44"/>
      <c r="H5" s="55">
        <v>0.873</v>
      </c>
      <c r="I5" s="47">
        <f t="shared" ref="I5:I15" si="0">D5/H5</f>
        <v>5.72737686139748</v>
      </c>
      <c r="J5" s="48">
        <f t="shared" ref="J5:J19" si="1">($D$23*A5)+$D$22</f>
        <v>5.9924907544528363</v>
      </c>
      <c r="K5" s="48">
        <f t="shared" ref="K5:K15" si="2">I5/J5</f>
        <v>0.95575898171251106</v>
      </c>
      <c r="L5" s="49">
        <f t="shared" ref="L5:L19" si="3">H5*J5</f>
        <v>5.2314444286373263</v>
      </c>
      <c r="N5" s="26">
        <v>2022</v>
      </c>
      <c r="O5" s="25">
        <f>G8</f>
        <v>0.5423728813559322</v>
      </c>
      <c r="P5" s="25">
        <f>G9</f>
        <v>0.90322580645161288</v>
      </c>
      <c r="Q5" s="25">
        <f>G10</f>
        <v>1.0909090909090908</v>
      </c>
      <c r="R5" s="25">
        <f>G11</f>
        <v>1.3913043478260869</v>
      </c>
      <c r="S5" s="24"/>
      <c r="U5" s="1"/>
      <c r="V5" s="33">
        <f t="shared" ref="V5:V15" si="4">D5-L5</f>
        <v>-0.23144442863732628</v>
      </c>
      <c r="W5" s="32">
        <f t="shared" ref="W5:W15" si="5">(D5-L5)^2</f>
        <v>5.3566523547258417E-2</v>
      </c>
      <c r="X5" s="31">
        <f t="shared" ref="X5:X15" si="6">(L5-D5)/D5</f>
        <v>4.6288885727465257E-2</v>
      </c>
    </row>
    <row r="6" spans="1:24" ht="15" thickBot="1" x14ac:dyDescent="0.35">
      <c r="A6" s="14">
        <v>3</v>
      </c>
      <c r="B6" s="11"/>
      <c r="C6" s="11">
        <v>3</v>
      </c>
      <c r="D6" s="10">
        <v>8</v>
      </c>
      <c r="E6" s="45">
        <f t="shared" ref="E6:E14" si="7">AVERAGE(D4:D7)</f>
        <v>6.5</v>
      </c>
      <c r="F6" s="45">
        <f t="shared" ref="F6:F13" si="8">AVERAGE(E6:E7)</f>
        <v>6.625</v>
      </c>
      <c r="G6" s="46">
        <f>D6/F6</f>
        <v>1.2075471698113207</v>
      </c>
      <c r="H6" s="55">
        <v>1.1339999999999999</v>
      </c>
      <c r="I6" s="47">
        <f t="shared" si="0"/>
        <v>7.0546737213403885</v>
      </c>
      <c r="J6" s="48">
        <f t="shared" si="1"/>
        <v>6.4054875471897983</v>
      </c>
      <c r="K6" s="48">
        <f t="shared" si="2"/>
        <v>1.1013484405937843</v>
      </c>
      <c r="L6" s="49">
        <f t="shared" si="3"/>
        <v>7.2638228785132304</v>
      </c>
      <c r="N6" s="26">
        <v>2023</v>
      </c>
      <c r="O6" s="25">
        <f>G12</f>
        <v>0.676056338028169</v>
      </c>
      <c r="P6" s="25">
        <f>G13</f>
        <v>0.86486486486486491</v>
      </c>
      <c r="Q6" s="27"/>
      <c r="R6" s="27"/>
      <c r="S6" s="24"/>
      <c r="U6" s="1"/>
      <c r="V6" s="33">
        <f t="shared" si="4"/>
        <v>0.73617712148676961</v>
      </c>
      <c r="W6" s="32">
        <f t="shared" si="5"/>
        <v>0.5419567542005459</v>
      </c>
      <c r="X6" s="31">
        <f t="shared" si="6"/>
        <v>-9.2022140185846202E-2</v>
      </c>
    </row>
    <row r="7" spans="1:24" ht="15" thickBot="1" x14ac:dyDescent="0.35">
      <c r="A7" s="14">
        <v>4</v>
      </c>
      <c r="B7" s="11"/>
      <c r="C7" s="11">
        <v>4</v>
      </c>
      <c r="D7" s="10">
        <v>10</v>
      </c>
      <c r="E7" s="45">
        <f t="shared" si="7"/>
        <v>6.75</v>
      </c>
      <c r="F7" s="45">
        <f t="shared" si="8"/>
        <v>7</v>
      </c>
      <c r="G7" s="46">
        <f t="shared" ref="G7:G13" si="9">D7/F7</f>
        <v>1.4285714285714286</v>
      </c>
      <c r="H7" s="55">
        <v>1.3919999999999999</v>
      </c>
      <c r="I7" s="47">
        <f t="shared" si="0"/>
        <v>7.1839080459770122</v>
      </c>
      <c r="J7" s="48">
        <f t="shared" si="1"/>
        <v>6.8184843399267603</v>
      </c>
      <c r="K7" s="48">
        <f t="shared" si="2"/>
        <v>1.0535930989692905</v>
      </c>
      <c r="L7" s="49">
        <f t="shared" si="3"/>
        <v>9.4913302011780498</v>
      </c>
      <c r="N7" s="73" t="s">
        <v>26</v>
      </c>
      <c r="O7" s="73"/>
      <c r="P7" s="73"/>
      <c r="Q7" s="73"/>
      <c r="R7" s="73"/>
      <c r="S7" s="58"/>
      <c r="U7" s="1"/>
      <c r="V7" s="33">
        <f t="shared" si="4"/>
        <v>0.50866979882195018</v>
      </c>
      <c r="W7" s="32">
        <f t="shared" si="5"/>
        <v>0.25874496423356325</v>
      </c>
      <c r="X7" s="31">
        <f t="shared" si="6"/>
        <v>-5.0866979882195018E-2</v>
      </c>
    </row>
    <row r="8" spans="1:24" x14ac:dyDescent="0.3">
      <c r="A8" s="14">
        <v>5</v>
      </c>
      <c r="B8" s="11">
        <v>2022</v>
      </c>
      <c r="C8" s="11">
        <v>1</v>
      </c>
      <c r="D8" s="10">
        <v>4</v>
      </c>
      <c r="E8" s="45">
        <f t="shared" si="7"/>
        <v>7.25</v>
      </c>
      <c r="F8" s="45">
        <f t="shared" si="8"/>
        <v>7.375</v>
      </c>
      <c r="G8" s="46">
        <f t="shared" si="9"/>
        <v>0.5423728813559322</v>
      </c>
      <c r="H8" s="55">
        <v>0.60099999999999998</v>
      </c>
      <c r="I8" s="47">
        <f t="shared" si="0"/>
        <v>6.6555740432612316</v>
      </c>
      <c r="J8" s="48">
        <f t="shared" si="1"/>
        <v>7.2314811326637223</v>
      </c>
      <c r="K8" s="48">
        <f t="shared" si="2"/>
        <v>0.92036111567778445</v>
      </c>
      <c r="L8" s="49">
        <f t="shared" si="3"/>
        <v>4.346120160730897</v>
      </c>
      <c r="N8" s="26"/>
      <c r="O8" s="25"/>
      <c r="P8" s="25"/>
      <c r="Q8" s="25"/>
      <c r="R8" s="25"/>
      <c r="S8" s="59"/>
      <c r="U8" s="1"/>
      <c r="V8" s="33">
        <f t="shared" si="4"/>
        <v>-0.34612016073089702</v>
      </c>
      <c r="W8" s="32">
        <f t="shared" si="5"/>
        <v>0.11979916566438199</v>
      </c>
      <c r="X8" s="31">
        <f t="shared" si="6"/>
        <v>8.6530040182724255E-2</v>
      </c>
    </row>
    <row r="9" spans="1:24" x14ac:dyDescent="0.3">
      <c r="A9" s="14">
        <v>6</v>
      </c>
      <c r="B9" s="11"/>
      <c r="C9" s="11">
        <v>2</v>
      </c>
      <c r="D9" s="10">
        <v>7</v>
      </c>
      <c r="E9" s="45">
        <f t="shared" si="7"/>
        <v>7.5</v>
      </c>
      <c r="F9" s="45">
        <f t="shared" si="8"/>
        <v>7.75</v>
      </c>
      <c r="G9" s="46">
        <f t="shared" si="9"/>
        <v>0.90322580645161288</v>
      </c>
      <c r="H9" s="55">
        <v>0.873</v>
      </c>
      <c r="I9" s="47">
        <f t="shared" si="0"/>
        <v>8.0183276059564719</v>
      </c>
      <c r="J9" s="48">
        <f t="shared" si="1"/>
        <v>7.6444779254006843</v>
      </c>
      <c r="K9" s="48">
        <f t="shared" si="2"/>
        <v>1.0489045405329223</v>
      </c>
      <c r="L9" s="49">
        <f t="shared" si="3"/>
        <v>6.6736292288747974</v>
      </c>
      <c r="N9" s="26" t="s">
        <v>27</v>
      </c>
      <c r="O9" s="25">
        <v>0.60918644067796612</v>
      </c>
      <c r="P9" s="25">
        <v>0.88411290322580638</v>
      </c>
      <c r="Q9" s="25">
        <v>1.1492281303602057</v>
      </c>
      <c r="R9" s="25">
        <v>1.4099378881987579</v>
      </c>
      <c r="S9" s="60">
        <f>SUM(O9:R9)</f>
        <v>4.052465362462736</v>
      </c>
      <c r="U9" s="1"/>
      <c r="V9" s="33">
        <f t="shared" si="4"/>
        <v>0.32637077112520263</v>
      </c>
      <c r="W9" s="32">
        <f t="shared" si="5"/>
        <v>0.10651788024485939</v>
      </c>
      <c r="X9" s="31">
        <f t="shared" si="6"/>
        <v>-4.6624395875028944E-2</v>
      </c>
    </row>
    <row r="10" spans="1:24" x14ac:dyDescent="0.3">
      <c r="A10" s="14">
        <v>7</v>
      </c>
      <c r="B10" s="11"/>
      <c r="C10" s="11">
        <v>3</v>
      </c>
      <c r="D10" s="10">
        <v>9</v>
      </c>
      <c r="E10" s="45">
        <f t="shared" si="7"/>
        <v>8</v>
      </c>
      <c r="F10" s="45">
        <f t="shared" si="8"/>
        <v>8.25</v>
      </c>
      <c r="G10" s="46">
        <f t="shared" si="9"/>
        <v>1.0909090909090908</v>
      </c>
      <c r="H10" s="55">
        <v>1.1339999999999999</v>
      </c>
      <c r="I10" s="47">
        <f t="shared" si="0"/>
        <v>7.9365079365079376</v>
      </c>
      <c r="J10" s="48">
        <f t="shared" si="1"/>
        <v>8.0574747181376463</v>
      </c>
      <c r="K10" s="48">
        <f t="shared" si="2"/>
        <v>0.98498701071225103</v>
      </c>
      <c r="L10" s="49">
        <f t="shared" si="3"/>
        <v>9.1371763303680904</v>
      </c>
      <c r="N10" s="74" t="s">
        <v>28</v>
      </c>
      <c r="O10" s="25">
        <f>4/ SUM(O9:R9)</f>
        <v>0.9870534704753523</v>
      </c>
      <c r="P10" s="25"/>
      <c r="Q10" s="25"/>
      <c r="R10" s="25"/>
      <c r="S10" s="24"/>
      <c r="U10" s="1"/>
      <c r="V10" s="33">
        <f t="shared" si="4"/>
        <v>-0.1371763303680904</v>
      </c>
      <c r="W10" s="32">
        <f t="shared" si="5"/>
        <v>1.881734561325548E-2</v>
      </c>
      <c r="X10" s="31">
        <f t="shared" si="6"/>
        <v>1.5241814485343378E-2</v>
      </c>
    </row>
    <row r="11" spans="1:24" x14ac:dyDescent="0.3">
      <c r="A11" s="14">
        <v>8</v>
      </c>
      <c r="B11" s="11"/>
      <c r="C11" s="11">
        <v>4</v>
      </c>
      <c r="D11" s="10">
        <v>12</v>
      </c>
      <c r="E11" s="45">
        <f t="shared" si="7"/>
        <v>8.5</v>
      </c>
      <c r="F11" s="45">
        <f t="shared" si="8"/>
        <v>8.625</v>
      </c>
      <c r="G11" s="46">
        <f t="shared" si="9"/>
        <v>1.3913043478260869</v>
      </c>
      <c r="H11" s="55">
        <v>1.3919999999999999</v>
      </c>
      <c r="I11" s="47">
        <f t="shared" si="0"/>
        <v>8.6206896551724146</v>
      </c>
      <c r="J11" s="48">
        <f t="shared" si="1"/>
        <v>8.4704715108746083</v>
      </c>
      <c r="K11" s="48">
        <f t="shared" si="2"/>
        <v>1.0177343308580817</v>
      </c>
      <c r="L11" s="49">
        <f t="shared" si="3"/>
        <v>11.790896343137454</v>
      </c>
      <c r="N11" s="74"/>
      <c r="O11" s="25"/>
      <c r="P11" s="25"/>
      <c r="Q11" s="25"/>
      <c r="R11" s="25"/>
      <c r="S11" s="24"/>
      <c r="U11" s="1"/>
      <c r="V11" s="33">
        <f t="shared" si="4"/>
        <v>0.20910365686254551</v>
      </c>
      <c r="W11" s="32">
        <f t="shared" si="5"/>
        <v>4.3724339313289173E-2</v>
      </c>
      <c r="X11" s="31">
        <f t="shared" si="6"/>
        <v>-1.742530473854546E-2</v>
      </c>
    </row>
    <row r="12" spans="1:24" ht="43.2" customHeight="1" thickBot="1" x14ac:dyDescent="0.35">
      <c r="A12" s="14">
        <v>9</v>
      </c>
      <c r="B12" s="11">
        <v>2023</v>
      </c>
      <c r="C12" s="11">
        <v>1</v>
      </c>
      <c r="D12" s="10">
        <v>6</v>
      </c>
      <c r="E12" s="45">
        <f t="shared" si="7"/>
        <v>8.75</v>
      </c>
      <c r="F12" s="45">
        <f t="shared" si="8"/>
        <v>8.875</v>
      </c>
      <c r="G12" s="46">
        <f t="shared" si="9"/>
        <v>0.676056338028169</v>
      </c>
      <c r="H12" s="55">
        <v>0.60099999999999998</v>
      </c>
      <c r="I12" s="47">
        <f t="shared" si="0"/>
        <v>9.9833610648918469</v>
      </c>
      <c r="J12" s="48">
        <f t="shared" si="1"/>
        <v>8.8834683036115702</v>
      </c>
      <c r="K12" s="48">
        <f t="shared" si="2"/>
        <v>1.123813439040821</v>
      </c>
      <c r="L12" s="49">
        <f t="shared" si="3"/>
        <v>5.3389644504705531</v>
      </c>
      <c r="N12" s="69" t="s">
        <v>29</v>
      </c>
      <c r="O12" s="70">
        <f>O9*$O$10</f>
        <v>0.60129959043771375</v>
      </c>
      <c r="P12" s="70">
        <f>P9*$O$10</f>
        <v>0.8726667094210715</v>
      </c>
      <c r="Q12" s="70">
        <f>Q9*$O$10</f>
        <v>1.1343496144399416</v>
      </c>
      <c r="R12" s="70">
        <f>R9*$O$10</f>
        <v>1.3916840857012733</v>
      </c>
      <c r="S12" s="68">
        <f>SUM(O12:R13)</f>
        <v>4</v>
      </c>
      <c r="U12" s="1"/>
      <c r="V12" s="33">
        <f t="shared" si="4"/>
        <v>0.66103554952944688</v>
      </c>
      <c r="W12" s="32">
        <f t="shared" si="5"/>
        <v>0.43696799774169781</v>
      </c>
      <c r="X12" s="31">
        <f t="shared" si="6"/>
        <v>-0.11017259158824115</v>
      </c>
    </row>
    <row r="13" spans="1:24" ht="15" thickBot="1" x14ac:dyDescent="0.35">
      <c r="A13" s="14">
        <v>10</v>
      </c>
      <c r="B13" s="11"/>
      <c r="C13" s="11">
        <v>2</v>
      </c>
      <c r="D13" s="10">
        <v>8</v>
      </c>
      <c r="E13" s="45">
        <f t="shared" si="7"/>
        <v>9</v>
      </c>
      <c r="F13" s="45">
        <f t="shared" si="8"/>
        <v>9.25</v>
      </c>
      <c r="G13" s="46">
        <f t="shared" si="9"/>
        <v>0.86486486486486491</v>
      </c>
      <c r="H13" s="55">
        <v>0.873</v>
      </c>
      <c r="I13" s="47">
        <f t="shared" si="0"/>
        <v>9.1638029782359673</v>
      </c>
      <c r="J13" s="48">
        <f t="shared" si="1"/>
        <v>9.2964650963485305</v>
      </c>
      <c r="K13" s="48">
        <f t="shared" si="2"/>
        <v>0.98572983206652709</v>
      </c>
      <c r="L13" s="49">
        <f t="shared" si="3"/>
        <v>8.1158140291122667</v>
      </c>
      <c r="N13" s="69"/>
      <c r="O13" s="70"/>
      <c r="P13" s="70"/>
      <c r="Q13" s="70"/>
      <c r="R13" s="70"/>
      <c r="S13" s="68"/>
      <c r="U13" s="1"/>
      <c r="V13" s="33">
        <f t="shared" si="4"/>
        <v>-0.11581402911226668</v>
      </c>
      <c r="W13" s="32">
        <f t="shared" si="5"/>
        <v>1.3412889339216954E-2</v>
      </c>
      <c r="X13" s="31">
        <f t="shared" si="6"/>
        <v>1.4476753639033335E-2</v>
      </c>
    </row>
    <row r="14" spans="1:24" x14ac:dyDescent="0.3">
      <c r="A14" s="14">
        <v>11</v>
      </c>
      <c r="B14" s="11"/>
      <c r="C14" s="11">
        <v>3</v>
      </c>
      <c r="D14" s="10">
        <v>10</v>
      </c>
      <c r="E14" s="45">
        <f t="shared" si="7"/>
        <v>9.5</v>
      </c>
      <c r="F14" s="44"/>
      <c r="G14" s="44"/>
      <c r="H14" s="55">
        <v>1.1339999999999999</v>
      </c>
      <c r="I14" s="47">
        <f t="shared" si="0"/>
        <v>8.8183421516754859</v>
      </c>
      <c r="J14" s="48">
        <f t="shared" si="1"/>
        <v>9.7094618890854925</v>
      </c>
      <c r="K14" s="48">
        <f t="shared" si="2"/>
        <v>0.90822151138862561</v>
      </c>
      <c r="L14" s="49">
        <f t="shared" si="3"/>
        <v>11.010529782222948</v>
      </c>
      <c r="U14" s="1"/>
      <c r="V14" s="33">
        <f t="shared" si="4"/>
        <v>-1.0105297822229478</v>
      </c>
      <c r="W14" s="32">
        <f t="shared" si="5"/>
        <v>1.0211704407595583</v>
      </c>
      <c r="X14" s="31">
        <f t="shared" si="6"/>
        <v>0.10105297822229478</v>
      </c>
    </row>
    <row r="15" spans="1:24" ht="15" thickBot="1" x14ac:dyDescent="0.35">
      <c r="A15" s="14">
        <v>12</v>
      </c>
      <c r="B15" s="11"/>
      <c r="C15" s="11">
        <v>4</v>
      </c>
      <c r="D15" s="43">
        <v>14</v>
      </c>
      <c r="E15" s="44"/>
      <c r="F15" s="44"/>
      <c r="G15" s="44"/>
      <c r="H15" s="55">
        <v>1.3919999999999999</v>
      </c>
      <c r="I15" s="47">
        <f t="shared" si="0"/>
        <v>10.057471264367816</v>
      </c>
      <c r="J15" s="48">
        <f t="shared" si="1"/>
        <v>10.122458681822454</v>
      </c>
      <c r="K15" s="48">
        <f t="shared" si="2"/>
        <v>0.99357987821957328</v>
      </c>
      <c r="L15" s="49">
        <f t="shared" si="3"/>
        <v>14.090462485096856</v>
      </c>
      <c r="U15" s="1"/>
      <c r="V15" s="33">
        <f t="shared" si="4"/>
        <v>-9.0462485096855616E-2</v>
      </c>
      <c r="W15" s="32">
        <f t="shared" si="5"/>
        <v>8.1834612098988253E-3</v>
      </c>
      <c r="X15" s="31">
        <f t="shared" si="6"/>
        <v>6.4616060783468298E-3</v>
      </c>
    </row>
    <row r="16" spans="1:24" ht="15" thickBot="1" x14ac:dyDescent="0.35">
      <c r="A16" s="15">
        <v>13</v>
      </c>
      <c r="B16" s="13">
        <v>2024</v>
      </c>
      <c r="C16" s="13">
        <v>1</v>
      </c>
      <c r="D16" s="12" t="s">
        <v>14</v>
      </c>
      <c r="E16" s="12"/>
      <c r="F16" s="12"/>
      <c r="G16" s="12"/>
      <c r="H16" s="12">
        <v>0.95099999999999996</v>
      </c>
      <c r="I16" s="50"/>
      <c r="J16" s="51">
        <f>($D$23*A16)+$D$22</f>
        <v>10.535455474559416</v>
      </c>
      <c r="K16" s="50"/>
      <c r="L16" s="52">
        <f t="shared" si="3"/>
        <v>10.019218156306005</v>
      </c>
      <c r="U16" s="36" t="s">
        <v>21</v>
      </c>
      <c r="V16" s="39">
        <f>AVERAGE(V4:V15)</f>
        <v>1.3044484222190881E-2</v>
      </c>
      <c r="W16" s="40">
        <f>AVERAGE(W4:W15)</f>
        <v>0.22897213357434543</v>
      </c>
      <c r="X16" s="41">
        <f>AVERAGE(X4:X15)</f>
        <v>5.8916074774248246E-3</v>
      </c>
    </row>
    <row r="17" spans="1:24" x14ac:dyDescent="0.3">
      <c r="A17" s="15">
        <v>14</v>
      </c>
      <c r="B17" s="13"/>
      <c r="C17" s="13">
        <v>2</v>
      </c>
      <c r="D17" s="12" t="s">
        <v>14</v>
      </c>
      <c r="E17" s="12"/>
      <c r="F17" s="12"/>
      <c r="G17" s="12"/>
      <c r="H17" s="12">
        <v>1.2989999999999999</v>
      </c>
      <c r="I17" s="50"/>
      <c r="J17" s="51">
        <f t="shared" si="1"/>
        <v>10.948452267296378</v>
      </c>
      <c r="K17" s="50"/>
      <c r="L17" s="52">
        <f t="shared" si="3"/>
        <v>14.222039495217995</v>
      </c>
      <c r="U17" s="1"/>
      <c r="V17" s="37"/>
      <c r="W17" s="37"/>
      <c r="X17" s="38"/>
    </row>
    <row r="18" spans="1:24" x14ac:dyDescent="0.3">
      <c r="A18" s="15">
        <v>15</v>
      </c>
      <c r="B18" s="13"/>
      <c r="C18" s="13">
        <v>3</v>
      </c>
      <c r="D18" s="12" t="s">
        <v>14</v>
      </c>
      <c r="E18" s="12"/>
      <c r="F18" s="12"/>
      <c r="G18" s="12"/>
      <c r="H18" s="12">
        <v>0.61199999999999999</v>
      </c>
      <c r="I18" s="50"/>
      <c r="J18" s="51">
        <f t="shared" si="1"/>
        <v>11.36144906003334</v>
      </c>
      <c r="K18" s="50"/>
      <c r="L18" s="52">
        <f t="shared" si="3"/>
        <v>6.9532068247404046</v>
      </c>
      <c r="U18" s="1"/>
      <c r="V18" s="37"/>
      <c r="W18" s="37"/>
      <c r="X18" s="38"/>
    </row>
    <row r="19" spans="1:24" ht="15" thickBot="1" x14ac:dyDescent="0.35">
      <c r="A19" s="16">
        <v>16</v>
      </c>
      <c r="B19" s="17"/>
      <c r="C19" s="17">
        <v>4</v>
      </c>
      <c r="D19" s="18" t="s">
        <v>14</v>
      </c>
      <c r="E19" s="18"/>
      <c r="F19" s="18"/>
      <c r="G19" s="18"/>
      <c r="H19" s="18">
        <v>1.139</v>
      </c>
      <c r="I19" s="53"/>
      <c r="J19" s="51">
        <f t="shared" si="1"/>
        <v>11.774445852770302</v>
      </c>
      <c r="K19" s="53"/>
      <c r="L19" s="52">
        <f t="shared" si="3"/>
        <v>13.411093826305375</v>
      </c>
      <c r="U19" s="1"/>
      <c r="V19" s="37"/>
      <c r="W19" s="37"/>
      <c r="X19" s="38"/>
    </row>
    <row r="20" spans="1:24" ht="15" thickBot="1" x14ac:dyDescent="0.35">
      <c r="U20" s="1"/>
      <c r="V20" s="37"/>
      <c r="W20" s="37"/>
      <c r="X20" s="38"/>
    </row>
    <row r="21" spans="1:24" ht="15" thickBot="1" x14ac:dyDescent="0.35">
      <c r="B21" s="21" t="s">
        <v>17</v>
      </c>
      <c r="C21" s="22"/>
      <c r="D21" s="21"/>
      <c r="E21" s="23"/>
      <c r="U21" s="1"/>
      <c r="V21" s="37"/>
      <c r="W21" s="37"/>
      <c r="X21" s="38"/>
    </row>
    <row r="22" spans="1:24" x14ac:dyDescent="0.3">
      <c r="B22" s="66" t="s">
        <v>15</v>
      </c>
      <c r="C22" s="66"/>
      <c r="D22" s="56">
        <f>INTERCEPT(I4:I15,A4:A15)</f>
        <v>5.1664971689789123</v>
      </c>
      <c r="U22" s="1"/>
      <c r="V22" s="37"/>
      <c r="W22" s="37"/>
      <c r="X22" s="38"/>
    </row>
    <row r="23" spans="1:24" ht="15" thickBot="1" x14ac:dyDescent="0.35">
      <c r="B23" s="67" t="s">
        <v>16</v>
      </c>
      <c r="C23" s="67"/>
      <c r="D23" s="57">
        <f>SLOPE(I4:I15,A4:A15)</f>
        <v>0.41299679273696194</v>
      </c>
      <c r="U23" s="1"/>
      <c r="V23" s="37"/>
      <c r="W23" s="37"/>
      <c r="X23" s="38"/>
    </row>
    <row r="24" spans="1:24" x14ac:dyDescent="0.3">
      <c r="U24" s="2"/>
    </row>
  </sheetData>
  <mergeCells count="17">
    <mergeCell ref="B23:C23"/>
    <mergeCell ref="S12:S13"/>
    <mergeCell ref="N12:N13"/>
    <mergeCell ref="O12:O13"/>
    <mergeCell ref="P12:P13"/>
    <mergeCell ref="Q12:Q13"/>
    <mergeCell ref="R12:R13"/>
    <mergeCell ref="C2:D2"/>
    <mergeCell ref="A1:B1"/>
    <mergeCell ref="N1:S1"/>
    <mergeCell ref="N2:S2"/>
    <mergeCell ref="B22:C22"/>
    <mergeCell ref="E1:I1"/>
    <mergeCell ref="E2:F2"/>
    <mergeCell ref="A2:B2"/>
    <mergeCell ref="N7:R7"/>
    <mergeCell ref="N10:N11"/>
  </mergeCells>
  <pageMargins left="0.7" right="0.7" top="0.75" bottom="0.75" header="0.3" footer="0.3"/>
  <pageSetup orientation="portrait" r:id="rId1"/>
  <ignoredErrors>
    <ignoredError sqref="E6:E14 D22:D2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Rdguez</dc:creator>
  <cp:lastModifiedBy>Omar Rdguez</cp:lastModifiedBy>
  <dcterms:created xsi:type="dcterms:W3CDTF">2023-06-08T00:52:25Z</dcterms:created>
  <dcterms:modified xsi:type="dcterms:W3CDTF">2025-02-27T02:25:33Z</dcterms:modified>
</cp:coreProperties>
</file>