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anie\OneDrive\Desktop\Daniel\Daniel Research\Paper 8\Data\"/>
    </mc:Choice>
  </mc:AlternateContent>
  <xr:revisionPtr revIDLastSave="0" documentId="13_ncr:1_{13001763-033D-4CB7-95BE-6DDA5BF29489}" xr6:coauthVersionLast="47" xr6:coauthVersionMax="47" xr10:uidLastSave="{00000000-0000-0000-0000-000000000000}"/>
  <bookViews>
    <workbookView xWindow="-108" yWindow="-108" windowWidth="23256" windowHeight="12576" tabRatio="790" xr2:uid="{A7A484E1-2727-409D-B979-4A07E560E4AB}"/>
  </bookViews>
  <sheets>
    <sheet name="Guayule-Cotton-Wheat" sheetId="10" r:id="rId1"/>
    <sheet name="Guayule Model INFO" sheetId="7" r:id="rId2"/>
    <sheet name="Guar-Cotton" sheetId="4" r:id="rId3"/>
    <sheet name="Guar Model INFO" sheetId="8" r:id="rId4"/>
    <sheet name="Tables" sheetId="13" r:id="rId5"/>
    <sheet name="Results" sheetId="12" r:id="rId6"/>
    <sheet name="Harvesting Times Info" sheetId="9" r:id="rId7"/>
  </sheets>
  <externalReferences>
    <externalReference r:id="rId8"/>
  </externalReferences>
  <definedNames>
    <definedName name="foot_to_inches">[1]Conversions!$F$28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9" i="10" l="1"/>
  <c r="U18" i="10"/>
  <c r="U17" i="10"/>
  <c r="U16" i="10"/>
  <c r="U15" i="10"/>
  <c r="U14" i="10"/>
  <c r="U13" i="10"/>
  <c r="U12" i="10"/>
  <c r="U11" i="10"/>
  <c r="U10" i="10"/>
  <c r="U9" i="10"/>
  <c r="R13" i="10"/>
  <c r="R12" i="10"/>
  <c r="R11" i="10"/>
  <c r="R9" i="10"/>
  <c r="AY101" i="13"/>
  <c r="C61" i="7"/>
  <c r="DO78" i="12"/>
  <c r="DQ78" i="12"/>
  <c r="DP78" i="12"/>
  <c r="DN78" i="12"/>
  <c r="DM78" i="12"/>
  <c r="AR83" i="4" l="1"/>
  <c r="AW84" i="4"/>
  <c r="AW83" i="4"/>
  <c r="AW82" i="4"/>
  <c r="AW81" i="4"/>
  <c r="AW80" i="4"/>
  <c r="AW79" i="4"/>
  <c r="AW78" i="4"/>
  <c r="AS80" i="4"/>
  <c r="AS79" i="4"/>
  <c r="AS78" i="4"/>
  <c r="J6" i="4"/>
  <c r="J10" i="4" s="1"/>
  <c r="J7" i="4"/>
  <c r="J8" i="4"/>
  <c r="J9" i="4"/>
  <c r="J6" i="10"/>
  <c r="J5" i="10"/>
  <c r="J4" i="10"/>
  <c r="J3" i="10"/>
  <c r="DP52" i="12"/>
  <c r="ED52" i="12"/>
  <c r="DK129" i="12"/>
  <c r="DL129" i="12"/>
  <c r="DM129" i="12"/>
  <c r="DN129" i="12"/>
  <c r="DO129" i="12"/>
  <c r="DP129" i="12"/>
  <c r="DQ129" i="12"/>
  <c r="DR129" i="12"/>
  <c r="DS129" i="12"/>
  <c r="DK130" i="12"/>
  <c r="DL130" i="12"/>
  <c r="DM130" i="12"/>
  <c r="DN130" i="12"/>
  <c r="DO130" i="12"/>
  <c r="DP130" i="12"/>
  <c r="DQ130" i="12"/>
  <c r="DR130" i="12"/>
  <c r="DS130" i="12"/>
  <c r="DK131" i="12"/>
  <c r="DL131" i="12"/>
  <c r="DM131" i="12"/>
  <c r="DN131" i="12"/>
  <c r="DO131" i="12"/>
  <c r="DP131" i="12"/>
  <c r="DQ131" i="12"/>
  <c r="DR131" i="12"/>
  <c r="DS131" i="12"/>
  <c r="DK132" i="12"/>
  <c r="DL132" i="12"/>
  <c r="DM132" i="12"/>
  <c r="DN132" i="12"/>
  <c r="DO132" i="12"/>
  <c r="DP132" i="12"/>
  <c r="DQ132" i="12"/>
  <c r="DR132" i="12"/>
  <c r="DS132" i="12"/>
  <c r="DK133" i="12"/>
  <c r="DL133" i="12"/>
  <c r="DM133" i="12"/>
  <c r="DN133" i="12"/>
  <c r="DO133" i="12"/>
  <c r="DP133" i="12"/>
  <c r="DQ133" i="12"/>
  <c r="DR133" i="12"/>
  <c r="DS133" i="12"/>
  <c r="DK134" i="12"/>
  <c r="DL134" i="12"/>
  <c r="DM134" i="12"/>
  <c r="DN134" i="12"/>
  <c r="DO134" i="12"/>
  <c r="DP134" i="12"/>
  <c r="DQ134" i="12"/>
  <c r="DR134" i="12"/>
  <c r="DS134" i="12"/>
  <c r="DK136" i="12"/>
  <c r="DL136" i="12"/>
  <c r="DM136" i="12"/>
  <c r="DN136" i="12"/>
  <c r="DO136" i="12"/>
  <c r="DP136" i="12"/>
  <c r="DQ136" i="12"/>
  <c r="DR136" i="12"/>
  <c r="DS136" i="12"/>
  <c r="DK137" i="12"/>
  <c r="DL137" i="12"/>
  <c r="DM137" i="12"/>
  <c r="DN137" i="12"/>
  <c r="DO137" i="12"/>
  <c r="DP137" i="12"/>
  <c r="DQ137" i="12"/>
  <c r="DR137" i="12"/>
  <c r="DS137" i="12"/>
  <c r="DK138" i="12"/>
  <c r="DL138" i="12"/>
  <c r="DM138" i="12"/>
  <c r="DN138" i="12"/>
  <c r="DO138" i="12"/>
  <c r="DP138" i="12"/>
  <c r="DQ138" i="12"/>
  <c r="DR138" i="12"/>
  <c r="DS138" i="12"/>
  <c r="DK139" i="12"/>
  <c r="DL139" i="12"/>
  <c r="DM139" i="12"/>
  <c r="DN139" i="12"/>
  <c r="DO139" i="12"/>
  <c r="DP139" i="12"/>
  <c r="DQ139" i="12"/>
  <c r="DR139" i="12"/>
  <c r="DS139" i="12"/>
  <c r="DK140" i="12"/>
  <c r="DL140" i="12"/>
  <c r="DM140" i="12"/>
  <c r="DN140" i="12"/>
  <c r="DO140" i="12"/>
  <c r="DP140" i="12"/>
  <c r="DQ140" i="12"/>
  <c r="DR140" i="12"/>
  <c r="DS140" i="12"/>
  <c r="DK141" i="12"/>
  <c r="DL141" i="12"/>
  <c r="DM141" i="12"/>
  <c r="DN141" i="12"/>
  <c r="DO141" i="12"/>
  <c r="DP141" i="12"/>
  <c r="DQ141" i="12"/>
  <c r="DR141" i="12"/>
  <c r="DS141" i="12"/>
  <c r="DJ130" i="12"/>
  <c r="DJ131" i="12"/>
  <c r="DJ132" i="12"/>
  <c r="DJ133" i="12"/>
  <c r="DJ134" i="12"/>
  <c r="DJ136" i="12"/>
  <c r="DJ137" i="12"/>
  <c r="DJ138" i="12"/>
  <c r="DJ139" i="12"/>
  <c r="DJ140" i="12"/>
  <c r="DJ141" i="12"/>
  <c r="DJ129" i="12"/>
  <c r="DJ101" i="12"/>
  <c r="DK96" i="12"/>
  <c r="DL96" i="12"/>
  <c r="DM96" i="12"/>
  <c r="DN96" i="12"/>
  <c r="DO96" i="12"/>
  <c r="DP96" i="12"/>
  <c r="DQ96" i="12"/>
  <c r="DR96" i="12"/>
  <c r="DS96" i="12"/>
  <c r="DJ96" i="12"/>
  <c r="CU97" i="12"/>
  <c r="CV97" i="12"/>
  <c r="CW97" i="12"/>
  <c r="CX97" i="12"/>
  <c r="CY97" i="12"/>
  <c r="CZ97" i="12"/>
  <c r="DA97" i="12"/>
  <c r="DB97" i="12"/>
  <c r="DC97" i="12"/>
  <c r="CT97" i="12"/>
  <c r="DO85" i="12"/>
  <c r="DP85" i="12"/>
  <c r="DQ85" i="12"/>
  <c r="DR85" i="12"/>
  <c r="DS85" i="12"/>
  <c r="DN85" i="12"/>
  <c r="DM85" i="12"/>
  <c r="DC84" i="12"/>
  <c r="DB84" i="12"/>
  <c r="DA84" i="12"/>
  <c r="CZ84" i="12"/>
  <c r="CY84" i="12"/>
  <c r="CX84" i="12"/>
  <c r="CW84" i="12"/>
  <c r="CV84" i="12"/>
  <c r="CU84" i="12"/>
  <c r="DK85" i="12" s="1"/>
  <c r="DL85" i="12"/>
  <c r="DJ85" i="12"/>
  <c r="CT84" i="12"/>
  <c r="AS81" i="10"/>
  <c r="AW79" i="10"/>
  <c r="AW78" i="10"/>
  <c r="AW77" i="10"/>
  <c r="AW76" i="10"/>
  <c r="AW75" i="10"/>
  <c r="AW74" i="10"/>
  <c r="AW73" i="10"/>
  <c r="AT74" i="10"/>
  <c r="AT73" i="10"/>
  <c r="DX54" i="12"/>
  <c r="DY96" i="12"/>
  <c r="DZ96" i="12"/>
  <c r="EA96" i="12"/>
  <c r="EB96" i="12"/>
  <c r="EC96" i="12"/>
  <c r="ED96" i="12"/>
  <c r="EE96" i="12"/>
  <c r="EF96" i="12"/>
  <c r="EG96" i="12"/>
  <c r="DX96" i="12"/>
  <c r="DX110" i="12" s="1"/>
  <c r="AY43" i="12"/>
  <c r="AY42" i="12"/>
  <c r="AY37" i="12"/>
  <c r="AY36" i="12"/>
  <c r="AY35" i="12"/>
  <c r="AY34" i="12"/>
  <c r="AY19" i="12"/>
  <c r="AY17" i="12"/>
  <c r="AY15" i="12"/>
  <c r="AY13" i="12"/>
  <c r="AY11" i="12"/>
  <c r="AY5" i="12"/>
  <c r="AY41" i="12" s="1"/>
  <c r="F24" i="10"/>
  <c r="G24" i="10"/>
  <c r="F25" i="10"/>
  <c r="M19" i="10"/>
  <c r="J7" i="10" l="1"/>
  <c r="AY21" i="12"/>
  <c r="AY38" i="12"/>
  <c r="AY7" i="12"/>
  <c r="AY23" i="12"/>
  <c r="AY39" i="12"/>
  <c r="AY9" i="12"/>
  <c r="AY25" i="12"/>
  <c r="AY40" i="12"/>
  <c r="F45" i="4"/>
  <c r="F44" i="4"/>
  <c r="F37" i="4"/>
  <c r="H42" i="10" l="1"/>
  <c r="H41" i="10"/>
  <c r="L42" i="10"/>
  <c r="F41" i="10" s="1"/>
  <c r="F98" i="7" l="1"/>
  <c r="L22" i="8" l="1"/>
  <c r="L21" i="8"/>
  <c r="L20" i="8"/>
  <c r="L19" i="8"/>
  <c r="BU64" i="12" l="1"/>
  <c r="BV64" i="12"/>
  <c r="BW64" i="12"/>
  <c r="BX64" i="12"/>
  <c r="BY64" i="12"/>
  <c r="BZ64" i="12"/>
  <c r="CA64" i="12"/>
  <c r="CB64" i="12"/>
  <c r="CC64" i="12"/>
  <c r="CD64" i="12"/>
  <c r="CE64" i="12"/>
  <c r="CF64" i="12"/>
  <c r="CG64" i="12"/>
  <c r="CH64" i="12"/>
  <c r="CI64" i="12"/>
  <c r="CJ64" i="12"/>
  <c r="CK64" i="12"/>
  <c r="CL64" i="12"/>
  <c r="CM64" i="12"/>
  <c r="CN64" i="12"/>
  <c r="CO64" i="12"/>
  <c r="CP64" i="12"/>
  <c r="CQ64" i="12"/>
  <c r="CR64" i="12"/>
  <c r="CS64" i="12"/>
  <c r="CT64" i="12"/>
  <c r="CU64" i="12"/>
  <c r="CV64" i="12"/>
  <c r="CW64" i="12"/>
  <c r="CX64" i="12"/>
  <c r="CY64" i="12"/>
  <c r="CZ64" i="12"/>
  <c r="DA64" i="12"/>
  <c r="DB64" i="12"/>
  <c r="DC64" i="12"/>
  <c r="BU65" i="12"/>
  <c r="BV65" i="12"/>
  <c r="BW65" i="12"/>
  <c r="BX65" i="12"/>
  <c r="BY65" i="12"/>
  <c r="BZ65" i="12"/>
  <c r="CA65" i="12"/>
  <c r="CB65" i="12"/>
  <c r="CC65" i="12"/>
  <c r="CD65" i="12"/>
  <c r="CE65" i="12"/>
  <c r="CF65" i="12"/>
  <c r="CG65" i="12"/>
  <c r="CH65" i="12"/>
  <c r="CI65" i="12"/>
  <c r="CJ65" i="12"/>
  <c r="CK65" i="12"/>
  <c r="CL65" i="12"/>
  <c r="CM65" i="12"/>
  <c r="CN65" i="12"/>
  <c r="CO65" i="12"/>
  <c r="CP65" i="12"/>
  <c r="CQ65" i="12"/>
  <c r="CR65" i="12"/>
  <c r="CS65" i="12"/>
  <c r="CT65" i="12"/>
  <c r="CU65" i="12"/>
  <c r="CV65" i="12"/>
  <c r="CW65" i="12"/>
  <c r="CX65" i="12"/>
  <c r="CY65" i="12"/>
  <c r="CZ65" i="12"/>
  <c r="DA65" i="12"/>
  <c r="DB65" i="12"/>
  <c r="DC65" i="12"/>
  <c r="BU66" i="12"/>
  <c r="BV66" i="12"/>
  <c r="BW66" i="12"/>
  <c r="BX66" i="12"/>
  <c r="BY66" i="12"/>
  <c r="BZ66" i="12"/>
  <c r="CA66" i="12"/>
  <c r="CB66" i="12"/>
  <c r="CC66" i="12"/>
  <c r="CD66" i="12"/>
  <c r="CE66" i="12"/>
  <c r="CF66" i="12"/>
  <c r="CG66" i="12"/>
  <c r="CH66" i="12"/>
  <c r="CI66" i="12"/>
  <c r="CJ66" i="12"/>
  <c r="CK66" i="12"/>
  <c r="CL66" i="12"/>
  <c r="CM66" i="12"/>
  <c r="CN66" i="12"/>
  <c r="CO66" i="12"/>
  <c r="CP66" i="12"/>
  <c r="CQ66" i="12"/>
  <c r="CR66" i="12"/>
  <c r="CS66" i="12"/>
  <c r="CT66" i="12"/>
  <c r="CU66" i="12"/>
  <c r="CV66" i="12"/>
  <c r="CW66" i="12"/>
  <c r="CX66" i="12"/>
  <c r="CY66" i="12"/>
  <c r="CZ66" i="12"/>
  <c r="DA66" i="12"/>
  <c r="DB66" i="12"/>
  <c r="DC66" i="12"/>
  <c r="BU67" i="12"/>
  <c r="BV67" i="12"/>
  <c r="BW67" i="12"/>
  <c r="BX67" i="12"/>
  <c r="BY67" i="12"/>
  <c r="BZ67" i="12"/>
  <c r="CA67" i="12"/>
  <c r="CB67" i="12"/>
  <c r="CC67" i="12"/>
  <c r="CD67" i="12"/>
  <c r="CE67" i="12"/>
  <c r="CF67" i="12"/>
  <c r="CG67" i="12"/>
  <c r="CH67" i="12"/>
  <c r="CI67" i="12"/>
  <c r="CJ67" i="12"/>
  <c r="CK67" i="12"/>
  <c r="CL67" i="12"/>
  <c r="CM67" i="12"/>
  <c r="CN67" i="12"/>
  <c r="CO67" i="12"/>
  <c r="CP67" i="12"/>
  <c r="CQ67" i="12"/>
  <c r="CR67" i="12"/>
  <c r="CS67" i="12"/>
  <c r="CT67" i="12"/>
  <c r="CU67" i="12"/>
  <c r="CV67" i="12"/>
  <c r="CW67" i="12"/>
  <c r="CX67" i="12"/>
  <c r="CY67" i="12"/>
  <c r="CZ67" i="12"/>
  <c r="DA67" i="12"/>
  <c r="DB67" i="12"/>
  <c r="DC67" i="12"/>
  <c r="BU68" i="12"/>
  <c r="BV68" i="12"/>
  <c r="BW68" i="12"/>
  <c r="BX68" i="12"/>
  <c r="BY68" i="12"/>
  <c r="BZ68" i="12"/>
  <c r="CA68" i="12"/>
  <c r="CB68" i="12"/>
  <c r="CC68" i="12"/>
  <c r="CD68" i="12"/>
  <c r="CE68" i="12"/>
  <c r="CF68" i="12"/>
  <c r="CG68" i="12"/>
  <c r="CH68" i="12"/>
  <c r="CI68" i="12"/>
  <c r="CJ68" i="12"/>
  <c r="CK68" i="12"/>
  <c r="CL68" i="12"/>
  <c r="CM68" i="12"/>
  <c r="CN68" i="12"/>
  <c r="CO68" i="12"/>
  <c r="CP68" i="12"/>
  <c r="CQ68" i="12"/>
  <c r="CR68" i="12"/>
  <c r="CS68" i="12"/>
  <c r="CT68" i="12"/>
  <c r="CU68" i="12"/>
  <c r="CV68" i="12"/>
  <c r="CW68" i="12"/>
  <c r="CX68" i="12"/>
  <c r="CY68" i="12"/>
  <c r="CZ68" i="12"/>
  <c r="DA68" i="12"/>
  <c r="DB68" i="12"/>
  <c r="DC68" i="12"/>
  <c r="BU69" i="12"/>
  <c r="BV69" i="12"/>
  <c r="BW69" i="12"/>
  <c r="BX69" i="12"/>
  <c r="BY69" i="12"/>
  <c r="BZ69" i="12"/>
  <c r="CA69" i="12"/>
  <c r="CB69" i="12"/>
  <c r="CC69" i="12"/>
  <c r="CD69" i="12"/>
  <c r="CE69" i="12"/>
  <c r="CF69" i="12"/>
  <c r="CG69" i="12"/>
  <c r="CH69" i="12"/>
  <c r="CI69" i="12"/>
  <c r="CJ69" i="12"/>
  <c r="CK69" i="12"/>
  <c r="CL69" i="12"/>
  <c r="CM69" i="12"/>
  <c r="CN69" i="12"/>
  <c r="CO69" i="12"/>
  <c r="CP69" i="12"/>
  <c r="CQ69" i="12"/>
  <c r="CR69" i="12"/>
  <c r="CS69" i="12"/>
  <c r="CT69" i="12"/>
  <c r="CU69" i="12"/>
  <c r="CV69" i="12"/>
  <c r="CW69" i="12"/>
  <c r="CX69" i="12"/>
  <c r="CY69" i="12"/>
  <c r="CZ69" i="12"/>
  <c r="DA69" i="12"/>
  <c r="DB69" i="12"/>
  <c r="DC69" i="12"/>
  <c r="BU70" i="12"/>
  <c r="BV70" i="12"/>
  <c r="BW70" i="12"/>
  <c r="BX70" i="12"/>
  <c r="BY70" i="12"/>
  <c r="BZ70" i="12"/>
  <c r="CA70" i="12"/>
  <c r="CB70" i="12"/>
  <c r="CC70" i="12"/>
  <c r="CD70" i="12"/>
  <c r="CE70" i="12"/>
  <c r="CF70" i="12"/>
  <c r="CG70" i="12"/>
  <c r="CH70" i="12"/>
  <c r="CI70" i="12"/>
  <c r="CJ70" i="12"/>
  <c r="CK70" i="12"/>
  <c r="CL70" i="12"/>
  <c r="CM70" i="12"/>
  <c r="CN70" i="12"/>
  <c r="CO70" i="12"/>
  <c r="CP70" i="12"/>
  <c r="CQ70" i="12"/>
  <c r="CR70" i="12"/>
  <c r="CS70" i="12"/>
  <c r="CT70" i="12"/>
  <c r="CU70" i="12"/>
  <c r="CV70" i="12"/>
  <c r="CW70" i="12"/>
  <c r="CX70" i="12"/>
  <c r="CY70" i="12"/>
  <c r="CZ70" i="12"/>
  <c r="DA70" i="12"/>
  <c r="DB70" i="12"/>
  <c r="DC70" i="12"/>
  <c r="BU71" i="12"/>
  <c r="BV71" i="12"/>
  <c r="BW71" i="12"/>
  <c r="BX71" i="12"/>
  <c r="BY71" i="12"/>
  <c r="BZ71" i="12"/>
  <c r="CA71" i="12"/>
  <c r="CB71" i="12"/>
  <c r="CC71" i="12"/>
  <c r="CD71" i="12"/>
  <c r="CE71" i="12"/>
  <c r="CF71" i="12"/>
  <c r="CG71" i="12"/>
  <c r="CH71" i="12"/>
  <c r="CI71" i="12"/>
  <c r="CJ71" i="12"/>
  <c r="CK71" i="12"/>
  <c r="CL71" i="12"/>
  <c r="CM71" i="12"/>
  <c r="CN71" i="12"/>
  <c r="CO71" i="12"/>
  <c r="CP71" i="12"/>
  <c r="CQ71" i="12"/>
  <c r="CR71" i="12"/>
  <c r="CS71" i="12"/>
  <c r="CT71" i="12"/>
  <c r="CU71" i="12"/>
  <c r="CV71" i="12"/>
  <c r="CW71" i="12"/>
  <c r="CX71" i="12"/>
  <c r="CY71" i="12"/>
  <c r="CZ71" i="12"/>
  <c r="DA71" i="12"/>
  <c r="DB71" i="12"/>
  <c r="DC71" i="12"/>
  <c r="BU72" i="12"/>
  <c r="BV72" i="12"/>
  <c r="BW72" i="12"/>
  <c r="BX72" i="12"/>
  <c r="BY72" i="12"/>
  <c r="BZ72" i="12"/>
  <c r="CA72" i="12"/>
  <c r="CB72" i="12"/>
  <c r="CC72" i="12"/>
  <c r="CD72" i="12"/>
  <c r="CE72" i="12"/>
  <c r="CF72" i="12"/>
  <c r="CG72" i="12"/>
  <c r="CH72" i="12"/>
  <c r="CI72" i="12"/>
  <c r="CJ72" i="12"/>
  <c r="CK72" i="12"/>
  <c r="CL72" i="12"/>
  <c r="CM72" i="12"/>
  <c r="CN72" i="12"/>
  <c r="CO72" i="12"/>
  <c r="CP72" i="12"/>
  <c r="CQ72" i="12"/>
  <c r="CR72" i="12"/>
  <c r="CS72" i="12"/>
  <c r="CT72" i="12"/>
  <c r="CU72" i="12"/>
  <c r="CV72" i="12"/>
  <c r="CW72" i="12"/>
  <c r="CX72" i="12"/>
  <c r="CY72" i="12"/>
  <c r="CZ72" i="12"/>
  <c r="DA72" i="12"/>
  <c r="DB72" i="12"/>
  <c r="DC72" i="12"/>
  <c r="BU73" i="12"/>
  <c r="BV73" i="12"/>
  <c r="BW73" i="12"/>
  <c r="BX73" i="12"/>
  <c r="BY73" i="12"/>
  <c r="BZ73" i="12"/>
  <c r="CA73" i="12"/>
  <c r="CB73" i="12"/>
  <c r="CC73" i="12"/>
  <c r="CD73" i="12"/>
  <c r="CE73" i="12"/>
  <c r="CF73" i="12"/>
  <c r="CG73" i="12"/>
  <c r="CH73" i="12"/>
  <c r="CI73" i="12"/>
  <c r="CJ73" i="12"/>
  <c r="CK73" i="12"/>
  <c r="CL73" i="12"/>
  <c r="CM73" i="12"/>
  <c r="CN73" i="12"/>
  <c r="CO73" i="12"/>
  <c r="CP73" i="12"/>
  <c r="CQ73" i="12"/>
  <c r="CR73" i="12"/>
  <c r="CS73" i="12"/>
  <c r="CT73" i="12"/>
  <c r="CU73" i="12"/>
  <c r="CV73" i="12"/>
  <c r="CW73" i="12"/>
  <c r="CX73" i="12"/>
  <c r="CY73" i="12"/>
  <c r="CZ73" i="12"/>
  <c r="DA73" i="12"/>
  <c r="DB73" i="12"/>
  <c r="DC73" i="12"/>
  <c r="BT65" i="12"/>
  <c r="BT66" i="12"/>
  <c r="BT67" i="12"/>
  <c r="BT68" i="12"/>
  <c r="BT69" i="12"/>
  <c r="BT70" i="12"/>
  <c r="BT71" i="12"/>
  <c r="BT72" i="12"/>
  <c r="BT73" i="12"/>
  <c r="DY82" i="12" l="1"/>
  <c r="DY55" i="12" s="1"/>
  <c r="DZ82" i="12"/>
  <c r="DZ55" i="12" s="1"/>
  <c r="EA82" i="12"/>
  <c r="EA55" i="12" s="1"/>
  <c r="EB82" i="12"/>
  <c r="EB55" i="12" s="1"/>
  <c r="EC82" i="12"/>
  <c r="EC55" i="12" s="1"/>
  <c r="ED82" i="12"/>
  <c r="ED55" i="12" s="1"/>
  <c r="EE82" i="12"/>
  <c r="EE55" i="12" s="1"/>
  <c r="EF82" i="12"/>
  <c r="EF55" i="12" s="1"/>
  <c r="EG82" i="12"/>
  <c r="EG55" i="12" s="1"/>
  <c r="DX82" i="12"/>
  <c r="DX55" i="12" s="1"/>
  <c r="F37" i="10"/>
  <c r="BN23" i="12"/>
  <c r="BK23" i="12"/>
  <c r="BN17" i="12"/>
  <c r="BK17" i="12"/>
  <c r="BN15" i="12"/>
  <c r="BK15" i="12"/>
  <c r="BN13" i="12"/>
  <c r="BK13" i="12"/>
  <c r="BN11" i="12"/>
  <c r="BK11" i="12"/>
  <c r="BJ7" i="12"/>
  <c r="BH5" i="12"/>
  <c r="BH25" i="12" s="1"/>
  <c r="BE25" i="12"/>
  <c r="BE23" i="12"/>
  <c r="BE21" i="12"/>
  <c r="BE19" i="12"/>
  <c r="BE17" i="12"/>
  <c r="BE15" i="12"/>
  <c r="BE13" i="12"/>
  <c r="BE11" i="12"/>
  <c r="BE9" i="12"/>
  <c r="BE7" i="12"/>
  <c r="BF25" i="12"/>
  <c r="BF23" i="12"/>
  <c r="BF21" i="12"/>
  <c r="BF19" i="12"/>
  <c r="BF17" i="12"/>
  <c r="BF15" i="12"/>
  <c r="BF13" i="12"/>
  <c r="BF11" i="12"/>
  <c r="BF9" i="12"/>
  <c r="BF7" i="12"/>
  <c r="BE5" i="12"/>
  <c r="AZ5" i="12"/>
  <c r="AT5" i="12"/>
  <c r="BC5" i="12"/>
  <c r="ER142" i="12"/>
  <c r="ER141" i="12"/>
  <c r="ER139" i="12"/>
  <c r="ER138" i="12"/>
  <c r="ER136" i="12"/>
  <c r="ER135" i="12"/>
  <c r="ER133" i="12"/>
  <c r="ER132" i="12"/>
  <c r="ER130" i="12"/>
  <c r="ER129" i="12"/>
  <c r="DX108" i="12"/>
  <c r="EG113" i="12"/>
  <c r="EF113" i="12"/>
  <c r="EE113" i="12"/>
  <c r="ED113" i="12"/>
  <c r="EC113" i="12"/>
  <c r="EB113" i="12"/>
  <c r="EA113" i="12"/>
  <c r="DZ113" i="12"/>
  <c r="DY113" i="12"/>
  <c r="DX113" i="12"/>
  <c r="EG112" i="12"/>
  <c r="EF112" i="12"/>
  <c r="EE112" i="12"/>
  <c r="ED112" i="12"/>
  <c r="EC112" i="12"/>
  <c r="EB112" i="12"/>
  <c r="EA112" i="12"/>
  <c r="DZ112" i="12"/>
  <c r="DY112" i="12"/>
  <c r="DX112" i="12"/>
  <c r="EG111" i="12"/>
  <c r="EF111" i="12"/>
  <c r="EE111" i="12"/>
  <c r="ED111" i="12"/>
  <c r="EC111" i="12"/>
  <c r="EB111" i="12"/>
  <c r="EA111" i="12"/>
  <c r="DZ111" i="12"/>
  <c r="DY111" i="12"/>
  <c r="DX111" i="12"/>
  <c r="EG110" i="12"/>
  <c r="EF110" i="12"/>
  <c r="EE110" i="12"/>
  <c r="ED110" i="12"/>
  <c r="EC110" i="12"/>
  <c r="EB110" i="12"/>
  <c r="EA110" i="12"/>
  <c r="DZ110" i="12"/>
  <c r="DY110" i="12"/>
  <c r="EG109" i="12"/>
  <c r="EF109" i="12"/>
  <c r="EE109" i="12"/>
  <c r="ED109" i="12"/>
  <c r="EC109" i="12"/>
  <c r="EB109" i="12"/>
  <c r="EA109" i="12"/>
  <c r="DZ109" i="12"/>
  <c r="DY109" i="12"/>
  <c r="DX109" i="12"/>
  <c r="EG108" i="12"/>
  <c r="EF108" i="12"/>
  <c r="EE108" i="12"/>
  <c r="ED108" i="12"/>
  <c r="EC108" i="12"/>
  <c r="EB108" i="12"/>
  <c r="EA108" i="12"/>
  <c r="DZ108" i="12"/>
  <c r="DY108" i="12"/>
  <c r="EG106" i="12"/>
  <c r="EF106" i="12"/>
  <c r="EE106" i="12"/>
  <c r="ED106" i="12"/>
  <c r="EC106" i="12"/>
  <c r="EB106" i="12"/>
  <c r="EA106" i="12"/>
  <c r="DZ106" i="12"/>
  <c r="DY106" i="12"/>
  <c r="DX106" i="12"/>
  <c r="EG105" i="12"/>
  <c r="EF105" i="12"/>
  <c r="EE105" i="12"/>
  <c r="ED105" i="12"/>
  <c r="EC105" i="12"/>
  <c r="EB105" i="12"/>
  <c r="EA105" i="12"/>
  <c r="DZ105" i="12"/>
  <c r="DY105" i="12"/>
  <c r="DX105" i="12"/>
  <c r="EG104" i="12"/>
  <c r="EF104" i="12"/>
  <c r="EE104" i="12"/>
  <c r="ED104" i="12"/>
  <c r="EC104" i="12"/>
  <c r="EB104" i="12"/>
  <c r="EA104" i="12"/>
  <c r="DZ104" i="12"/>
  <c r="DY104" i="12"/>
  <c r="DX104" i="12"/>
  <c r="EG103" i="12"/>
  <c r="EF103" i="12"/>
  <c r="EE103" i="12"/>
  <c r="ED103" i="12"/>
  <c r="EC103" i="12"/>
  <c r="EB103" i="12"/>
  <c r="EA103" i="12"/>
  <c r="DZ103" i="12"/>
  <c r="DY103" i="12"/>
  <c r="DX103" i="12"/>
  <c r="EG102" i="12"/>
  <c r="EF102" i="12"/>
  <c r="EE102" i="12"/>
  <c r="ED102" i="12"/>
  <c r="EC102" i="12"/>
  <c r="EB102" i="12"/>
  <c r="EA102" i="12"/>
  <c r="DZ102" i="12"/>
  <c r="DY102" i="12"/>
  <c r="DX102" i="12"/>
  <c r="EG101" i="12"/>
  <c r="EF101" i="12"/>
  <c r="EE101" i="12"/>
  <c r="ED101" i="12"/>
  <c r="EC101" i="12"/>
  <c r="EB101" i="12"/>
  <c r="EA101" i="12"/>
  <c r="DZ101" i="12"/>
  <c r="DY101" i="12"/>
  <c r="DX101" i="12"/>
  <c r="EG61" i="12"/>
  <c r="EF61" i="12"/>
  <c r="EE61" i="12"/>
  <c r="ED61" i="12"/>
  <c r="EC61" i="12"/>
  <c r="EB61" i="12"/>
  <c r="EA61" i="12"/>
  <c r="DZ61" i="12"/>
  <c r="DY61" i="12"/>
  <c r="DX61" i="12"/>
  <c r="EG60" i="12"/>
  <c r="EF60" i="12"/>
  <c r="EE60" i="12"/>
  <c r="ED60" i="12"/>
  <c r="EC60" i="12"/>
  <c r="EB60" i="12"/>
  <c r="EA60" i="12"/>
  <c r="DZ60" i="12"/>
  <c r="DY60" i="12"/>
  <c r="DX60" i="12"/>
  <c r="EG59" i="12"/>
  <c r="EF59" i="12"/>
  <c r="EE59" i="12"/>
  <c r="ED59" i="12"/>
  <c r="EC59" i="12"/>
  <c r="EB59" i="12"/>
  <c r="EA59" i="12"/>
  <c r="DZ59" i="12"/>
  <c r="DY59" i="12"/>
  <c r="DX59" i="12"/>
  <c r="EG58" i="12"/>
  <c r="EF58" i="12"/>
  <c r="EE58" i="12"/>
  <c r="ED58" i="12"/>
  <c r="EC58" i="12"/>
  <c r="EB58" i="12"/>
  <c r="EA58" i="12"/>
  <c r="DZ58" i="12"/>
  <c r="DY58" i="12"/>
  <c r="DX58" i="12"/>
  <c r="EG57" i="12"/>
  <c r="EF57" i="12"/>
  <c r="EE57" i="12"/>
  <c r="ED57" i="12"/>
  <c r="EC57" i="12"/>
  <c r="EB57" i="12"/>
  <c r="EA57" i="12"/>
  <c r="DZ57" i="12"/>
  <c r="DY57" i="12"/>
  <c r="DX57" i="12"/>
  <c r="EG56" i="12"/>
  <c r="EF56" i="12"/>
  <c r="EE56" i="12"/>
  <c r="ED56" i="12"/>
  <c r="EC56" i="12"/>
  <c r="EB56" i="12"/>
  <c r="EA56" i="12"/>
  <c r="DZ56" i="12"/>
  <c r="DY56" i="12"/>
  <c r="DX56" i="12"/>
  <c r="EG54" i="12"/>
  <c r="EF54" i="12"/>
  <c r="EE54" i="12"/>
  <c r="ED54" i="12"/>
  <c r="EC54" i="12"/>
  <c r="EB54" i="12"/>
  <c r="EA54" i="12"/>
  <c r="DZ54" i="12"/>
  <c r="DY54" i="12"/>
  <c r="DJ109" i="12"/>
  <c r="DK109" i="12"/>
  <c r="DL109" i="12"/>
  <c r="DM109" i="12"/>
  <c r="DN109" i="12"/>
  <c r="DO109" i="12"/>
  <c r="DP109" i="12"/>
  <c r="DQ109" i="12"/>
  <c r="DR109" i="12"/>
  <c r="DS109" i="12"/>
  <c r="DJ110" i="12"/>
  <c r="DK110" i="12"/>
  <c r="DL110" i="12"/>
  <c r="DM110" i="12"/>
  <c r="DN110" i="12"/>
  <c r="DO110" i="12"/>
  <c r="DP110" i="12"/>
  <c r="DQ110" i="12"/>
  <c r="DR110" i="12"/>
  <c r="DS110" i="12"/>
  <c r="DJ111" i="12"/>
  <c r="DK111" i="12"/>
  <c r="DL111" i="12"/>
  <c r="DM111" i="12"/>
  <c r="DN111" i="12"/>
  <c r="DO111" i="12"/>
  <c r="DP111" i="12"/>
  <c r="DQ111" i="12"/>
  <c r="DR111" i="12"/>
  <c r="DS111" i="12"/>
  <c r="DJ112" i="12"/>
  <c r="DK112" i="12"/>
  <c r="DL112" i="12"/>
  <c r="DM112" i="12"/>
  <c r="DN112" i="12"/>
  <c r="DO112" i="12"/>
  <c r="DP112" i="12"/>
  <c r="DQ112" i="12"/>
  <c r="DR112" i="12"/>
  <c r="DS112" i="12"/>
  <c r="DJ113" i="12"/>
  <c r="DK113" i="12"/>
  <c r="DL113" i="12"/>
  <c r="DM113" i="12"/>
  <c r="DN113" i="12"/>
  <c r="DO113" i="12"/>
  <c r="DP113" i="12"/>
  <c r="DQ113" i="12"/>
  <c r="DR113" i="12"/>
  <c r="DS113" i="12"/>
  <c r="DK108" i="12"/>
  <c r="DL108" i="12"/>
  <c r="DM108" i="12"/>
  <c r="DN108" i="12"/>
  <c r="DO108" i="12"/>
  <c r="DP108" i="12"/>
  <c r="DQ108" i="12"/>
  <c r="DR108" i="12"/>
  <c r="DS108" i="12"/>
  <c r="DJ108" i="12"/>
  <c r="DJ102" i="12"/>
  <c r="DK102" i="12"/>
  <c r="DL102" i="12"/>
  <c r="DM102" i="12"/>
  <c r="DN102" i="12"/>
  <c r="DO102" i="12"/>
  <c r="DP102" i="12"/>
  <c r="DQ102" i="12"/>
  <c r="DR102" i="12"/>
  <c r="DS102" i="12"/>
  <c r="DJ103" i="12"/>
  <c r="DK103" i="12"/>
  <c r="DL103" i="12"/>
  <c r="DM103" i="12"/>
  <c r="DN103" i="12"/>
  <c r="DO103" i="12"/>
  <c r="DP103" i="12"/>
  <c r="DQ103" i="12"/>
  <c r="DR103" i="12"/>
  <c r="DS103" i="12"/>
  <c r="DJ104" i="12"/>
  <c r="DK104" i="12"/>
  <c r="DL104" i="12"/>
  <c r="DM104" i="12"/>
  <c r="DN104" i="12"/>
  <c r="DO104" i="12"/>
  <c r="DP104" i="12"/>
  <c r="DQ104" i="12"/>
  <c r="DR104" i="12"/>
  <c r="DS104" i="12"/>
  <c r="DJ105" i="12"/>
  <c r="DK105" i="12"/>
  <c r="DL105" i="12"/>
  <c r="DM105" i="12"/>
  <c r="DN105" i="12"/>
  <c r="DO105" i="12"/>
  <c r="DP105" i="12"/>
  <c r="DQ105" i="12"/>
  <c r="DR105" i="12"/>
  <c r="DS105" i="12"/>
  <c r="DJ106" i="12"/>
  <c r="DK106" i="12"/>
  <c r="DL106" i="12"/>
  <c r="DM106" i="12"/>
  <c r="DN106" i="12"/>
  <c r="DO106" i="12"/>
  <c r="DP106" i="12"/>
  <c r="DQ106" i="12"/>
  <c r="DR106" i="12"/>
  <c r="DS106" i="12"/>
  <c r="DK101" i="12"/>
  <c r="DL101" i="12"/>
  <c r="DM101" i="12"/>
  <c r="DN101" i="12"/>
  <c r="DO101" i="12"/>
  <c r="DP101" i="12"/>
  <c r="DQ101" i="12"/>
  <c r="DR101" i="12"/>
  <c r="DS101" i="12"/>
  <c r="BN25" i="12" l="1"/>
  <c r="BC21" i="12"/>
  <c r="BC19" i="12"/>
  <c r="BN19" i="12" s="1"/>
  <c r="DX129" i="12"/>
  <c r="AW5" i="12"/>
  <c r="BN21" i="12"/>
  <c r="BH19" i="12"/>
  <c r="BH9" i="12"/>
  <c r="BH11" i="12"/>
  <c r="BH17" i="12"/>
  <c r="EE129" i="12"/>
  <c r="EE126" i="12"/>
  <c r="EC122" i="12"/>
  <c r="EA122" i="12"/>
  <c r="EC129" i="12"/>
  <c r="BH13" i="12"/>
  <c r="BH15" i="12"/>
  <c r="BH21" i="12"/>
  <c r="BH23" i="12"/>
  <c r="ED127" i="12"/>
  <c r="DX134" i="12"/>
  <c r="DY126" i="12"/>
  <c r="DX126" i="12"/>
  <c r="DY122" i="12"/>
  <c r="EG124" i="12"/>
  <c r="EB132" i="12"/>
  <c r="DZ132" i="12"/>
  <c r="EA124" i="12"/>
  <c r="EA126" i="12"/>
  <c r="DY124" i="12"/>
  <c r="ED118" i="12"/>
  <c r="EC116" i="12"/>
  <c r="EC131" i="12"/>
  <c r="DX123" i="12"/>
  <c r="EG122" i="12"/>
  <c r="EE115" i="12"/>
  <c r="EA117" i="12"/>
  <c r="DX133" i="12"/>
  <c r="DX119" i="12"/>
  <c r="EG133" i="12"/>
  <c r="EA133" i="12"/>
  <c r="EG126" i="12"/>
  <c r="DY118" i="12"/>
  <c r="EG118" i="12"/>
  <c r="DY133" i="12"/>
  <c r="EA131" i="12"/>
  <c r="EB115" i="12"/>
  <c r="EB124" i="12"/>
  <c r="EB133" i="12"/>
  <c r="EB125" i="12"/>
  <c r="EB134" i="12"/>
  <c r="EB126" i="12"/>
  <c r="EB127" i="12"/>
  <c r="EB129" i="12"/>
  <c r="EB122" i="12"/>
  <c r="EB131" i="12"/>
  <c r="EB123" i="12"/>
  <c r="DZ116" i="12"/>
  <c r="DZ126" i="12"/>
  <c r="DZ129" i="12"/>
  <c r="DZ130" i="12"/>
  <c r="DZ122" i="12"/>
  <c r="DZ131" i="12"/>
  <c r="DZ123" i="12"/>
  <c r="DZ124" i="12"/>
  <c r="DZ133" i="12"/>
  <c r="DZ125" i="12"/>
  <c r="DX117" i="12"/>
  <c r="DX122" i="12"/>
  <c r="DX115" i="12"/>
  <c r="DX127" i="12"/>
  <c r="DX124" i="12"/>
  <c r="EF117" i="12"/>
  <c r="EF125" i="12"/>
  <c r="EF124" i="12"/>
  <c r="EF133" i="12"/>
  <c r="EF126" i="12"/>
  <c r="EF127" i="12"/>
  <c r="EB119" i="12"/>
  <c r="DZ120" i="12"/>
  <c r="EF134" i="12"/>
  <c r="ED115" i="12"/>
  <c r="ED122" i="12"/>
  <c r="ED131" i="12"/>
  <c r="ED123" i="12"/>
  <c r="ED132" i="12"/>
  <c r="ED124" i="12"/>
  <c r="ED133" i="12"/>
  <c r="ED125" i="12"/>
  <c r="ED134" i="12"/>
  <c r="ED126" i="12"/>
  <c r="ED129" i="12"/>
  <c r="ED130" i="12"/>
  <c r="DZ117" i="12"/>
  <c r="DX118" i="12"/>
  <c r="EF118" i="12"/>
  <c r="ED119" i="12"/>
  <c r="EB120" i="12"/>
  <c r="DZ134" i="12"/>
  <c r="EB130" i="12"/>
  <c r="EB116" i="12"/>
  <c r="EC115" i="12"/>
  <c r="EA116" i="12"/>
  <c r="DY117" i="12"/>
  <c r="EG117" i="12"/>
  <c r="EE118" i="12"/>
  <c r="EC119" i="12"/>
  <c r="EA120" i="12"/>
  <c r="EG134" i="12"/>
  <c r="DY134" i="12"/>
  <c r="EA132" i="12"/>
  <c r="EC130" i="12"/>
  <c r="EE127" i="12"/>
  <c r="EG125" i="12"/>
  <c r="DY125" i="12"/>
  <c r="EA123" i="12"/>
  <c r="DX116" i="12"/>
  <c r="EE119" i="12"/>
  <c r="EC120" i="12"/>
  <c r="EE134" i="12"/>
  <c r="EG132" i="12"/>
  <c r="DY132" i="12"/>
  <c r="EA130" i="12"/>
  <c r="EC127" i="12"/>
  <c r="EE125" i="12"/>
  <c r="EG123" i="12"/>
  <c r="DY123" i="12"/>
  <c r="EF115" i="12"/>
  <c r="ED116" i="12"/>
  <c r="EB117" i="12"/>
  <c r="DZ118" i="12"/>
  <c r="EF119" i="12"/>
  <c r="ED120" i="12"/>
  <c r="DX132" i="12"/>
  <c r="EE133" i="12"/>
  <c r="EF132" i="12"/>
  <c r="EG131" i="12"/>
  <c r="DY131" i="12"/>
  <c r="EA129" i="12"/>
  <c r="EC126" i="12"/>
  <c r="EE124" i="12"/>
  <c r="EF123" i="12"/>
  <c r="DY115" i="12"/>
  <c r="EG115" i="12"/>
  <c r="EE116" i="12"/>
  <c r="EC117" i="12"/>
  <c r="EA118" i="12"/>
  <c r="DY119" i="12"/>
  <c r="EG119" i="12"/>
  <c r="EE120" i="12"/>
  <c r="DX125" i="12"/>
  <c r="DX130" i="12"/>
  <c r="EC134" i="12"/>
  <c r="EE132" i="12"/>
  <c r="EF131" i="12"/>
  <c r="EG130" i="12"/>
  <c r="DY130" i="12"/>
  <c r="EA127" i="12"/>
  <c r="EC125" i="12"/>
  <c r="EE123" i="12"/>
  <c r="EF122" i="12"/>
  <c r="DX120" i="12"/>
  <c r="DZ115" i="12"/>
  <c r="EF116" i="12"/>
  <c r="ED117" i="12"/>
  <c r="EB118" i="12"/>
  <c r="DZ119" i="12"/>
  <c r="EF120" i="12"/>
  <c r="DX131" i="12"/>
  <c r="EC133" i="12"/>
  <c r="EE131" i="12"/>
  <c r="EF130" i="12"/>
  <c r="EG129" i="12"/>
  <c r="DY129" i="12"/>
  <c r="DZ127" i="12"/>
  <c r="EC124" i="12"/>
  <c r="EE122" i="12"/>
  <c r="EA115" i="12"/>
  <c r="DY116" i="12"/>
  <c r="EG116" i="12"/>
  <c r="EE117" i="12"/>
  <c r="EC118" i="12"/>
  <c r="EA119" i="12"/>
  <c r="DY120" i="12"/>
  <c r="EG120" i="12"/>
  <c r="EA134" i="12"/>
  <c r="EC132" i="12"/>
  <c r="EE130" i="12"/>
  <c r="EF129" i="12"/>
  <c r="EG127" i="12"/>
  <c r="DY127" i="12"/>
  <c r="EA125" i="12"/>
  <c r="EC123" i="12"/>
  <c r="DK119" i="12"/>
  <c r="DS119" i="12"/>
  <c r="DL117" i="12"/>
  <c r="DJ118" i="12"/>
  <c r="DQ122" i="12"/>
  <c r="DS120" i="12"/>
  <c r="DN124" i="12"/>
  <c r="DO123" i="12"/>
  <c r="DN125" i="12"/>
  <c r="DL119" i="12"/>
  <c r="DK117" i="12"/>
  <c r="DP122" i="12"/>
  <c r="DQ127" i="12"/>
  <c r="DK126" i="12"/>
  <c r="DM125" i="12"/>
  <c r="DO124" i="12"/>
  <c r="DQ123" i="12"/>
  <c r="DS116" i="12"/>
  <c r="DK123" i="12"/>
  <c r="DL120" i="12"/>
  <c r="DN123" i="12"/>
  <c r="DP118" i="12"/>
  <c r="DR117" i="12"/>
  <c r="DJ117" i="12"/>
  <c r="DL116" i="12"/>
  <c r="DO122" i="12"/>
  <c r="DP127" i="12"/>
  <c r="DR126" i="12"/>
  <c r="DJ126" i="12"/>
  <c r="DL125" i="12"/>
  <c r="DP123" i="12"/>
  <c r="DR116" i="12"/>
  <c r="DK120" i="12"/>
  <c r="DM119" i="12"/>
  <c r="DQ117" i="12"/>
  <c r="DK116" i="12"/>
  <c r="DN122" i="12"/>
  <c r="DQ126" i="12"/>
  <c r="DS125" i="12"/>
  <c r="DK125" i="12"/>
  <c r="DJ125" i="12"/>
  <c r="DJ122" i="12"/>
  <c r="DM123" i="12"/>
  <c r="DP115" i="12"/>
  <c r="DM118" i="12"/>
  <c r="DR119" i="12"/>
  <c r="DM122" i="12"/>
  <c r="DR125" i="12"/>
  <c r="DQ120" i="12"/>
  <c r="DO127" i="12"/>
  <c r="DQ115" i="12"/>
  <c r="DL122" i="12"/>
  <c r="DM127" i="12"/>
  <c r="DO126" i="12"/>
  <c r="DQ125" i="12"/>
  <c r="DS124" i="12"/>
  <c r="DK124" i="12"/>
  <c r="DO116" i="12"/>
  <c r="DP120" i="12"/>
  <c r="DJ119" i="12"/>
  <c r="DL118" i="12"/>
  <c r="DN118" i="12"/>
  <c r="DP116" i="12"/>
  <c r="DS122" i="12"/>
  <c r="DK122" i="12"/>
  <c r="DL127" i="12"/>
  <c r="DN126" i="12"/>
  <c r="DP125" i="12"/>
  <c r="DJ124" i="12"/>
  <c r="DL123" i="12"/>
  <c r="DN115" i="12"/>
  <c r="DR122" i="12"/>
  <c r="DM126" i="12"/>
  <c r="DO125" i="12"/>
  <c r="DP124" i="12"/>
  <c r="DJ123" i="12"/>
  <c r="DM120" i="12"/>
  <c r="DQ119" i="12"/>
  <c r="DM116" i="12"/>
  <c r="DS126" i="12"/>
  <c r="DL124" i="12"/>
  <c r="DM115" i="12"/>
  <c r="DO119" i="12"/>
  <c r="DS117" i="12"/>
  <c r="DQ116" i="12"/>
  <c r="DO115" i="12"/>
  <c r="DN119" i="12"/>
  <c r="DP126" i="12"/>
  <c r="DR124" i="12"/>
  <c r="DJ116" i="12"/>
  <c r="DO120" i="12"/>
  <c r="DS118" i="12"/>
  <c r="DJ127" i="12"/>
  <c r="DS127" i="12"/>
  <c r="DM117" i="12"/>
  <c r="DN127" i="12"/>
  <c r="DL115" i="12"/>
  <c r="DJ120" i="12"/>
  <c r="DS123" i="12"/>
  <c r="DR123" i="12"/>
  <c r="DK118" i="12"/>
  <c r="DN116" i="12"/>
  <c r="DK115" i="12"/>
  <c r="DQ118" i="12"/>
  <c r="DO117" i="12"/>
  <c r="DS115" i="12"/>
  <c r="DQ124" i="12"/>
  <c r="DN120" i="12"/>
  <c r="DR118" i="12"/>
  <c r="DP117" i="12"/>
  <c r="DJ115" i="12"/>
  <c r="DN117" i="12"/>
  <c r="DR115" i="12"/>
  <c r="DK127" i="12"/>
  <c r="DL126" i="12"/>
  <c r="DO118" i="12"/>
  <c r="DR127" i="12"/>
  <c r="DM124" i="12"/>
  <c r="DR120" i="12"/>
  <c r="DP119" i="12"/>
  <c r="DJ57" i="12"/>
  <c r="DK54" i="12" l="1"/>
  <c r="DL54" i="12"/>
  <c r="DL74" i="12" s="1"/>
  <c r="DM54" i="12"/>
  <c r="DM74" i="12" s="1"/>
  <c r="DN54" i="12"/>
  <c r="DN74" i="12" s="1"/>
  <c r="DO54" i="12"/>
  <c r="DO74" i="12" s="1"/>
  <c r="DP54" i="12"/>
  <c r="DQ54" i="12"/>
  <c r="DR54" i="12"/>
  <c r="DS54" i="12"/>
  <c r="DK55" i="12"/>
  <c r="DL55" i="12"/>
  <c r="DL75" i="12" s="1"/>
  <c r="DM55" i="12"/>
  <c r="DM75" i="12" s="1"/>
  <c r="DN55" i="12"/>
  <c r="DN75" i="12" s="1"/>
  <c r="DO55" i="12"/>
  <c r="DO75" i="12" s="1"/>
  <c r="DP55" i="12"/>
  <c r="DQ55" i="12"/>
  <c r="DR55" i="12"/>
  <c r="DS55" i="12"/>
  <c r="DK56" i="12"/>
  <c r="DL56" i="12"/>
  <c r="DM56" i="12"/>
  <c r="DN56" i="12"/>
  <c r="DO56" i="12"/>
  <c r="DP56" i="12"/>
  <c r="DQ56" i="12"/>
  <c r="DR56" i="12"/>
  <c r="DS56" i="12"/>
  <c r="DK57" i="12"/>
  <c r="DL57" i="12"/>
  <c r="DM57" i="12"/>
  <c r="DN57" i="12"/>
  <c r="DO57" i="12"/>
  <c r="DP57" i="12"/>
  <c r="DQ57" i="12"/>
  <c r="DR57" i="12"/>
  <c r="DS57" i="12"/>
  <c r="DK58" i="12"/>
  <c r="DL58" i="12"/>
  <c r="DM58" i="12"/>
  <c r="DN58" i="12"/>
  <c r="DO58" i="12"/>
  <c r="DP58" i="12"/>
  <c r="DQ58" i="12"/>
  <c r="DR58" i="12"/>
  <c r="DS58" i="12"/>
  <c r="DK59" i="12"/>
  <c r="DL59" i="12"/>
  <c r="DM59" i="12"/>
  <c r="DN59" i="12"/>
  <c r="DO59" i="12"/>
  <c r="DP59" i="12"/>
  <c r="DQ59" i="12"/>
  <c r="DR59" i="12"/>
  <c r="DS59" i="12"/>
  <c r="DK60" i="12"/>
  <c r="DL60" i="12"/>
  <c r="DM60" i="12"/>
  <c r="DN60" i="12"/>
  <c r="DO60" i="12"/>
  <c r="DP60" i="12"/>
  <c r="DQ60" i="12"/>
  <c r="DR60" i="12"/>
  <c r="DS60" i="12"/>
  <c r="DK61" i="12"/>
  <c r="DL61" i="12"/>
  <c r="DM61" i="12"/>
  <c r="DN61" i="12"/>
  <c r="DO61" i="12"/>
  <c r="DP61" i="12"/>
  <c r="DQ61" i="12"/>
  <c r="DR61" i="12"/>
  <c r="DS61" i="12"/>
  <c r="DJ55" i="12"/>
  <c r="DX67" i="12" s="1"/>
  <c r="DJ56" i="12"/>
  <c r="DJ58" i="12"/>
  <c r="DJ59" i="12"/>
  <c r="DJ60" i="12"/>
  <c r="DJ61" i="12"/>
  <c r="DJ71" i="12" s="1"/>
  <c r="DJ54" i="12"/>
  <c r="DY74" i="12"/>
  <c r="DZ74" i="12"/>
  <c r="EA74" i="12"/>
  <c r="EB74" i="12"/>
  <c r="DY75" i="12"/>
  <c r="DY146" i="12" s="1"/>
  <c r="DZ75" i="12"/>
  <c r="DZ155" i="12" s="1"/>
  <c r="EA75" i="12"/>
  <c r="EA149" i="12" s="1"/>
  <c r="EB75" i="12"/>
  <c r="EB155" i="12" s="1"/>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E57" i="12"/>
  <c r="E58" i="12"/>
  <c r="E59" i="12"/>
  <c r="E60" i="12"/>
  <c r="E61" i="12"/>
  <c r="E62" i="12"/>
  <c r="E63" i="12"/>
  <c r="E64" i="12"/>
  <c r="E65" i="12"/>
  <c r="E66" i="12"/>
  <c r="E67" i="12"/>
  <c r="E68" i="12"/>
  <c r="E69" i="12"/>
  <c r="E70" i="12"/>
  <c r="E71" i="12"/>
  <c r="E72" i="12"/>
  <c r="E73" i="12"/>
  <c r="E74" i="12"/>
  <c r="E75" i="12"/>
  <c r="AO67"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E56" i="12"/>
  <c r="DJ69" i="12" l="1"/>
  <c r="DZ146" i="12"/>
  <c r="DZ154" i="12"/>
  <c r="EA140" i="12"/>
  <c r="DZ138" i="12"/>
  <c r="EA142" i="12"/>
  <c r="EA148" i="12"/>
  <c r="DZ152" i="12"/>
  <c r="EA144" i="12"/>
  <c r="DZ149" i="12"/>
  <c r="DZ145" i="12"/>
  <c r="EB148" i="12"/>
  <c r="DZ148" i="12"/>
  <c r="EA152" i="12"/>
  <c r="DZ151" i="12"/>
  <c r="EB151" i="12"/>
  <c r="EB137" i="12"/>
  <c r="EA154" i="12"/>
  <c r="EB139" i="12"/>
  <c r="EB154" i="12"/>
  <c r="DY140" i="12"/>
  <c r="EB149" i="12"/>
  <c r="EB140" i="12"/>
  <c r="EB153" i="12"/>
  <c r="DY142" i="12"/>
  <c r="EB145" i="12"/>
  <c r="EB156" i="12"/>
  <c r="DY138" i="12"/>
  <c r="EA145" i="12"/>
  <c r="EA153" i="12"/>
  <c r="DY151" i="12"/>
  <c r="EA138" i="12"/>
  <c r="DY149" i="12"/>
  <c r="EA147" i="12"/>
  <c r="DZ147" i="12"/>
  <c r="DZ140" i="12"/>
  <c r="EA156" i="12"/>
  <c r="EA141" i="12"/>
  <c r="DZ144" i="12"/>
  <c r="EB144" i="12"/>
  <c r="DZ142" i="12"/>
  <c r="EA137" i="12"/>
  <c r="EB142" i="12"/>
  <c r="DY147" i="12"/>
  <c r="DY156" i="12"/>
  <c r="EA151" i="12"/>
  <c r="DZ141" i="12"/>
  <c r="DZ153" i="12"/>
  <c r="DY145" i="12"/>
  <c r="DY144" i="12"/>
  <c r="DY141" i="12"/>
  <c r="DY152" i="12"/>
  <c r="EB147" i="12"/>
  <c r="DY154" i="12"/>
  <c r="DY153" i="12"/>
  <c r="EA146" i="12"/>
  <c r="EA139" i="12"/>
  <c r="EB138" i="12"/>
  <c r="DY148" i="12"/>
  <c r="EB141" i="12"/>
  <c r="DY137" i="12"/>
  <c r="DY139" i="12"/>
  <c r="EA155" i="12"/>
  <c r="DZ156" i="12"/>
  <c r="DZ137" i="12"/>
  <c r="EB152" i="12"/>
  <c r="DY155" i="12"/>
  <c r="DZ139" i="12"/>
  <c r="EB146" i="12"/>
  <c r="AP9" i="12"/>
  <c r="AP7" i="12"/>
  <c r="AR7" i="12" s="1"/>
  <c r="DN76" i="12"/>
  <c r="EC71" i="12"/>
  <c r="EE70" i="12"/>
  <c r="EG69" i="12"/>
  <c r="DY69" i="12"/>
  <c r="EA68" i="12"/>
  <c r="EC67" i="12"/>
  <c r="EE66" i="12"/>
  <c r="DZ69" i="12"/>
  <c r="EB71" i="12"/>
  <c r="ED70" i="12"/>
  <c r="EF69" i="12"/>
  <c r="DX69" i="12"/>
  <c r="DZ68" i="12"/>
  <c r="EB67" i="12"/>
  <c r="ED66" i="12"/>
  <c r="DY71" i="12"/>
  <c r="EC69" i="12"/>
  <c r="EG67" i="12"/>
  <c r="DX71" i="12"/>
  <c r="ED68" i="12"/>
  <c r="EA71" i="12"/>
  <c r="EC70" i="12"/>
  <c r="EE69" i="12"/>
  <c r="EG68" i="12"/>
  <c r="DY68" i="12"/>
  <c r="EA67" i="12"/>
  <c r="EC66" i="12"/>
  <c r="EB70" i="12"/>
  <c r="ED69" i="12"/>
  <c r="EF68" i="12"/>
  <c r="DX68" i="12"/>
  <c r="DZ67" i="12"/>
  <c r="EB66" i="12"/>
  <c r="EA70" i="12"/>
  <c r="EE68" i="12"/>
  <c r="DY67" i="12"/>
  <c r="EA66" i="12"/>
  <c r="DZ70" i="12"/>
  <c r="EB69" i="12"/>
  <c r="EF67" i="12"/>
  <c r="DZ66" i="12"/>
  <c r="DY70" i="12"/>
  <c r="EE67" i="12"/>
  <c r="EG66" i="12"/>
  <c r="EF70" i="12"/>
  <c r="EB68" i="12"/>
  <c r="DZ71" i="12"/>
  <c r="EG70" i="12"/>
  <c r="EC68" i="12"/>
  <c r="ED71" i="12"/>
  <c r="DX70" i="12"/>
  <c r="ED67" i="12"/>
  <c r="EG71" i="12"/>
  <c r="EA69" i="12"/>
  <c r="DY66" i="12"/>
  <c r="EF66" i="12"/>
  <c r="EF71" i="12"/>
  <c r="EE71" i="12"/>
  <c r="DX66" i="12"/>
  <c r="EA76" i="12"/>
  <c r="EB76" i="12"/>
  <c r="DZ76" i="12"/>
  <c r="DO76" i="12"/>
  <c r="DM66" i="12"/>
  <c r="AP24" i="12"/>
  <c r="DJ66" i="12"/>
  <c r="DL76" i="12"/>
  <c r="DL71" i="12"/>
  <c r="DN69" i="12"/>
  <c r="DN70" i="12"/>
  <c r="DM68" i="12"/>
  <c r="DL70" i="12"/>
  <c r="DN68" i="12"/>
  <c r="DL69" i="12"/>
  <c r="DO71" i="12"/>
  <c r="DL68" i="12"/>
  <c r="DL66" i="12"/>
  <c r="DM70" i="12"/>
  <c r="DO70" i="12"/>
  <c r="DM69" i="12"/>
  <c r="DN71" i="12"/>
  <c r="DO67" i="12"/>
  <c r="DM71" i="12"/>
  <c r="DM67" i="12"/>
  <c r="DO69" i="12"/>
  <c r="DO68" i="12"/>
  <c r="DM76" i="12"/>
  <c r="DN67" i="12"/>
  <c r="DL67" i="12"/>
  <c r="DO66" i="12"/>
  <c r="DN66" i="12"/>
  <c r="AP8" i="12"/>
  <c r="AP26" i="12"/>
  <c r="AP18" i="12"/>
  <c r="AP25" i="12"/>
  <c r="DD42" i="12"/>
  <c r="AP16" i="12"/>
  <c r="AP23" i="12"/>
  <c r="AP15" i="12"/>
  <c r="AP17" i="12"/>
  <c r="AP21" i="12"/>
  <c r="AP13" i="12"/>
  <c r="AP22" i="12"/>
  <c r="AP12" i="12"/>
  <c r="AP20" i="12"/>
  <c r="AP19" i="12"/>
  <c r="AP11" i="12"/>
  <c r="BC9" i="12" s="1"/>
  <c r="AP14" i="12"/>
  <c r="AP10" i="12"/>
  <c r="DD41" i="12"/>
  <c r="DD40" i="12"/>
  <c r="DY76" i="12"/>
  <c r="DD43" i="12"/>
  <c r="G75" i="10"/>
  <c r="F189" i="10"/>
  <c r="G189" i="10" s="1"/>
  <c r="F188" i="10"/>
  <c r="G188" i="10" s="1"/>
  <c r="G184" i="4"/>
  <c r="F171" i="10"/>
  <c r="L181" i="10"/>
  <c r="M181" i="10" s="1"/>
  <c r="N181" i="10" s="1"/>
  <c r="O181" i="10" s="1"/>
  <c r="BN9" i="12" l="1"/>
  <c r="G86" i="10"/>
  <c r="H75" i="10"/>
  <c r="AW9" i="12"/>
  <c r="BL9" i="12" s="1"/>
  <c r="AW23" i="12"/>
  <c r="BL23" i="12" s="1"/>
  <c r="AW17" i="12"/>
  <c r="BL17" i="12" s="1"/>
  <c r="AW19" i="12"/>
  <c r="BL19" i="12" s="1"/>
  <c r="AW21" i="12"/>
  <c r="BL21" i="12" s="1"/>
  <c r="AW11" i="12"/>
  <c r="BL11" i="12" s="1"/>
  <c r="AW15" i="12"/>
  <c r="BL15" i="12" s="1"/>
  <c r="AW13" i="12"/>
  <c r="BL13" i="12" s="1"/>
  <c r="AW25" i="12"/>
  <c r="BL25" i="12" s="1"/>
  <c r="D59" i="4"/>
  <c r="F180" i="4" l="1"/>
  <c r="G79" i="4"/>
  <c r="F71" i="4"/>
  <c r="D63" i="4"/>
  <c r="F33" i="10"/>
  <c r="I78" i="7" l="1"/>
  <c r="H78" i="7"/>
  <c r="K171" i="10" l="1"/>
  <c r="AW81" i="10" l="1"/>
  <c r="AV81" i="10"/>
  <c r="AU83" i="4"/>
  <c r="AT83" i="4"/>
  <c r="BT75" i="12" l="1"/>
  <c r="BT64" i="12"/>
  <c r="E77" i="12"/>
  <c r="AR25" i="12" s="1"/>
  <c r="DD37" i="12" l="1"/>
  <c r="DE37" i="12" s="1"/>
  <c r="AQ12" i="12"/>
  <c r="AR11" i="12"/>
  <c r="AR9" i="12"/>
  <c r="AQ14" i="12"/>
  <c r="AR13" i="12"/>
  <c r="AQ10" i="12"/>
  <c r="AR15" i="12"/>
  <c r="DE42" i="12"/>
  <c r="DE43" i="12"/>
  <c r="DE41" i="12"/>
  <c r="DE40" i="12"/>
  <c r="DD39" i="12"/>
  <c r="DD38" i="12"/>
  <c r="DD35" i="12"/>
  <c r="DE35" i="12" s="1"/>
  <c r="DD36" i="12"/>
  <c r="DE36" i="12" s="1"/>
  <c r="DD34" i="12"/>
  <c r="DE34" i="12" s="1"/>
  <c r="AQ24" i="12"/>
  <c r="AR17" i="12"/>
  <c r="AR23" i="12"/>
  <c r="AQ18" i="12"/>
  <c r="AQ16" i="12"/>
  <c r="AQ26" i="12"/>
  <c r="AQ20" i="12"/>
  <c r="AR19" i="12"/>
  <c r="AQ8" i="12"/>
  <c r="AR21" i="12"/>
  <c r="AQ22" i="12"/>
  <c r="AR85" i="4"/>
  <c r="AR86" i="4" s="1"/>
  <c r="F171" i="4"/>
  <c r="K171" i="4" s="1"/>
  <c r="DE38" i="12" l="1"/>
  <c r="DE39" i="12"/>
  <c r="M13" i="10"/>
  <c r="M12" i="10"/>
  <c r="AD27" i="10" l="1"/>
  <c r="F89" i="4" l="1"/>
  <c r="F88" i="4"/>
  <c r="F172" i="4"/>
  <c r="F172" i="10"/>
  <c r="DX74" i="12" l="1"/>
  <c r="EG75" i="12"/>
  <c r="EF75" i="12"/>
  <c r="EE75" i="12"/>
  <c r="ED75" i="12"/>
  <c r="EC75" i="12"/>
  <c r="DX75" i="12"/>
  <c r="EG74" i="12"/>
  <c r="EF74" i="12"/>
  <c r="EE74" i="12"/>
  <c r="ED74" i="12"/>
  <c r="EC74" i="12"/>
  <c r="DK66" i="12"/>
  <c r="DP66" i="12"/>
  <c r="DQ66" i="12"/>
  <c r="DR66" i="12"/>
  <c r="DS66" i="12"/>
  <c r="DK67" i="12"/>
  <c r="DP67" i="12"/>
  <c r="DQ67" i="12"/>
  <c r="DR67" i="12"/>
  <c r="DS67" i="12"/>
  <c r="DK68" i="12"/>
  <c r="DP68" i="12"/>
  <c r="DQ68" i="12"/>
  <c r="DR68" i="12"/>
  <c r="DS68" i="12"/>
  <c r="DK69" i="12"/>
  <c r="DP69" i="12"/>
  <c r="DQ69" i="12"/>
  <c r="DR69" i="12"/>
  <c r="DS69" i="12"/>
  <c r="DK70" i="12"/>
  <c r="DP70" i="12"/>
  <c r="DQ70" i="12"/>
  <c r="DR70" i="12"/>
  <c r="DS70" i="12"/>
  <c r="DK71" i="12"/>
  <c r="DP71" i="12"/>
  <c r="DQ71" i="12"/>
  <c r="DR71" i="12"/>
  <c r="DS71" i="12"/>
  <c r="DJ67" i="12"/>
  <c r="DJ68" i="12"/>
  <c r="DJ70" i="12"/>
  <c r="DK74" i="12"/>
  <c r="DP74" i="12"/>
  <c r="DQ74" i="12"/>
  <c r="DR74" i="12"/>
  <c r="DS74" i="12"/>
  <c r="DK75" i="12"/>
  <c r="DP75" i="12"/>
  <c r="DQ75" i="12"/>
  <c r="DR75" i="12"/>
  <c r="DS75" i="12"/>
  <c r="DJ75" i="12"/>
  <c r="DJ74" i="12"/>
  <c r="ED146" i="12" l="1"/>
  <c r="ED154" i="12"/>
  <c r="ED139" i="12"/>
  <c r="ED151" i="12"/>
  <c r="ED148" i="12"/>
  <c r="ED152" i="12"/>
  <c r="ED153" i="12"/>
  <c r="ED141" i="12"/>
  <c r="ED149" i="12"/>
  <c r="ED144" i="12"/>
  <c r="ED147" i="12"/>
  <c r="ED155" i="12"/>
  <c r="ED145" i="12"/>
  <c r="ED137" i="12"/>
  <c r="ED140" i="12"/>
  <c r="ED156" i="12"/>
  <c r="ED142" i="12"/>
  <c r="ED138" i="12"/>
  <c r="EE144" i="12"/>
  <c r="EE149" i="12"/>
  <c r="EE137" i="12"/>
  <c r="EE154" i="12"/>
  <c r="EE142" i="12"/>
  <c r="EE151" i="12"/>
  <c r="EE145" i="12"/>
  <c r="EE155" i="12"/>
  <c r="EE148" i="12"/>
  <c r="EE138" i="12"/>
  <c r="EE146" i="12"/>
  <c r="EE147" i="12"/>
  <c r="EE156" i="12"/>
  <c r="EE139" i="12"/>
  <c r="EE153" i="12"/>
  <c r="EE140" i="12"/>
  <c r="EE141" i="12"/>
  <c r="EE152" i="12"/>
  <c r="EC155" i="12"/>
  <c r="EC146" i="12"/>
  <c r="EC152" i="12"/>
  <c r="EC151" i="12"/>
  <c r="EC153" i="12"/>
  <c r="EC138" i="12"/>
  <c r="EC156" i="12"/>
  <c r="EC139" i="12"/>
  <c r="EC148" i="12"/>
  <c r="EC142" i="12"/>
  <c r="EC144" i="12"/>
  <c r="EC145" i="12"/>
  <c r="EC137" i="12"/>
  <c r="EC141" i="12"/>
  <c r="EC140" i="12"/>
  <c r="EC147" i="12"/>
  <c r="EC149" i="12"/>
  <c r="EC154" i="12"/>
  <c r="EF138" i="12"/>
  <c r="EF142" i="12"/>
  <c r="EF153" i="12"/>
  <c r="EF144" i="12"/>
  <c r="EF140" i="12"/>
  <c r="EF149" i="12"/>
  <c r="EF145" i="12"/>
  <c r="EF155" i="12"/>
  <c r="EF146" i="12"/>
  <c r="EF152" i="12"/>
  <c r="EF156" i="12"/>
  <c r="EF148" i="12"/>
  <c r="EF141" i="12"/>
  <c r="EF137" i="12"/>
  <c r="EF151" i="12"/>
  <c r="EF147" i="12"/>
  <c r="EF139" i="12"/>
  <c r="EF154" i="12"/>
  <c r="EG151" i="12"/>
  <c r="EG156" i="12"/>
  <c r="EG144" i="12"/>
  <c r="EG139" i="12"/>
  <c r="EG155" i="12"/>
  <c r="EG152" i="12"/>
  <c r="EG147" i="12"/>
  <c r="EG148" i="12"/>
  <c r="EG146" i="12"/>
  <c r="EG141" i="12"/>
  <c r="EG142" i="12"/>
  <c r="EG137" i="12"/>
  <c r="EG149" i="12"/>
  <c r="EG145" i="12"/>
  <c r="EG138" i="12"/>
  <c r="EG153" i="12"/>
  <c r="EG154" i="12"/>
  <c r="EG140" i="12"/>
  <c r="DX147" i="12"/>
  <c r="DX148" i="12"/>
  <c r="DX153" i="12"/>
  <c r="DX149" i="12"/>
  <c r="DX152" i="12"/>
  <c r="DX154" i="12"/>
  <c r="DX137" i="12"/>
  <c r="DX156" i="12"/>
  <c r="DX151" i="12"/>
  <c r="DX145" i="12"/>
  <c r="DX142" i="12"/>
  <c r="DX139" i="12"/>
  <c r="DX141" i="12"/>
  <c r="DX140" i="12"/>
  <c r="DX155" i="12"/>
  <c r="DX138" i="12"/>
  <c r="DX146" i="12"/>
  <c r="DX144" i="12"/>
  <c r="DX76" i="12"/>
  <c r="DJ76" i="12"/>
  <c r="EG76" i="12"/>
  <c r="DS76" i="12"/>
  <c r="EC76" i="12"/>
  <c r="DR76" i="12"/>
  <c r="ED76" i="12"/>
  <c r="DP76" i="12"/>
  <c r="EE76" i="12"/>
  <c r="DQ76" i="12"/>
  <c r="DK76" i="12"/>
  <c r="EF76" i="12"/>
  <c r="B84" i="10"/>
  <c r="DJ52" i="12" l="1"/>
  <c r="DX52" i="12"/>
  <c r="G185" i="4"/>
  <c r="F185" i="4" s="1"/>
  <c r="F184" i="4"/>
  <c r="I76" i="7" l="1"/>
  <c r="H76" i="7"/>
  <c r="I73" i="7"/>
  <c r="H73" i="7"/>
  <c r="E113" i="7"/>
  <c r="E114" i="7"/>
  <c r="E112" i="7"/>
  <c r="C112" i="7"/>
  <c r="F182" i="10"/>
  <c r="G182" i="10" s="1"/>
  <c r="F95" i="7"/>
  <c r="C95" i="7"/>
  <c r="I106" i="7"/>
  <c r="H106" i="7"/>
  <c r="J95" i="7" l="1"/>
  <c r="H182" i="10" l="1"/>
  <c r="I182" i="10" s="1"/>
  <c r="J182" i="10" s="1"/>
  <c r="K182" i="10" s="1"/>
  <c r="L182" i="10" s="1"/>
  <c r="M182" i="10" s="1"/>
  <c r="N182" i="10" s="1"/>
  <c r="O182" i="10" s="1"/>
  <c r="G181" i="10"/>
  <c r="H181" i="10" s="1"/>
  <c r="I181" i="10" s="1"/>
  <c r="J181" i="10" s="1"/>
  <c r="K181" i="10" s="1"/>
  <c r="AR128" i="10"/>
  <c r="AR169" i="10" s="1"/>
  <c r="AQ128" i="10"/>
  <c r="AQ169" i="10" s="1"/>
  <c r="AP128" i="10"/>
  <c r="AP169" i="10" s="1"/>
  <c r="AO128" i="10"/>
  <c r="AO169" i="10" s="1"/>
  <c r="AN128" i="10"/>
  <c r="AN169" i="10" s="1"/>
  <c r="AM128" i="10"/>
  <c r="AM169" i="10" s="1"/>
  <c r="AL128" i="10"/>
  <c r="AL169" i="10" s="1"/>
  <c r="AK128" i="10"/>
  <c r="AK169" i="10" s="1"/>
  <c r="AJ128" i="10"/>
  <c r="AJ169" i="10" s="1"/>
  <c r="AI128" i="10"/>
  <c r="AI169" i="10" s="1"/>
  <c r="AH128" i="10"/>
  <c r="AH169" i="10" s="1"/>
  <c r="AG128" i="10"/>
  <c r="AG169" i="10" s="1"/>
  <c r="AF128" i="10"/>
  <c r="AF169" i="10" s="1"/>
  <c r="AE128" i="10"/>
  <c r="AE169" i="10" s="1"/>
  <c r="AD128" i="10"/>
  <c r="AD169" i="10" s="1"/>
  <c r="AC128" i="10"/>
  <c r="AC169" i="10" s="1"/>
  <c r="AB128" i="10"/>
  <c r="AB169" i="10" s="1"/>
  <c r="AA128" i="10"/>
  <c r="AA169" i="10" s="1"/>
  <c r="Z128" i="10"/>
  <c r="Z169" i="10" s="1"/>
  <c r="Y128" i="10"/>
  <c r="Y169" i="10" s="1"/>
  <c r="X128" i="10"/>
  <c r="X169" i="10" s="1"/>
  <c r="W128" i="10"/>
  <c r="W169" i="10" s="1"/>
  <c r="V128" i="10"/>
  <c r="V169" i="10" s="1"/>
  <c r="U128" i="10"/>
  <c r="U169" i="10" s="1"/>
  <c r="T128" i="10"/>
  <c r="T169" i="10" s="1"/>
  <c r="S128" i="10"/>
  <c r="S169" i="10" s="1"/>
  <c r="R128" i="10"/>
  <c r="R169" i="10" s="1"/>
  <c r="Q128" i="10"/>
  <c r="Q169" i="10" s="1"/>
  <c r="P128" i="10"/>
  <c r="P169" i="10" s="1"/>
  <c r="O128" i="10"/>
  <c r="O169" i="10" s="1"/>
  <c r="N128" i="10"/>
  <c r="N169" i="10" s="1"/>
  <c r="M128" i="10"/>
  <c r="M169" i="10" s="1"/>
  <c r="L128" i="10"/>
  <c r="L169" i="10" s="1"/>
  <c r="K128" i="10"/>
  <c r="K169" i="10" s="1"/>
  <c r="J128" i="10"/>
  <c r="J169" i="10" s="1"/>
  <c r="I128" i="10"/>
  <c r="I169" i="10" s="1"/>
  <c r="H128" i="10"/>
  <c r="AR127" i="10"/>
  <c r="AR168" i="10" s="1"/>
  <c r="AQ127" i="10"/>
  <c r="AQ168" i="10" s="1"/>
  <c r="AP127" i="10"/>
  <c r="AP168" i="10" s="1"/>
  <c r="AO127" i="10"/>
  <c r="AO168" i="10" s="1"/>
  <c r="AN127" i="10"/>
  <c r="AN168" i="10" s="1"/>
  <c r="AM127" i="10"/>
  <c r="AM168" i="10" s="1"/>
  <c r="AL127" i="10"/>
  <c r="AL168" i="10" s="1"/>
  <c r="AK127" i="10"/>
  <c r="AK168" i="10" s="1"/>
  <c r="AJ127" i="10"/>
  <c r="AJ168" i="10" s="1"/>
  <c r="AI127" i="10"/>
  <c r="AI168" i="10" s="1"/>
  <c r="AH127" i="10"/>
  <c r="AH168" i="10" s="1"/>
  <c r="AG127" i="10"/>
  <c r="AG168" i="10" s="1"/>
  <c r="AF127" i="10"/>
  <c r="AF168" i="10" s="1"/>
  <c r="AE127" i="10"/>
  <c r="AE168" i="10" s="1"/>
  <c r="AD127" i="10"/>
  <c r="AD168" i="10" s="1"/>
  <c r="AC127" i="10"/>
  <c r="AC168" i="10" s="1"/>
  <c r="AB127" i="10"/>
  <c r="AB168" i="10" s="1"/>
  <c r="AA127" i="10"/>
  <c r="AA168" i="10" s="1"/>
  <c r="Z127" i="10"/>
  <c r="Z168" i="10" s="1"/>
  <c r="Y127" i="10"/>
  <c r="Y168" i="10" s="1"/>
  <c r="X127" i="10"/>
  <c r="X168" i="10" s="1"/>
  <c r="W127" i="10"/>
  <c r="W168" i="10" s="1"/>
  <c r="V127" i="10"/>
  <c r="V168" i="10" s="1"/>
  <c r="U127" i="10"/>
  <c r="U168" i="10" s="1"/>
  <c r="T127" i="10"/>
  <c r="T168" i="10" s="1"/>
  <c r="S127" i="10"/>
  <c r="S168" i="10" s="1"/>
  <c r="R127" i="10"/>
  <c r="R168" i="10" s="1"/>
  <c r="Q127" i="10"/>
  <c r="Q168" i="10" s="1"/>
  <c r="P127" i="10"/>
  <c r="P168" i="10" s="1"/>
  <c r="O127" i="10"/>
  <c r="O168" i="10" s="1"/>
  <c r="N127" i="10"/>
  <c r="N168" i="10" s="1"/>
  <c r="M127" i="10"/>
  <c r="M168" i="10" s="1"/>
  <c r="L127" i="10"/>
  <c r="L168" i="10" s="1"/>
  <c r="K127" i="10"/>
  <c r="K168" i="10" s="1"/>
  <c r="J127" i="10"/>
  <c r="J168" i="10" s="1"/>
  <c r="I127" i="10"/>
  <c r="I168" i="10" s="1"/>
  <c r="H127" i="10"/>
  <c r="AR126" i="10"/>
  <c r="AR167" i="10" s="1"/>
  <c r="AQ126" i="10"/>
  <c r="AQ167" i="10" s="1"/>
  <c r="AP126" i="10"/>
  <c r="AP167" i="10" s="1"/>
  <c r="AO126" i="10"/>
  <c r="AO167" i="10" s="1"/>
  <c r="AN126" i="10"/>
  <c r="AN167" i="10" s="1"/>
  <c r="AM126" i="10"/>
  <c r="AM167" i="10" s="1"/>
  <c r="AL126" i="10"/>
  <c r="AL167" i="10" s="1"/>
  <c r="AK126" i="10"/>
  <c r="AK167" i="10" s="1"/>
  <c r="AJ126" i="10"/>
  <c r="AJ167" i="10" s="1"/>
  <c r="AI126" i="10"/>
  <c r="AI167" i="10" s="1"/>
  <c r="AH126" i="10"/>
  <c r="AH167" i="10" s="1"/>
  <c r="AG126" i="10"/>
  <c r="AG167" i="10" s="1"/>
  <c r="AF126" i="10"/>
  <c r="AF167" i="10" s="1"/>
  <c r="AE126" i="10"/>
  <c r="AE167" i="10" s="1"/>
  <c r="AD126" i="10"/>
  <c r="AD167" i="10" s="1"/>
  <c r="AC126" i="10"/>
  <c r="AC167" i="10" s="1"/>
  <c r="AB126" i="10"/>
  <c r="AB167" i="10" s="1"/>
  <c r="AA126" i="10"/>
  <c r="AA167" i="10" s="1"/>
  <c r="Z126" i="10"/>
  <c r="Z167" i="10" s="1"/>
  <c r="Y126" i="10"/>
  <c r="Y167" i="10" s="1"/>
  <c r="X126" i="10"/>
  <c r="X167" i="10" s="1"/>
  <c r="W126" i="10"/>
  <c r="W167" i="10" s="1"/>
  <c r="V126" i="10"/>
  <c r="V167" i="10" s="1"/>
  <c r="U126" i="10"/>
  <c r="U167" i="10" s="1"/>
  <c r="T126" i="10"/>
  <c r="T167" i="10" s="1"/>
  <c r="S126" i="10"/>
  <c r="S167" i="10" s="1"/>
  <c r="R126" i="10"/>
  <c r="R167" i="10" s="1"/>
  <c r="Q126" i="10"/>
  <c r="Q167" i="10" s="1"/>
  <c r="P126" i="10"/>
  <c r="P167" i="10" s="1"/>
  <c r="O126" i="10"/>
  <c r="O167" i="10" s="1"/>
  <c r="N126" i="10"/>
  <c r="N167" i="10" s="1"/>
  <c r="M126" i="10"/>
  <c r="M167" i="10" s="1"/>
  <c r="L126" i="10"/>
  <c r="L167" i="10" s="1"/>
  <c r="K126" i="10"/>
  <c r="K167" i="10" s="1"/>
  <c r="J126" i="10"/>
  <c r="J167" i="10" s="1"/>
  <c r="I126" i="10"/>
  <c r="I167" i="10" s="1"/>
  <c r="H126" i="10"/>
  <c r="AR125" i="10"/>
  <c r="AR166" i="10" s="1"/>
  <c r="AQ125" i="10"/>
  <c r="AQ166" i="10" s="1"/>
  <c r="AP125" i="10"/>
  <c r="AP166" i="10" s="1"/>
  <c r="AO125" i="10"/>
  <c r="AO166" i="10" s="1"/>
  <c r="AN125" i="10"/>
  <c r="AN166" i="10" s="1"/>
  <c r="AM125" i="10"/>
  <c r="AM166" i="10" s="1"/>
  <c r="AL125" i="10"/>
  <c r="AL166" i="10" s="1"/>
  <c r="AK125" i="10"/>
  <c r="AK166" i="10" s="1"/>
  <c r="AJ125" i="10"/>
  <c r="AJ166" i="10" s="1"/>
  <c r="AI125" i="10"/>
  <c r="AI166" i="10" s="1"/>
  <c r="AH125" i="10"/>
  <c r="AH166" i="10" s="1"/>
  <c r="AG125" i="10"/>
  <c r="AG166" i="10" s="1"/>
  <c r="AF125" i="10"/>
  <c r="AF166" i="10" s="1"/>
  <c r="AE125" i="10"/>
  <c r="AE166" i="10" s="1"/>
  <c r="AD125" i="10"/>
  <c r="AD166" i="10" s="1"/>
  <c r="AC125" i="10"/>
  <c r="AC166" i="10" s="1"/>
  <c r="AB125" i="10"/>
  <c r="AB166" i="10" s="1"/>
  <c r="AA125" i="10"/>
  <c r="AA166" i="10" s="1"/>
  <c r="Z125" i="10"/>
  <c r="Z166" i="10" s="1"/>
  <c r="Y125" i="10"/>
  <c r="Y166" i="10" s="1"/>
  <c r="X125" i="10"/>
  <c r="X166" i="10" s="1"/>
  <c r="W125" i="10"/>
  <c r="W166" i="10" s="1"/>
  <c r="V125" i="10"/>
  <c r="V166" i="10" s="1"/>
  <c r="U125" i="10"/>
  <c r="U166" i="10" s="1"/>
  <c r="T125" i="10"/>
  <c r="T166" i="10" s="1"/>
  <c r="S125" i="10"/>
  <c r="S166" i="10" s="1"/>
  <c r="R125" i="10"/>
  <c r="R166" i="10" s="1"/>
  <c r="Q125" i="10"/>
  <c r="Q166" i="10" s="1"/>
  <c r="P125" i="10"/>
  <c r="P166" i="10" s="1"/>
  <c r="O125" i="10"/>
  <c r="O166" i="10" s="1"/>
  <c r="N125" i="10"/>
  <c r="N166" i="10" s="1"/>
  <c r="M125" i="10"/>
  <c r="M166" i="10" s="1"/>
  <c r="L125" i="10"/>
  <c r="L166" i="10" s="1"/>
  <c r="K125" i="10"/>
  <c r="K166" i="10" s="1"/>
  <c r="J125" i="10"/>
  <c r="J166" i="10" s="1"/>
  <c r="I125" i="10"/>
  <c r="I166" i="10" s="1"/>
  <c r="H125" i="10"/>
  <c r="AR124" i="10"/>
  <c r="AR165" i="10" s="1"/>
  <c r="AQ124" i="10"/>
  <c r="AQ165" i="10" s="1"/>
  <c r="AP124" i="10"/>
  <c r="AP165" i="10" s="1"/>
  <c r="AO124" i="10"/>
  <c r="AO165" i="10" s="1"/>
  <c r="AN124" i="10"/>
  <c r="AN165" i="10" s="1"/>
  <c r="AM124" i="10"/>
  <c r="AM165" i="10" s="1"/>
  <c r="AL124" i="10"/>
  <c r="AL165" i="10" s="1"/>
  <c r="AK124" i="10"/>
  <c r="AK165" i="10" s="1"/>
  <c r="AJ124" i="10"/>
  <c r="AJ165" i="10" s="1"/>
  <c r="AI124" i="10"/>
  <c r="AI165" i="10" s="1"/>
  <c r="AH124" i="10"/>
  <c r="AH165" i="10" s="1"/>
  <c r="AG124" i="10"/>
  <c r="AG165" i="10" s="1"/>
  <c r="AF124" i="10"/>
  <c r="AF165" i="10" s="1"/>
  <c r="AE124" i="10"/>
  <c r="AE165" i="10" s="1"/>
  <c r="AD124" i="10"/>
  <c r="AD165" i="10" s="1"/>
  <c r="AC124" i="10"/>
  <c r="AC165" i="10" s="1"/>
  <c r="AB124" i="10"/>
  <c r="AB165" i="10" s="1"/>
  <c r="AA124" i="10"/>
  <c r="AA165" i="10" s="1"/>
  <c r="Z124" i="10"/>
  <c r="Z165" i="10" s="1"/>
  <c r="Y124" i="10"/>
  <c r="Y165" i="10" s="1"/>
  <c r="X124" i="10"/>
  <c r="X165" i="10" s="1"/>
  <c r="W124" i="10"/>
  <c r="W165" i="10" s="1"/>
  <c r="V124" i="10"/>
  <c r="V165" i="10" s="1"/>
  <c r="U124" i="10"/>
  <c r="U165" i="10" s="1"/>
  <c r="T124" i="10"/>
  <c r="T165" i="10" s="1"/>
  <c r="S124" i="10"/>
  <c r="S165" i="10" s="1"/>
  <c r="R124" i="10"/>
  <c r="R165" i="10" s="1"/>
  <c r="Q124" i="10"/>
  <c r="Q165" i="10" s="1"/>
  <c r="P124" i="10"/>
  <c r="P165" i="10" s="1"/>
  <c r="O124" i="10"/>
  <c r="O165" i="10" s="1"/>
  <c r="N124" i="10"/>
  <c r="N165" i="10" s="1"/>
  <c r="M124" i="10"/>
  <c r="M165" i="10" s="1"/>
  <c r="L124" i="10"/>
  <c r="L165" i="10" s="1"/>
  <c r="K124" i="10"/>
  <c r="K165" i="10" s="1"/>
  <c r="J124" i="10"/>
  <c r="J165" i="10" s="1"/>
  <c r="I124" i="10"/>
  <c r="I165" i="10" s="1"/>
  <c r="H124" i="10"/>
  <c r="AR123" i="10"/>
  <c r="AR164" i="10" s="1"/>
  <c r="AQ123" i="10"/>
  <c r="AQ164" i="10" s="1"/>
  <c r="AP123" i="10"/>
  <c r="AP164" i="10" s="1"/>
  <c r="AO123" i="10"/>
  <c r="AO164" i="10" s="1"/>
  <c r="AN123" i="10"/>
  <c r="AN164" i="10" s="1"/>
  <c r="AM123" i="10"/>
  <c r="AM164" i="10" s="1"/>
  <c r="AL123" i="10"/>
  <c r="AL164" i="10" s="1"/>
  <c r="AK123" i="10"/>
  <c r="AK164" i="10" s="1"/>
  <c r="AJ123" i="10"/>
  <c r="AJ164" i="10" s="1"/>
  <c r="AI123" i="10"/>
  <c r="AI164" i="10" s="1"/>
  <c r="AH123" i="10"/>
  <c r="AH164" i="10" s="1"/>
  <c r="AG123" i="10"/>
  <c r="AG164" i="10" s="1"/>
  <c r="AF123" i="10"/>
  <c r="AF164" i="10" s="1"/>
  <c r="AE123" i="10"/>
  <c r="AE164" i="10" s="1"/>
  <c r="AD123" i="10"/>
  <c r="AD164" i="10" s="1"/>
  <c r="AC123" i="10"/>
  <c r="AC164" i="10" s="1"/>
  <c r="AB123" i="10"/>
  <c r="AB164" i="10" s="1"/>
  <c r="AA123" i="10"/>
  <c r="AA164" i="10" s="1"/>
  <c r="Z123" i="10"/>
  <c r="Z164" i="10" s="1"/>
  <c r="Y123" i="10"/>
  <c r="Y164" i="10" s="1"/>
  <c r="X123" i="10"/>
  <c r="X164" i="10" s="1"/>
  <c r="W123" i="10"/>
  <c r="W164" i="10" s="1"/>
  <c r="V123" i="10"/>
  <c r="V164" i="10" s="1"/>
  <c r="U123" i="10"/>
  <c r="U164" i="10" s="1"/>
  <c r="T123" i="10"/>
  <c r="T164" i="10" s="1"/>
  <c r="S123" i="10"/>
  <c r="S164" i="10" s="1"/>
  <c r="R123" i="10"/>
  <c r="R164" i="10" s="1"/>
  <c r="Q123" i="10"/>
  <c r="Q164" i="10" s="1"/>
  <c r="P123" i="10"/>
  <c r="P164" i="10" s="1"/>
  <c r="O123" i="10"/>
  <c r="O164" i="10" s="1"/>
  <c r="N123" i="10"/>
  <c r="N164" i="10" s="1"/>
  <c r="M123" i="10"/>
  <c r="M164" i="10" s="1"/>
  <c r="L123" i="10"/>
  <c r="L164" i="10" s="1"/>
  <c r="K123" i="10"/>
  <c r="K164" i="10" s="1"/>
  <c r="J123" i="10"/>
  <c r="J164" i="10" s="1"/>
  <c r="I123" i="10"/>
  <c r="I164" i="10" s="1"/>
  <c r="H123" i="10"/>
  <c r="AR122" i="10"/>
  <c r="AR163" i="10" s="1"/>
  <c r="AQ122" i="10"/>
  <c r="AQ163" i="10" s="1"/>
  <c r="AP122" i="10"/>
  <c r="AP163" i="10" s="1"/>
  <c r="AO122" i="10"/>
  <c r="AO163" i="10" s="1"/>
  <c r="AN122" i="10"/>
  <c r="AN163" i="10" s="1"/>
  <c r="AM122" i="10"/>
  <c r="AM163" i="10" s="1"/>
  <c r="AL122" i="10"/>
  <c r="AL163" i="10" s="1"/>
  <c r="AK122" i="10"/>
  <c r="AK163" i="10" s="1"/>
  <c r="AJ122" i="10"/>
  <c r="AJ163" i="10" s="1"/>
  <c r="AI122" i="10"/>
  <c r="AI163" i="10" s="1"/>
  <c r="AH122" i="10"/>
  <c r="AH163" i="10" s="1"/>
  <c r="AG122" i="10"/>
  <c r="AG163" i="10" s="1"/>
  <c r="AF122" i="10"/>
  <c r="AF163" i="10" s="1"/>
  <c r="AE122" i="10"/>
  <c r="AE163" i="10" s="1"/>
  <c r="AD122" i="10"/>
  <c r="AD163" i="10" s="1"/>
  <c r="AC122" i="10"/>
  <c r="AC163" i="10" s="1"/>
  <c r="AB122" i="10"/>
  <c r="AB163" i="10" s="1"/>
  <c r="AA122" i="10"/>
  <c r="AA163" i="10" s="1"/>
  <c r="Z122" i="10"/>
  <c r="Z163" i="10" s="1"/>
  <c r="Y122" i="10"/>
  <c r="Y163" i="10" s="1"/>
  <c r="X122" i="10"/>
  <c r="X163" i="10" s="1"/>
  <c r="W122" i="10"/>
  <c r="W163" i="10" s="1"/>
  <c r="V122" i="10"/>
  <c r="V163" i="10" s="1"/>
  <c r="U122" i="10"/>
  <c r="U163" i="10" s="1"/>
  <c r="T122" i="10"/>
  <c r="T163" i="10" s="1"/>
  <c r="S122" i="10"/>
  <c r="S163" i="10" s="1"/>
  <c r="R122" i="10"/>
  <c r="R163" i="10" s="1"/>
  <c r="Q122" i="10"/>
  <c r="Q163" i="10" s="1"/>
  <c r="P122" i="10"/>
  <c r="P163" i="10" s="1"/>
  <c r="O122" i="10"/>
  <c r="O163" i="10" s="1"/>
  <c r="N122" i="10"/>
  <c r="N163" i="10" s="1"/>
  <c r="M122" i="10"/>
  <c r="M163" i="10" s="1"/>
  <c r="L122" i="10"/>
  <c r="L163" i="10" s="1"/>
  <c r="K122" i="10"/>
  <c r="K163" i="10" s="1"/>
  <c r="J122" i="10"/>
  <c r="J163" i="10" s="1"/>
  <c r="I122" i="10"/>
  <c r="I163" i="10" s="1"/>
  <c r="H122" i="10"/>
  <c r="AR121" i="10"/>
  <c r="AR162" i="10" s="1"/>
  <c r="AQ121" i="10"/>
  <c r="AQ162" i="10" s="1"/>
  <c r="AP121" i="10"/>
  <c r="AP162" i="10" s="1"/>
  <c r="AO121" i="10"/>
  <c r="AO162" i="10" s="1"/>
  <c r="AN121" i="10"/>
  <c r="AN162" i="10" s="1"/>
  <c r="AM121" i="10"/>
  <c r="AM162" i="10" s="1"/>
  <c r="AL121" i="10"/>
  <c r="AL162" i="10" s="1"/>
  <c r="AK121" i="10"/>
  <c r="AK162" i="10" s="1"/>
  <c r="AJ121" i="10"/>
  <c r="AJ162" i="10" s="1"/>
  <c r="AI121" i="10"/>
  <c r="AI162" i="10" s="1"/>
  <c r="AH121" i="10"/>
  <c r="AH162" i="10" s="1"/>
  <c r="AG121" i="10"/>
  <c r="AG162" i="10" s="1"/>
  <c r="AF121" i="10"/>
  <c r="AF162" i="10" s="1"/>
  <c r="AE121" i="10"/>
  <c r="AE162" i="10" s="1"/>
  <c r="AD121" i="10"/>
  <c r="AD162" i="10" s="1"/>
  <c r="AC121" i="10"/>
  <c r="AC162" i="10" s="1"/>
  <c r="AB121" i="10"/>
  <c r="AB162" i="10" s="1"/>
  <c r="AA121" i="10"/>
  <c r="AA162" i="10" s="1"/>
  <c r="Z121" i="10"/>
  <c r="Z162" i="10" s="1"/>
  <c r="Y121" i="10"/>
  <c r="Y162" i="10" s="1"/>
  <c r="X121" i="10"/>
  <c r="X162" i="10" s="1"/>
  <c r="W121" i="10"/>
  <c r="W162" i="10" s="1"/>
  <c r="V121" i="10"/>
  <c r="V162" i="10" s="1"/>
  <c r="U121" i="10"/>
  <c r="U162" i="10" s="1"/>
  <c r="T121" i="10"/>
  <c r="T162" i="10" s="1"/>
  <c r="S121" i="10"/>
  <c r="S162" i="10" s="1"/>
  <c r="R121" i="10"/>
  <c r="R162" i="10" s="1"/>
  <c r="Q121" i="10"/>
  <c r="Q162" i="10" s="1"/>
  <c r="P121" i="10"/>
  <c r="P162" i="10" s="1"/>
  <c r="O121" i="10"/>
  <c r="O162" i="10" s="1"/>
  <c r="N121" i="10"/>
  <c r="N162" i="10" s="1"/>
  <c r="M121" i="10"/>
  <c r="M162" i="10" s="1"/>
  <c r="L121" i="10"/>
  <c r="L162" i="10" s="1"/>
  <c r="K121" i="10"/>
  <c r="K162" i="10" s="1"/>
  <c r="J121" i="10"/>
  <c r="J162" i="10" s="1"/>
  <c r="I121" i="10"/>
  <c r="I162" i="10" s="1"/>
  <c r="H121" i="10"/>
  <c r="AR120" i="10"/>
  <c r="AR161" i="10" s="1"/>
  <c r="AQ120" i="10"/>
  <c r="AQ161" i="10" s="1"/>
  <c r="AP120" i="10"/>
  <c r="AP161" i="10" s="1"/>
  <c r="AO120" i="10"/>
  <c r="AO161" i="10" s="1"/>
  <c r="AN120" i="10"/>
  <c r="AN161" i="10" s="1"/>
  <c r="AM120" i="10"/>
  <c r="AM161" i="10" s="1"/>
  <c r="AL120" i="10"/>
  <c r="AL161" i="10" s="1"/>
  <c r="AK120" i="10"/>
  <c r="AK161" i="10" s="1"/>
  <c r="AJ120" i="10"/>
  <c r="AJ161" i="10" s="1"/>
  <c r="AI120" i="10"/>
  <c r="AI161" i="10" s="1"/>
  <c r="AH120" i="10"/>
  <c r="AH161" i="10" s="1"/>
  <c r="AG120" i="10"/>
  <c r="AG161" i="10" s="1"/>
  <c r="AF120" i="10"/>
  <c r="AF161" i="10" s="1"/>
  <c r="AE120" i="10"/>
  <c r="AE161" i="10" s="1"/>
  <c r="AD120" i="10"/>
  <c r="AD161" i="10" s="1"/>
  <c r="AC120" i="10"/>
  <c r="AC161" i="10" s="1"/>
  <c r="AB120" i="10"/>
  <c r="AB161" i="10" s="1"/>
  <c r="AA120" i="10"/>
  <c r="AA161" i="10" s="1"/>
  <c r="Z120" i="10"/>
  <c r="Z161" i="10" s="1"/>
  <c r="Y120" i="10"/>
  <c r="Y161" i="10" s="1"/>
  <c r="X120" i="10"/>
  <c r="X161" i="10" s="1"/>
  <c r="W120" i="10"/>
  <c r="W161" i="10" s="1"/>
  <c r="V120" i="10"/>
  <c r="V161" i="10" s="1"/>
  <c r="U120" i="10"/>
  <c r="U161" i="10" s="1"/>
  <c r="T120" i="10"/>
  <c r="T161" i="10" s="1"/>
  <c r="S120" i="10"/>
  <c r="S161" i="10" s="1"/>
  <c r="R120" i="10"/>
  <c r="R161" i="10" s="1"/>
  <c r="Q120" i="10"/>
  <c r="Q161" i="10" s="1"/>
  <c r="P120" i="10"/>
  <c r="P161" i="10" s="1"/>
  <c r="O120" i="10"/>
  <c r="O161" i="10" s="1"/>
  <c r="N120" i="10"/>
  <c r="N161" i="10" s="1"/>
  <c r="M120" i="10"/>
  <c r="M161" i="10" s="1"/>
  <c r="L120" i="10"/>
  <c r="L161" i="10" s="1"/>
  <c r="K120" i="10"/>
  <c r="K161" i="10" s="1"/>
  <c r="J120" i="10"/>
  <c r="J161" i="10" s="1"/>
  <c r="I120" i="10"/>
  <c r="I161" i="10" s="1"/>
  <c r="H120" i="10"/>
  <c r="AR119" i="10"/>
  <c r="AR160" i="10" s="1"/>
  <c r="AQ119" i="10"/>
  <c r="AQ160" i="10" s="1"/>
  <c r="AP119" i="10"/>
  <c r="AP160" i="10" s="1"/>
  <c r="AO119" i="10"/>
  <c r="AO160" i="10" s="1"/>
  <c r="AN119" i="10"/>
  <c r="AN160" i="10" s="1"/>
  <c r="AM119" i="10"/>
  <c r="AM160" i="10" s="1"/>
  <c r="AL119" i="10"/>
  <c r="AL160" i="10" s="1"/>
  <c r="AK119" i="10"/>
  <c r="AK160" i="10" s="1"/>
  <c r="AJ119" i="10"/>
  <c r="AJ160" i="10" s="1"/>
  <c r="AI119" i="10"/>
  <c r="AI160" i="10" s="1"/>
  <c r="AH119" i="10"/>
  <c r="AH160" i="10" s="1"/>
  <c r="AG119" i="10"/>
  <c r="AG160" i="10" s="1"/>
  <c r="AF119" i="10"/>
  <c r="AF160" i="10" s="1"/>
  <c r="AE119" i="10"/>
  <c r="AE160" i="10" s="1"/>
  <c r="AD119" i="10"/>
  <c r="AD160" i="10" s="1"/>
  <c r="AC119" i="10"/>
  <c r="AC160" i="10" s="1"/>
  <c r="AB119" i="10"/>
  <c r="AB160" i="10" s="1"/>
  <c r="AA119" i="10"/>
  <c r="AA160" i="10" s="1"/>
  <c r="Z119" i="10"/>
  <c r="Z160" i="10" s="1"/>
  <c r="Y119" i="10"/>
  <c r="Y160" i="10" s="1"/>
  <c r="X119" i="10"/>
  <c r="X160" i="10" s="1"/>
  <c r="W119" i="10"/>
  <c r="W160" i="10" s="1"/>
  <c r="V119" i="10"/>
  <c r="V160" i="10" s="1"/>
  <c r="U119" i="10"/>
  <c r="U160" i="10" s="1"/>
  <c r="T119" i="10"/>
  <c r="T160" i="10" s="1"/>
  <c r="S119" i="10"/>
  <c r="S160" i="10" s="1"/>
  <c r="R119" i="10"/>
  <c r="R160" i="10" s="1"/>
  <c r="Q119" i="10"/>
  <c r="Q160" i="10" s="1"/>
  <c r="P119" i="10"/>
  <c r="P160" i="10" s="1"/>
  <c r="O119" i="10"/>
  <c r="O160" i="10" s="1"/>
  <c r="N119" i="10"/>
  <c r="N160" i="10" s="1"/>
  <c r="M119" i="10"/>
  <c r="M160" i="10" s="1"/>
  <c r="L119" i="10"/>
  <c r="L160" i="10" s="1"/>
  <c r="K119" i="10"/>
  <c r="K160" i="10" s="1"/>
  <c r="J119" i="10"/>
  <c r="J160" i="10" s="1"/>
  <c r="I119" i="10"/>
  <c r="I160" i="10" s="1"/>
  <c r="H119" i="10"/>
  <c r="AR118" i="10"/>
  <c r="AR159" i="10" s="1"/>
  <c r="AQ118" i="10"/>
  <c r="AQ159" i="10" s="1"/>
  <c r="AP118" i="10"/>
  <c r="AP159" i="10" s="1"/>
  <c r="AO118" i="10"/>
  <c r="AO159" i="10" s="1"/>
  <c r="AN118" i="10"/>
  <c r="AN159" i="10" s="1"/>
  <c r="AM118" i="10"/>
  <c r="AM159" i="10" s="1"/>
  <c r="AL118" i="10"/>
  <c r="AL159" i="10" s="1"/>
  <c r="AK118" i="10"/>
  <c r="AK159" i="10" s="1"/>
  <c r="AJ118" i="10"/>
  <c r="AJ159" i="10" s="1"/>
  <c r="AI118" i="10"/>
  <c r="AI159" i="10" s="1"/>
  <c r="AH118" i="10"/>
  <c r="AH159" i="10" s="1"/>
  <c r="AG118" i="10"/>
  <c r="AG159" i="10" s="1"/>
  <c r="AF118" i="10"/>
  <c r="AF159" i="10" s="1"/>
  <c r="AE118" i="10"/>
  <c r="AE159" i="10" s="1"/>
  <c r="AD118" i="10"/>
  <c r="AD159" i="10" s="1"/>
  <c r="AC118" i="10"/>
  <c r="AC159" i="10" s="1"/>
  <c r="AB118" i="10"/>
  <c r="AB159" i="10" s="1"/>
  <c r="AA118" i="10"/>
  <c r="AA159" i="10" s="1"/>
  <c r="Z118" i="10"/>
  <c r="Z159" i="10" s="1"/>
  <c r="Y118" i="10"/>
  <c r="Y159" i="10" s="1"/>
  <c r="X118" i="10"/>
  <c r="X159" i="10" s="1"/>
  <c r="W118" i="10"/>
  <c r="W159" i="10" s="1"/>
  <c r="V118" i="10"/>
  <c r="V159" i="10" s="1"/>
  <c r="U118" i="10"/>
  <c r="U159" i="10" s="1"/>
  <c r="T118" i="10"/>
  <c r="T159" i="10" s="1"/>
  <c r="S118" i="10"/>
  <c r="S159" i="10" s="1"/>
  <c r="R118" i="10"/>
  <c r="R159" i="10" s="1"/>
  <c r="Q118" i="10"/>
  <c r="Q159" i="10" s="1"/>
  <c r="P118" i="10"/>
  <c r="P159" i="10" s="1"/>
  <c r="O118" i="10"/>
  <c r="O159" i="10" s="1"/>
  <c r="N118" i="10"/>
  <c r="N159" i="10" s="1"/>
  <c r="M118" i="10"/>
  <c r="M159" i="10" s="1"/>
  <c r="L118" i="10"/>
  <c r="L159" i="10" s="1"/>
  <c r="K118" i="10"/>
  <c r="K159" i="10" s="1"/>
  <c r="J118" i="10"/>
  <c r="J159" i="10" s="1"/>
  <c r="I118" i="10"/>
  <c r="I159" i="10" s="1"/>
  <c r="H118" i="10"/>
  <c r="AR117" i="10"/>
  <c r="AR158" i="10" s="1"/>
  <c r="AQ117" i="10"/>
  <c r="AQ158" i="10" s="1"/>
  <c r="AP117" i="10"/>
  <c r="AP158" i="10" s="1"/>
  <c r="AO117" i="10"/>
  <c r="AO158" i="10" s="1"/>
  <c r="AN117" i="10"/>
  <c r="AN158" i="10" s="1"/>
  <c r="AM117" i="10"/>
  <c r="AM158" i="10" s="1"/>
  <c r="AL117" i="10"/>
  <c r="AL158" i="10" s="1"/>
  <c r="AK117" i="10"/>
  <c r="AK158" i="10" s="1"/>
  <c r="AJ117" i="10"/>
  <c r="AJ158" i="10" s="1"/>
  <c r="AI117" i="10"/>
  <c r="AI158" i="10" s="1"/>
  <c r="AH117" i="10"/>
  <c r="AH158" i="10" s="1"/>
  <c r="AG117" i="10"/>
  <c r="AG158" i="10" s="1"/>
  <c r="AF117" i="10"/>
  <c r="AF158" i="10" s="1"/>
  <c r="AE117" i="10"/>
  <c r="AE158" i="10" s="1"/>
  <c r="AD117" i="10"/>
  <c r="AD158" i="10" s="1"/>
  <c r="AC117" i="10"/>
  <c r="AC158" i="10" s="1"/>
  <c r="AB117" i="10"/>
  <c r="AB158" i="10" s="1"/>
  <c r="AA117" i="10"/>
  <c r="AA158" i="10" s="1"/>
  <c r="Z117" i="10"/>
  <c r="Z158" i="10" s="1"/>
  <c r="Y117" i="10"/>
  <c r="Y158" i="10" s="1"/>
  <c r="X117" i="10"/>
  <c r="X158" i="10" s="1"/>
  <c r="W117" i="10"/>
  <c r="W158" i="10" s="1"/>
  <c r="V117" i="10"/>
  <c r="V158" i="10" s="1"/>
  <c r="U117" i="10"/>
  <c r="U158" i="10" s="1"/>
  <c r="T117" i="10"/>
  <c r="T158" i="10" s="1"/>
  <c r="S117" i="10"/>
  <c r="S158" i="10" s="1"/>
  <c r="R117" i="10"/>
  <c r="R158" i="10" s="1"/>
  <c r="Q117" i="10"/>
  <c r="Q158" i="10" s="1"/>
  <c r="P117" i="10"/>
  <c r="P158" i="10" s="1"/>
  <c r="O117" i="10"/>
  <c r="O158" i="10" s="1"/>
  <c r="N117" i="10"/>
  <c r="N158" i="10" s="1"/>
  <c r="M117" i="10"/>
  <c r="M158" i="10" s="1"/>
  <c r="L117" i="10"/>
  <c r="L158" i="10" s="1"/>
  <c r="K117" i="10"/>
  <c r="K158" i="10" s="1"/>
  <c r="J117" i="10"/>
  <c r="J158" i="10" s="1"/>
  <c r="I117" i="10"/>
  <c r="I158" i="10" s="1"/>
  <c r="H117" i="10"/>
  <c r="AR116" i="10"/>
  <c r="AR157" i="10" s="1"/>
  <c r="AQ116" i="10"/>
  <c r="AQ157" i="10" s="1"/>
  <c r="AP116" i="10"/>
  <c r="AP157" i="10" s="1"/>
  <c r="AO116" i="10"/>
  <c r="AO157" i="10" s="1"/>
  <c r="AN116" i="10"/>
  <c r="AN157" i="10" s="1"/>
  <c r="AM116" i="10"/>
  <c r="AM157" i="10" s="1"/>
  <c r="AL116" i="10"/>
  <c r="AL157" i="10" s="1"/>
  <c r="AK116" i="10"/>
  <c r="AK157" i="10" s="1"/>
  <c r="AJ116" i="10"/>
  <c r="AJ157" i="10" s="1"/>
  <c r="AI116" i="10"/>
  <c r="AI157" i="10" s="1"/>
  <c r="AH116" i="10"/>
  <c r="AH157" i="10" s="1"/>
  <c r="AG116" i="10"/>
  <c r="AG157" i="10" s="1"/>
  <c r="AF116" i="10"/>
  <c r="AF157" i="10" s="1"/>
  <c r="AE116" i="10"/>
  <c r="AE157" i="10" s="1"/>
  <c r="AD116" i="10"/>
  <c r="AD157" i="10" s="1"/>
  <c r="AC116" i="10"/>
  <c r="AC157" i="10" s="1"/>
  <c r="AB116" i="10"/>
  <c r="AB157" i="10" s="1"/>
  <c r="AA116" i="10"/>
  <c r="AA157" i="10" s="1"/>
  <c r="Z116" i="10"/>
  <c r="Z157" i="10" s="1"/>
  <c r="Y116" i="10"/>
  <c r="Y157" i="10" s="1"/>
  <c r="X116" i="10"/>
  <c r="X157" i="10" s="1"/>
  <c r="W116" i="10"/>
  <c r="W157" i="10" s="1"/>
  <c r="V116" i="10"/>
  <c r="V157" i="10" s="1"/>
  <c r="U116" i="10"/>
  <c r="U157" i="10" s="1"/>
  <c r="T116" i="10"/>
  <c r="T157" i="10" s="1"/>
  <c r="S116" i="10"/>
  <c r="S157" i="10" s="1"/>
  <c r="R116" i="10"/>
  <c r="R157" i="10" s="1"/>
  <c r="Q116" i="10"/>
  <c r="Q157" i="10" s="1"/>
  <c r="P116" i="10"/>
  <c r="P157" i="10" s="1"/>
  <c r="O116" i="10"/>
  <c r="O157" i="10" s="1"/>
  <c r="N116" i="10"/>
  <c r="N157" i="10" s="1"/>
  <c r="M116" i="10"/>
  <c r="M157" i="10" s="1"/>
  <c r="L116" i="10"/>
  <c r="L157" i="10" s="1"/>
  <c r="K116" i="10"/>
  <c r="K157" i="10" s="1"/>
  <c r="J116" i="10"/>
  <c r="J157" i="10" s="1"/>
  <c r="I116" i="10"/>
  <c r="I157" i="10" s="1"/>
  <c r="H116" i="10"/>
  <c r="AR115" i="10"/>
  <c r="AR156" i="10" s="1"/>
  <c r="AQ115" i="10"/>
  <c r="AQ156" i="10" s="1"/>
  <c r="AP115" i="10"/>
  <c r="AP156" i="10" s="1"/>
  <c r="AO115" i="10"/>
  <c r="AO156" i="10" s="1"/>
  <c r="AN115" i="10"/>
  <c r="AN156" i="10" s="1"/>
  <c r="AM115" i="10"/>
  <c r="AM156" i="10" s="1"/>
  <c r="AL115" i="10"/>
  <c r="AL156" i="10" s="1"/>
  <c r="AK115" i="10"/>
  <c r="AK156" i="10" s="1"/>
  <c r="AJ115" i="10"/>
  <c r="AJ156" i="10" s="1"/>
  <c r="AI115" i="10"/>
  <c r="AI156" i="10" s="1"/>
  <c r="AH115" i="10"/>
  <c r="AH156" i="10" s="1"/>
  <c r="AG115" i="10"/>
  <c r="AG156" i="10" s="1"/>
  <c r="AF115" i="10"/>
  <c r="AF156" i="10" s="1"/>
  <c r="AE115" i="10"/>
  <c r="AE156" i="10" s="1"/>
  <c r="AD115" i="10"/>
  <c r="AD156" i="10" s="1"/>
  <c r="AC115" i="10"/>
  <c r="AC156" i="10" s="1"/>
  <c r="AB115" i="10"/>
  <c r="AB156" i="10" s="1"/>
  <c r="AA115" i="10"/>
  <c r="AA156" i="10" s="1"/>
  <c r="Z115" i="10"/>
  <c r="Z156" i="10" s="1"/>
  <c r="Y115" i="10"/>
  <c r="Y156" i="10" s="1"/>
  <c r="X115" i="10"/>
  <c r="X156" i="10" s="1"/>
  <c r="W115" i="10"/>
  <c r="W156" i="10" s="1"/>
  <c r="V115" i="10"/>
  <c r="V156" i="10" s="1"/>
  <c r="U115" i="10"/>
  <c r="U156" i="10" s="1"/>
  <c r="T115" i="10"/>
  <c r="T156" i="10" s="1"/>
  <c r="S115" i="10"/>
  <c r="S156" i="10" s="1"/>
  <c r="R115" i="10"/>
  <c r="R156" i="10" s="1"/>
  <c r="Q115" i="10"/>
  <c r="Q156" i="10" s="1"/>
  <c r="P115" i="10"/>
  <c r="P156" i="10" s="1"/>
  <c r="O115" i="10"/>
  <c r="O156" i="10" s="1"/>
  <c r="N115" i="10"/>
  <c r="N156" i="10" s="1"/>
  <c r="M115" i="10"/>
  <c r="M156" i="10" s="1"/>
  <c r="L115" i="10"/>
  <c r="L156" i="10" s="1"/>
  <c r="K115" i="10"/>
  <c r="K156" i="10" s="1"/>
  <c r="J115" i="10"/>
  <c r="J156" i="10" s="1"/>
  <c r="I115" i="10"/>
  <c r="I156" i="10" s="1"/>
  <c r="H115" i="10"/>
  <c r="AR114" i="10"/>
  <c r="AR155" i="10" s="1"/>
  <c r="AQ114" i="10"/>
  <c r="AQ155" i="10" s="1"/>
  <c r="AP114" i="10"/>
  <c r="AP155" i="10" s="1"/>
  <c r="AO114" i="10"/>
  <c r="AO155" i="10" s="1"/>
  <c r="AN114" i="10"/>
  <c r="AN155" i="10" s="1"/>
  <c r="AM114" i="10"/>
  <c r="AM155" i="10" s="1"/>
  <c r="AL114" i="10"/>
  <c r="AL155" i="10" s="1"/>
  <c r="AK114" i="10"/>
  <c r="AK155" i="10" s="1"/>
  <c r="AJ114" i="10"/>
  <c r="AJ155" i="10" s="1"/>
  <c r="AI114" i="10"/>
  <c r="AI155" i="10" s="1"/>
  <c r="AH114" i="10"/>
  <c r="AH155" i="10" s="1"/>
  <c r="AG114" i="10"/>
  <c r="AG155" i="10" s="1"/>
  <c r="AF114" i="10"/>
  <c r="AF155" i="10" s="1"/>
  <c r="AE114" i="10"/>
  <c r="AE155" i="10" s="1"/>
  <c r="AD114" i="10"/>
  <c r="AD155" i="10" s="1"/>
  <c r="AC114" i="10"/>
  <c r="AC155" i="10" s="1"/>
  <c r="AB114" i="10"/>
  <c r="AB155" i="10" s="1"/>
  <c r="AA114" i="10"/>
  <c r="AA155" i="10" s="1"/>
  <c r="Z114" i="10"/>
  <c r="Z155" i="10" s="1"/>
  <c r="Y114" i="10"/>
  <c r="Y155" i="10" s="1"/>
  <c r="X114" i="10"/>
  <c r="X155" i="10" s="1"/>
  <c r="W114" i="10"/>
  <c r="W155" i="10" s="1"/>
  <c r="V114" i="10"/>
  <c r="V155" i="10" s="1"/>
  <c r="U114" i="10"/>
  <c r="U155" i="10" s="1"/>
  <c r="T114" i="10"/>
  <c r="T155" i="10" s="1"/>
  <c r="S114" i="10"/>
  <c r="S155" i="10" s="1"/>
  <c r="R114" i="10"/>
  <c r="R155" i="10" s="1"/>
  <c r="Q114" i="10"/>
  <c r="Q155" i="10" s="1"/>
  <c r="P114" i="10"/>
  <c r="P155" i="10" s="1"/>
  <c r="O114" i="10"/>
  <c r="O155" i="10" s="1"/>
  <c r="N114" i="10"/>
  <c r="N155" i="10" s="1"/>
  <c r="M114" i="10"/>
  <c r="M155" i="10" s="1"/>
  <c r="L114" i="10"/>
  <c r="L155" i="10" s="1"/>
  <c r="K114" i="10"/>
  <c r="K155" i="10" s="1"/>
  <c r="J114" i="10"/>
  <c r="J155" i="10" s="1"/>
  <c r="I114" i="10"/>
  <c r="I155" i="10" s="1"/>
  <c r="H114" i="10"/>
  <c r="AR113" i="10"/>
  <c r="AR154" i="10" s="1"/>
  <c r="AQ113" i="10"/>
  <c r="AQ154" i="10" s="1"/>
  <c r="AP113" i="10"/>
  <c r="AP154" i="10" s="1"/>
  <c r="AO113" i="10"/>
  <c r="AO154" i="10" s="1"/>
  <c r="AN113" i="10"/>
  <c r="AN154" i="10" s="1"/>
  <c r="AM113" i="10"/>
  <c r="AM154" i="10" s="1"/>
  <c r="AL113" i="10"/>
  <c r="AL154" i="10" s="1"/>
  <c r="AK113" i="10"/>
  <c r="AK154" i="10" s="1"/>
  <c r="AJ113" i="10"/>
  <c r="AJ154" i="10" s="1"/>
  <c r="AI113" i="10"/>
  <c r="AI154" i="10" s="1"/>
  <c r="AH113" i="10"/>
  <c r="AH154" i="10" s="1"/>
  <c r="AG113" i="10"/>
  <c r="AG154" i="10" s="1"/>
  <c r="AF113" i="10"/>
  <c r="AF154" i="10" s="1"/>
  <c r="AE113" i="10"/>
  <c r="AE154" i="10" s="1"/>
  <c r="AD113" i="10"/>
  <c r="AD154" i="10" s="1"/>
  <c r="AC113" i="10"/>
  <c r="AC154" i="10" s="1"/>
  <c r="AB113" i="10"/>
  <c r="AB154" i="10" s="1"/>
  <c r="AA113" i="10"/>
  <c r="AA154" i="10" s="1"/>
  <c r="Z113" i="10"/>
  <c r="Z154" i="10" s="1"/>
  <c r="Y113" i="10"/>
  <c r="Y154" i="10" s="1"/>
  <c r="X113" i="10"/>
  <c r="X154" i="10" s="1"/>
  <c r="W113" i="10"/>
  <c r="W154" i="10" s="1"/>
  <c r="V113" i="10"/>
  <c r="V154" i="10" s="1"/>
  <c r="U113" i="10"/>
  <c r="U154" i="10" s="1"/>
  <c r="T113" i="10"/>
  <c r="T154" i="10" s="1"/>
  <c r="S113" i="10"/>
  <c r="S154" i="10" s="1"/>
  <c r="R113" i="10"/>
  <c r="R154" i="10" s="1"/>
  <c r="Q113" i="10"/>
  <c r="Q154" i="10" s="1"/>
  <c r="P113" i="10"/>
  <c r="P154" i="10" s="1"/>
  <c r="O113" i="10"/>
  <c r="O154" i="10" s="1"/>
  <c r="N113" i="10"/>
  <c r="N154" i="10" s="1"/>
  <c r="M113" i="10"/>
  <c r="M154" i="10" s="1"/>
  <c r="L113" i="10"/>
  <c r="L154" i="10" s="1"/>
  <c r="K113" i="10"/>
  <c r="K154" i="10" s="1"/>
  <c r="J113" i="10"/>
  <c r="J154" i="10" s="1"/>
  <c r="I113" i="10"/>
  <c r="I154" i="10" s="1"/>
  <c r="H113" i="10"/>
  <c r="AR112" i="10"/>
  <c r="AR153" i="10" s="1"/>
  <c r="AQ112" i="10"/>
  <c r="AQ153" i="10" s="1"/>
  <c r="AP112" i="10"/>
  <c r="AP153" i="10" s="1"/>
  <c r="AO112" i="10"/>
  <c r="AO153" i="10" s="1"/>
  <c r="AN112" i="10"/>
  <c r="AN153" i="10" s="1"/>
  <c r="AM112" i="10"/>
  <c r="AM153" i="10" s="1"/>
  <c r="AL112" i="10"/>
  <c r="AL153" i="10" s="1"/>
  <c r="AK112" i="10"/>
  <c r="AK153" i="10" s="1"/>
  <c r="AJ112" i="10"/>
  <c r="AJ153" i="10" s="1"/>
  <c r="AI112" i="10"/>
  <c r="AI153" i="10" s="1"/>
  <c r="AH112" i="10"/>
  <c r="AH153" i="10" s="1"/>
  <c r="AG112" i="10"/>
  <c r="AG153" i="10" s="1"/>
  <c r="AF112" i="10"/>
  <c r="AF153" i="10" s="1"/>
  <c r="AE112" i="10"/>
  <c r="AE153" i="10" s="1"/>
  <c r="AD112" i="10"/>
  <c r="AD153" i="10" s="1"/>
  <c r="AC112" i="10"/>
  <c r="AC153" i="10" s="1"/>
  <c r="AB112" i="10"/>
  <c r="AB153" i="10" s="1"/>
  <c r="AA112" i="10"/>
  <c r="AA153" i="10" s="1"/>
  <c r="Z112" i="10"/>
  <c r="Z153" i="10" s="1"/>
  <c r="Y112" i="10"/>
  <c r="Y153" i="10" s="1"/>
  <c r="X112" i="10"/>
  <c r="X153" i="10" s="1"/>
  <c r="W112" i="10"/>
  <c r="W153" i="10" s="1"/>
  <c r="V112" i="10"/>
  <c r="V153" i="10" s="1"/>
  <c r="U112" i="10"/>
  <c r="U153" i="10" s="1"/>
  <c r="T112" i="10"/>
  <c r="T153" i="10" s="1"/>
  <c r="S112" i="10"/>
  <c r="S153" i="10" s="1"/>
  <c r="R112" i="10"/>
  <c r="R153" i="10" s="1"/>
  <c r="Q112" i="10"/>
  <c r="Q153" i="10" s="1"/>
  <c r="P112" i="10"/>
  <c r="P153" i="10" s="1"/>
  <c r="O112" i="10"/>
  <c r="O153" i="10" s="1"/>
  <c r="N112" i="10"/>
  <c r="N153" i="10" s="1"/>
  <c r="M112" i="10"/>
  <c r="M153" i="10" s="1"/>
  <c r="L112" i="10"/>
  <c r="L153" i="10" s="1"/>
  <c r="K112" i="10"/>
  <c r="K153" i="10" s="1"/>
  <c r="J112" i="10"/>
  <c r="J153" i="10" s="1"/>
  <c r="I112" i="10"/>
  <c r="I153" i="10" s="1"/>
  <c r="H112" i="10"/>
  <c r="AR111" i="10"/>
  <c r="AR152" i="10" s="1"/>
  <c r="AQ111" i="10"/>
  <c r="AQ152" i="10" s="1"/>
  <c r="AP111" i="10"/>
  <c r="AP152" i="10" s="1"/>
  <c r="AO111" i="10"/>
  <c r="AO152" i="10" s="1"/>
  <c r="AN111" i="10"/>
  <c r="AN152" i="10" s="1"/>
  <c r="AM111" i="10"/>
  <c r="AM152" i="10" s="1"/>
  <c r="AL111" i="10"/>
  <c r="AL152" i="10" s="1"/>
  <c r="AK111" i="10"/>
  <c r="AK152" i="10" s="1"/>
  <c r="AJ111" i="10"/>
  <c r="AJ152" i="10" s="1"/>
  <c r="AI111" i="10"/>
  <c r="AI152" i="10" s="1"/>
  <c r="AH111" i="10"/>
  <c r="AH152" i="10" s="1"/>
  <c r="AG111" i="10"/>
  <c r="AG152" i="10" s="1"/>
  <c r="AF111" i="10"/>
  <c r="AF152" i="10" s="1"/>
  <c r="AE111" i="10"/>
  <c r="AE152" i="10" s="1"/>
  <c r="AD111" i="10"/>
  <c r="AD152" i="10" s="1"/>
  <c r="AC111" i="10"/>
  <c r="AC152" i="10" s="1"/>
  <c r="AB111" i="10"/>
  <c r="AB152" i="10" s="1"/>
  <c r="AA111" i="10"/>
  <c r="AA152" i="10" s="1"/>
  <c r="Z111" i="10"/>
  <c r="Z152" i="10" s="1"/>
  <c r="Y111" i="10"/>
  <c r="Y152" i="10" s="1"/>
  <c r="X111" i="10"/>
  <c r="X152" i="10" s="1"/>
  <c r="W111" i="10"/>
  <c r="W152" i="10" s="1"/>
  <c r="V111" i="10"/>
  <c r="V152" i="10" s="1"/>
  <c r="U111" i="10"/>
  <c r="U152" i="10" s="1"/>
  <c r="T111" i="10"/>
  <c r="T152" i="10" s="1"/>
  <c r="S111" i="10"/>
  <c r="S152" i="10" s="1"/>
  <c r="R111" i="10"/>
  <c r="R152" i="10" s="1"/>
  <c r="Q111" i="10"/>
  <c r="Q152" i="10" s="1"/>
  <c r="P111" i="10"/>
  <c r="P152" i="10" s="1"/>
  <c r="O111" i="10"/>
  <c r="O152" i="10" s="1"/>
  <c r="N111" i="10"/>
  <c r="N152" i="10" s="1"/>
  <c r="M111" i="10"/>
  <c r="M152" i="10" s="1"/>
  <c r="L111" i="10"/>
  <c r="L152" i="10" s="1"/>
  <c r="K111" i="10"/>
  <c r="K152" i="10" s="1"/>
  <c r="J111" i="10"/>
  <c r="J152" i="10" s="1"/>
  <c r="I111" i="10"/>
  <c r="I152" i="10" s="1"/>
  <c r="H111" i="10"/>
  <c r="AR110" i="10"/>
  <c r="AR151" i="10" s="1"/>
  <c r="AQ110" i="10"/>
  <c r="AQ151" i="10" s="1"/>
  <c r="AP110" i="10"/>
  <c r="AP151" i="10" s="1"/>
  <c r="AO110" i="10"/>
  <c r="AO151" i="10" s="1"/>
  <c r="AN110" i="10"/>
  <c r="AN151" i="10" s="1"/>
  <c r="AM110" i="10"/>
  <c r="AM151" i="10" s="1"/>
  <c r="AL110" i="10"/>
  <c r="AL151" i="10" s="1"/>
  <c r="AK110" i="10"/>
  <c r="AK151" i="10" s="1"/>
  <c r="AJ110" i="10"/>
  <c r="AJ151" i="10" s="1"/>
  <c r="AI110" i="10"/>
  <c r="AI151" i="10" s="1"/>
  <c r="AH110" i="10"/>
  <c r="AH151" i="10" s="1"/>
  <c r="AG110" i="10"/>
  <c r="AG151" i="10" s="1"/>
  <c r="AF110" i="10"/>
  <c r="AF151" i="10" s="1"/>
  <c r="AE110" i="10"/>
  <c r="AE151" i="10" s="1"/>
  <c r="AD110" i="10"/>
  <c r="AD151" i="10" s="1"/>
  <c r="AC110" i="10"/>
  <c r="AC151" i="10" s="1"/>
  <c r="AB110" i="10"/>
  <c r="AB151" i="10" s="1"/>
  <c r="AA110" i="10"/>
  <c r="AA151" i="10" s="1"/>
  <c r="Z110" i="10"/>
  <c r="Z151" i="10" s="1"/>
  <c r="Y110" i="10"/>
  <c r="Y151" i="10" s="1"/>
  <c r="X110" i="10"/>
  <c r="X151" i="10" s="1"/>
  <c r="W110" i="10"/>
  <c r="W151" i="10" s="1"/>
  <c r="V110" i="10"/>
  <c r="V151" i="10" s="1"/>
  <c r="U110" i="10"/>
  <c r="U151" i="10" s="1"/>
  <c r="T110" i="10"/>
  <c r="T151" i="10" s="1"/>
  <c r="S110" i="10"/>
  <c r="S151" i="10" s="1"/>
  <c r="R110" i="10"/>
  <c r="R151" i="10" s="1"/>
  <c r="Q110" i="10"/>
  <c r="Q151" i="10" s="1"/>
  <c r="P110" i="10"/>
  <c r="P151" i="10" s="1"/>
  <c r="O110" i="10"/>
  <c r="O151" i="10" s="1"/>
  <c r="N110" i="10"/>
  <c r="N151" i="10" s="1"/>
  <c r="M110" i="10"/>
  <c r="M151" i="10" s="1"/>
  <c r="L110" i="10"/>
  <c r="L151" i="10" s="1"/>
  <c r="K110" i="10"/>
  <c r="K151" i="10" s="1"/>
  <c r="J110" i="10"/>
  <c r="J151" i="10" s="1"/>
  <c r="I110" i="10"/>
  <c r="I151" i="10" s="1"/>
  <c r="H110" i="10"/>
  <c r="AR109" i="10"/>
  <c r="AR150" i="10" s="1"/>
  <c r="AQ109" i="10"/>
  <c r="AQ150" i="10" s="1"/>
  <c r="AP109" i="10"/>
  <c r="AP150" i="10" s="1"/>
  <c r="AO109" i="10"/>
  <c r="AO150" i="10" s="1"/>
  <c r="AN109" i="10"/>
  <c r="AN150" i="10" s="1"/>
  <c r="AM109" i="10"/>
  <c r="AM150" i="10" s="1"/>
  <c r="AL109" i="10"/>
  <c r="AL150" i="10" s="1"/>
  <c r="AK109" i="10"/>
  <c r="AK150" i="10" s="1"/>
  <c r="AJ109" i="10"/>
  <c r="AJ150" i="10" s="1"/>
  <c r="AI109" i="10"/>
  <c r="AI150" i="10" s="1"/>
  <c r="AH109" i="10"/>
  <c r="AH150" i="10" s="1"/>
  <c r="AG109" i="10"/>
  <c r="AG150" i="10" s="1"/>
  <c r="AF109" i="10"/>
  <c r="AF150" i="10" s="1"/>
  <c r="AE109" i="10"/>
  <c r="AE150" i="10" s="1"/>
  <c r="AD109" i="10"/>
  <c r="AD150" i="10" s="1"/>
  <c r="AC109" i="10"/>
  <c r="AC150" i="10" s="1"/>
  <c r="AB109" i="10"/>
  <c r="AB150" i="10" s="1"/>
  <c r="AA109" i="10"/>
  <c r="AA150" i="10" s="1"/>
  <c r="Z109" i="10"/>
  <c r="Z150" i="10" s="1"/>
  <c r="Y109" i="10"/>
  <c r="Y150" i="10" s="1"/>
  <c r="X109" i="10"/>
  <c r="X150" i="10" s="1"/>
  <c r="W109" i="10"/>
  <c r="W150" i="10" s="1"/>
  <c r="V109" i="10"/>
  <c r="V150" i="10" s="1"/>
  <c r="U109" i="10"/>
  <c r="U150" i="10" s="1"/>
  <c r="T109" i="10"/>
  <c r="T150" i="10" s="1"/>
  <c r="S109" i="10"/>
  <c r="S150" i="10" s="1"/>
  <c r="R109" i="10"/>
  <c r="R150" i="10" s="1"/>
  <c r="Q109" i="10"/>
  <c r="Q150" i="10" s="1"/>
  <c r="P109" i="10"/>
  <c r="P150" i="10" s="1"/>
  <c r="O109" i="10"/>
  <c r="O150" i="10" s="1"/>
  <c r="N109" i="10"/>
  <c r="N150" i="10" s="1"/>
  <c r="M109" i="10"/>
  <c r="M150" i="10" s="1"/>
  <c r="L109" i="10"/>
  <c r="L150" i="10" s="1"/>
  <c r="K109" i="10"/>
  <c r="K150" i="10" s="1"/>
  <c r="J109" i="10"/>
  <c r="J150" i="10" s="1"/>
  <c r="I109" i="10"/>
  <c r="I150" i="10" s="1"/>
  <c r="H109" i="10"/>
  <c r="AR108" i="10"/>
  <c r="AR149" i="10" s="1"/>
  <c r="AQ108" i="10"/>
  <c r="AQ149" i="10" s="1"/>
  <c r="AP108" i="10"/>
  <c r="AP149" i="10" s="1"/>
  <c r="AO108" i="10"/>
  <c r="AO149" i="10" s="1"/>
  <c r="AN108" i="10"/>
  <c r="AN149" i="10" s="1"/>
  <c r="AM108" i="10"/>
  <c r="AM149" i="10" s="1"/>
  <c r="AL108" i="10"/>
  <c r="AL149" i="10" s="1"/>
  <c r="AK108" i="10"/>
  <c r="AK149" i="10" s="1"/>
  <c r="AJ108" i="10"/>
  <c r="AJ149" i="10" s="1"/>
  <c r="AI108" i="10"/>
  <c r="AI149" i="10" s="1"/>
  <c r="AH108" i="10"/>
  <c r="AH149" i="10" s="1"/>
  <c r="AG108" i="10"/>
  <c r="AG149" i="10" s="1"/>
  <c r="AF108" i="10"/>
  <c r="AF149" i="10" s="1"/>
  <c r="AE108" i="10"/>
  <c r="AE149" i="10" s="1"/>
  <c r="AD108" i="10"/>
  <c r="AD149" i="10" s="1"/>
  <c r="AC108" i="10"/>
  <c r="AC149" i="10" s="1"/>
  <c r="AB108" i="10"/>
  <c r="AB149" i="10" s="1"/>
  <c r="AA108" i="10"/>
  <c r="AA149" i="10" s="1"/>
  <c r="Z108" i="10"/>
  <c r="Z149" i="10" s="1"/>
  <c r="Y108" i="10"/>
  <c r="Y149" i="10" s="1"/>
  <c r="X108" i="10"/>
  <c r="X149" i="10" s="1"/>
  <c r="W108" i="10"/>
  <c r="W149" i="10" s="1"/>
  <c r="V108" i="10"/>
  <c r="V149" i="10" s="1"/>
  <c r="U108" i="10"/>
  <c r="U149" i="10" s="1"/>
  <c r="T108" i="10"/>
  <c r="T149" i="10" s="1"/>
  <c r="S108" i="10"/>
  <c r="S149" i="10" s="1"/>
  <c r="R108" i="10"/>
  <c r="R149" i="10" s="1"/>
  <c r="Q108" i="10"/>
  <c r="Q149" i="10" s="1"/>
  <c r="P108" i="10"/>
  <c r="P149" i="10" s="1"/>
  <c r="O108" i="10"/>
  <c r="O149" i="10" s="1"/>
  <c r="N108" i="10"/>
  <c r="N149" i="10" s="1"/>
  <c r="M108" i="10"/>
  <c r="M149" i="10" s="1"/>
  <c r="L108" i="10"/>
  <c r="L149" i="10" s="1"/>
  <c r="K108" i="10"/>
  <c r="K149" i="10" s="1"/>
  <c r="J108" i="10"/>
  <c r="J149" i="10" s="1"/>
  <c r="I108" i="10"/>
  <c r="I149" i="10" s="1"/>
  <c r="H108" i="10"/>
  <c r="AR107" i="10"/>
  <c r="AR148" i="10" s="1"/>
  <c r="AQ107" i="10"/>
  <c r="AQ148" i="10" s="1"/>
  <c r="AP107" i="10"/>
  <c r="AP148" i="10" s="1"/>
  <c r="AO107" i="10"/>
  <c r="AO148" i="10" s="1"/>
  <c r="AN107" i="10"/>
  <c r="AN148" i="10" s="1"/>
  <c r="AM107" i="10"/>
  <c r="AM148" i="10" s="1"/>
  <c r="AL107" i="10"/>
  <c r="AL148" i="10" s="1"/>
  <c r="AK107" i="10"/>
  <c r="AK148" i="10" s="1"/>
  <c r="AJ107" i="10"/>
  <c r="AJ148" i="10" s="1"/>
  <c r="AI107" i="10"/>
  <c r="AI148" i="10" s="1"/>
  <c r="AH107" i="10"/>
  <c r="AH148" i="10" s="1"/>
  <c r="AG107" i="10"/>
  <c r="AG148" i="10" s="1"/>
  <c r="AF107" i="10"/>
  <c r="AF148" i="10" s="1"/>
  <c r="AE107" i="10"/>
  <c r="AE148" i="10" s="1"/>
  <c r="AD107" i="10"/>
  <c r="AD148" i="10" s="1"/>
  <c r="AC107" i="10"/>
  <c r="AC148" i="10" s="1"/>
  <c r="AB107" i="10"/>
  <c r="AB148" i="10" s="1"/>
  <c r="AA107" i="10"/>
  <c r="AA148" i="10" s="1"/>
  <c r="Z107" i="10"/>
  <c r="Z148" i="10" s="1"/>
  <c r="Y107" i="10"/>
  <c r="Y148" i="10" s="1"/>
  <c r="X107" i="10"/>
  <c r="X148" i="10" s="1"/>
  <c r="W107" i="10"/>
  <c r="W148" i="10" s="1"/>
  <c r="V107" i="10"/>
  <c r="V148" i="10" s="1"/>
  <c r="U107" i="10"/>
  <c r="U148" i="10" s="1"/>
  <c r="T107" i="10"/>
  <c r="T148" i="10" s="1"/>
  <c r="S107" i="10"/>
  <c r="S148" i="10" s="1"/>
  <c r="R107" i="10"/>
  <c r="R148" i="10" s="1"/>
  <c r="Q107" i="10"/>
  <c r="Q148" i="10" s="1"/>
  <c r="P107" i="10"/>
  <c r="P148" i="10" s="1"/>
  <c r="O107" i="10"/>
  <c r="O148" i="10" s="1"/>
  <c r="N107" i="10"/>
  <c r="N148" i="10" s="1"/>
  <c r="M107" i="10"/>
  <c r="M148" i="10" s="1"/>
  <c r="L107" i="10"/>
  <c r="L148" i="10" s="1"/>
  <c r="K107" i="10"/>
  <c r="K148" i="10" s="1"/>
  <c r="J107" i="10"/>
  <c r="J148" i="10" s="1"/>
  <c r="I107" i="10"/>
  <c r="I148" i="10" s="1"/>
  <c r="H107" i="10"/>
  <c r="AR106" i="10"/>
  <c r="AR147" i="10" s="1"/>
  <c r="AQ106" i="10"/>
  <c r="AQ147" i="10" s="1"/>
  <c r="AP106" i="10"/>
  <c r="AP147" i="10" s="1"/>
  <c r="AO106" i="10"/>
  <c r="AO147" i="10" s="1"/>
  <c r="AN106" i="10"/>
  <c r="AN147" i="10" s="1"/>
  <c r="AM106" i="10"/>
  <c r="AM147" i="10" s="1"/>
  <c r="AL106" i="10"/>
  <c r="AL147" i="10" s="1"/>
  <c r="AK106" i="10"/>
  <c r="AK147" i="10" s="1"/>
  <c r="AJ106" i="10"/>
  <c r="AJ147" i="10" s="1"/>
  <c r="AI106" i="10"/>
  <c r="AI147" i="10" s="1"/>
  <c r="AH106" i="10"/>
  <c r="AH147" i="10" s="1"/>
  <c r="AG106" i="10"/>
  <c r="AG147" i="10" s="1"/>
  <c r="AF106" i="10"/>
  <c r="AF147" i="10" s="1"/>
  <c r="AE106" i="10"/>
  <c r="AE147" i="10" s="1"/>
  <c r="AD106" i="10"/>
  <c r="AD147" i="10" s="1"/>
  <c r="AC106" i="10"/>
  <c r="AC147" i="10" s="1"/>
  <c r="AB106" i="10"/>
  <c r="AB147" i="10" s="1"/>
  <c r="AA106" i="10"/>
  <c r="AA147" i="10" s="1"/>
  <c r="Z106" i="10"/>
  <c r="Z147" i="10" s="1"/>
  <c r="Y106" i="10"/>
  <c r="Y147" i="10" s="1"/>
  <c r="X106" i="10"/>
  <c r="X147" i="10" s="1"/>
  <c r="W106" i="10"/>
  <c r="W147" i="10" s="1"/>
  <c r="V106" i="10"/>
  <c r="V147" i="10" s="1"/>
  <c r="U106" i="10"/>
  <c r="U147" i="10" s="1"/>
  <c r="T106" i="10"/>
  <c r="T147" i="10" s="1"/>
  <c r="S106" i="10"/>
  <c r="S147" i="10" s="1"/>
  <c r="R106" i="10"/>
  <c r="R147" i="10" s="1"/>
  <c r="Q106" i="10"/>
  <c r="Q147" i="10" s="1"/>
  <c r="P106" i="10"/>
  <c r="P147" i="10" s="1"/>
  <c r="O106" i="10"/>
  <c r="O147" i="10" s="1"/>
  <c r="N106" i="10"/>
  <c r="N147" i="10" s="1"/>
  <c r="M106" i="10"/>
  <c r="M147" i="10" s="1"/>
  <c r="L106" i="10"/>
  <c r="L147" i="10" s="1"/>
  <c r="K106" i="10"/>
  <c r="K147" i="10" s="1"/>
  <c r="J106" i="10"/>
  <c r="J147" i="10" s="1"/>
  <c r="I106" i="10"/>
  <c r="I147" i="10" s="1"/>
  <c r="H106" i="10"/>
  <c r="AR105" i="10"/>
  <c r="AR146" i="10" s="1"/>
  <c r="AQ105" i="10"/>
  <c r="AQ146" i="10" s="1"/>
  <c r="AP105" i="10"/>
  <c r="AP146" i="10" s="1"/>
  <c r="AO105" i="10"/>
  <c r="AO146" i="10" s="1"/>
  <c r="AN105" i="10"/>
  <c r="AN146" i="10" s="1"/>
  <c r="AM105" i="10"/>
  <c r="AM146" i="10" s="1"/>
  <c r="AL105" i="10"/>
  <c r="AL146" i="10" s="1"/>
  <c r="AK105" i="10"/>
  <c r="AK146" i="10" s="1"/>
  <c r="AJ105" i="10"/>
  <c r="AJ146" i="10" s="1"/>
  <c r="AI105" i="10"/>
  <c r="AI146" i="10" s="1"/>
  <c r="AH105" i="10"/>
  <c r="AH146" i="10" s="1"/>
  <c r="AG105" i="10"/>
  <c r="AG146" i="10" s="1"/>
  <c r="AF105" i="10"/>
  <c r="AF146" i="10" s="1"/>
  <c r="AE105" i="10"/>
  <c r="AE146" i="10" s="1"/>
  <c r="AD105" i="10"/>
  <c r="AD146" i="10" s="1"/>
  <c r="AC105" i="10"/>
  <c r="AC146" i="10" s="1"/>
  <c r="AB105" i="10"/>
  <c r="AB146" i="10" s="1"/>
  <c r="AA105" i="10"/>
  <c r="AA146" i="10" s="1"/>
  <c r="Z105" i="10"/>
  <c r="Z146" i="10" s="1"/>
  <c r="Y105" i="10"/>
  <c r="Y146" i="10" s="1"/>
  <c r="X105" i="10"/>
  <c r="X146" i="10" s="1"/>
  <c r="W105" i="10"/>
  <c r="W146" i="10" s="1"/>
  <c r="V105" i="10"/>
  <c r="V146" i="10" s="1"/>
  <c r="U105" i="10"/>
  <c r="U146" i="10" s="1"/>
  <c r="T105" i="10"/>
  <c r="T146" i="10" s="1"/>
  <c r="S105" i="10"/>
  <c r="S146" i="10" s="1"/>
  <c r="R105" i="10"/>
  <c r="R146" i="10" s="1"/>
  <c r="Q105" i="10"/>
  <c r="Q146" i="10" s="1"/>
  <c r="P105" i="10"/>
  <c r="P146" i="10" s="1"/>
  <c r="O105" i="10"/>
  <c r="O146" i="10" s="1"/>
  <c r="N105" i="10"/>
  <c r="N146" i="10" s="1"/>
  <c r="M105" i="10"/>
  <c r="M146" i="10" s="1"/>
  <c r="L105" i="10"/>
  <c r="L146" i="10" s="1"/>
  <c r="K105" i="10"/>
  <c r="K146" i="10" s="1"/>
  <c r="J105" i="10"/>
  <c r="J146" i="10" s="1"/>
  <c r="I105" i="10"/>
  <c r="I146" i="10" s="1"/>
  <c r="H105" i="10"/>
  <c r="AR104" i="10"/>
  <c r="AR145" i="10" s="1"/>
  <c r="AQ104" i="10"/>
  <c r="AQ145" i="10" s="1"/>
  <c r="AP104" i="10"/>
  <c r="AP145" i="10" s="1"/>
  <c r="AO104" i="10"/>
  <c r="AO145" i="10" s="1"/>
  <c r="AN104" i="10"/>
  <c r="AN145" i="10" s="1"/>
  <c r="AM104" i="10"/>
  <c r="AM145" i="10" s="1"/>
  <c r="AL104" i="10"/>
  <c r="AL145" i="10" s="1"/>
  <c r="AK104" i="10"/>
  <c r="AK145" i="10" s="1"/>
  <c r="AJ104" i="10"/>
  <c r="AJ145" i="10" s="1"/>
  <c r="AI104" i="10"/>
  <c r="AI145" i="10" s="1"/>
  <c r="AH104" i="10"/>
  <c r="AH145" i="10" s="1"/>
  <c r="AG104" i="10"/>
  <c r="AG145" i="10" s="1"/>
  <c r="AF104" i="10"/>
  <c r="AF145" i="10" s="1"/>
  <c r="AE104" i="10"/>
  <c r="AE145" i="10" s="1"/>
  <c r="AD104" i="10"/>
  <c r="AD145" i="10" s="1"/>
  <c r="AC104" i="10"/>
  <c r="AC145" i="10" s="1"/>
  <c r="AB104" i="10"/>
  <c r="AB145" i="10" s="1"/>
  <c r="AA104" i="10"/>
  <c r="AA145" i="10" s="1"/>
  <c r="Z104" i="10"/>
  <c r="Z145" i="10" s="1"/>
  <c r="Y104" i="10"/>
  <c r="Y145" i="10" s="1"/>
  <c r="X104" i="10"/>
  <c r="X145" i="10" s="1"/>
  <c r="W104" i="10"/>
  <c r="W145" i="10" s="1"/>
  <c r="V104" i="10"/>
  <c r="V145" i="10" s="1"/>
  <c r="U104" i="10"/>
  <c r="U145" i="10" s="1"/>
  <c r="T104" i="10"/>
  <c r="T145" i="10" s="1"/>
  <c r="S104" i="10"/>
  <c r="S145" i="10" s="1"/>
  <c r="R104" i="10"/>
  <c r="R145" i="10" s="1"/>
  <c r="Q104" i="10"/>
  <c r="Q145" i="10" s="1"/>
  <c r="P104" i="10"/>
  <c r="P145" i="10" s="1"/>
  <c r="O104" i="10"/>
  <c r="O145" i="10" s="1"/>
  <c r="N104" i="10"/>
  <c r="N145" i="10" s="1"/>
  <c r="M104" i="10"/>
  <c r="M145" i="10" s="1"/>
  <c r="L104" i="10"/>
  <c r="L145" i="10" s="1"/>
  <c r="K104" i="10"/>
  <c r="K145" i="10" s="1"/>
  <c r="J104" i="10"/>
  <c r="J145" i="10" s="1"/>
  <c r="I104" i="10"/>
  <c r="I145" i="10" s="1"/>
  <c r="H104" i="10"/>
  <c r="AR103" i="10"/>
  <c r="AR144" i="10" s="1"/>
  <c r="AQ103" i="10"/>
  <c r="AQ144" i="10" s="1"/>
  <c r="AP103" i="10"/>
  <c r="AP144" i="10" s="1"/>
  <c r="AO103" i="10"/>
  <c r="AO144" i="10" s="1"/>
  <c r="AN103" i="10"/>
  <c r="AN144" i="10" s="1"/>
  <c r="AM103" i="10"/>
  <c r="AM144" i="10" s="1"/>
  <c r="AL103" i="10"/>
  <c r="AL144" i="10" s="1"/>
  <c r="AK103" i="10"/>
  <c r="AK144" i="10" s="1"/>
  <c r="AJ103" i="10"/>
  <c r="AJ144" i="10" s="1"/>
  <c r="AI103" i="10"/>
  <c r="AI144" i="10" s="1"/>
  <c r="AH103" i="10"/>
  <c r="AH144" i="10" s="1"/>
  <c r="AG103" i="10"/>
  <c r="AG144" i="10" s="1"/>
  <c r="AF103" i="10"/>
  <c r="AF144" i="10" s="1"/>
  <c r="AE103" i="10"/>
  <c r="AE144" i="10" s="1"/>
  <c r="AD103" i="10"/>
  <c r="AD144" i="10" s="1"/>
  <c r="AC103" i="10"/>
  <c r="AC144" i="10" s="1"/>
  <c r="AB103" i="10"/>
  <c r="AB144" i="10" s="1"/>
  <c r="AA103" i="10"/>
  <c r="AA144" i="10" s="1"/>
  <c r="Z103" i="10"/>
  <c r="Z144" i="10" s="1"/>
  <c r="Y103" i="10"/>
  <c r="Y144" i="10" s="1"/>
  <c r="X103" i="10"/>
  <c r="X144" i="10" s="1"/>
  <c r="W103" i="10"/>
  <c r="W144" i="10" s="1"/>
  <c r="V103" i="10"/>
  <c r="V144" i="10" s="1"/>
  <c r="U103" i="10"/>
  <c r="U144" i="10" s="1"/>
  <c r="T103" i="10"/>
  <c r="T144" i="10" s="1"/>
  <c r="S103" i="10"/>
  <c r="S144" i="10" s="1"/>
  <c r="R103" i="10"/>
  <c r="R144" i="10" s="1"/>
  <c r="Q103" i="10"/>
  <c r="Q144" i="10" s="1"/>
  <c r="P103" i="10"/>
  <c r="P144" i="10" s="1"/>
  <c r="O103" i="10"/>
  <c r="O144" i="10" s="1"/>
  <c r="N103" i="10"/>
  <c r="N144" i="10" s="1"/>
  <c r="M103" i="10"/>
  <c r="M144" i="10" s="1"/>
  <c r="L103" i="10"/>
  <c r="L144" i="10" s="1"/>
  <c r="K103" i="10"/>
  <c r="K144" i="10" s="1"/>
  <c r="J103" i="10"/>
  <c r="J144" i="10" s="1"/>
  <c r="I103" i="10"/>
  <c r="I144" i="10" s="1"/>
  <c r="H103" i="10"/>
  <c r="AR102" i="10"/>
  <c r="AR143" i="10" s="1"/>
  <c r="AQ102" i="10"/>
  <c r="AQ143" i="10" s="1"/>
  <c r="AP102" i="10"/>
  <c r="AP143" i="10" s="1"/>
  <c r="AO102" i="10"/>
  <c r="AO143" i="10" s="1"/>
  <c r="AN102" i="10"/>
  <c r="AN143" i="10" s="1"/>
  <c r="AM102" i="10"/>
  <c r="AM143" i="10" s="1"/>
  <c r="AL102" i="10"/>
  <c r="AL143" i="10" s="1"/>
  <c r="AK102" i="10"/>
  <c r="AK143" i="10" s="1"/>
  <c r="AJ102" i="10"/>
  <c r="AJ143" i="10" s="1"/>
  <c r="AI102" i="10"/>
  <c r="AI143" i="10" s="1"/>
  <c r="AH102" i="10"/>
  <c r="AH143" i="10" s="1"/>
  <c r="AG102" i="10"/>
  <c r="AG143" i="10" s="1"/>
  <c r="AF102" i="10"/>
  <c r="AF143" i="10" s="1"/>
  <c r="AE102" i="10"/>
  <c r="AE143" i="10" s="1"/>
  <c r="AD102" i="10"/>
  <c r="AD143" i="10" s="1"/>
  <c r="AC102" i="10"/>
  <c r="AC143" i="10" s="1"/>
  <c r="AB102" i="10"/>
  <c r="AB143" i="10" s="1"/>
  <c r="AA102" i="10"/>
  <c r="AA143" i="10" s="1"/>
  <c r="Z102" i="10"/>
  <c r="Z143" i="10" s="1"/>
  <c r="Y102" i="10"/>
  <c r="Y143" i="10" s="1"/>
  <c r="X102" i="10"/>
  <c r="X143" i="10" s="1"/>
  <c r="W102" i="10"/>
  <c r="W143" i="10" s="1"/>
  <c r="V102" i="10"/>
  <c r="V143" i="10" s="1"/>
  <c r="U102" i="10"/>
  <c r="U143" i="10" s="1"/>
  <c r="T102" i="10"/>
  <c r="T143" i="10" s="1"/>
  <c r="S102" i="10"/>
  <c r="S143" i="10" s="1"/>
  <c r="R102" i="10"/>
  <c r="R143" i="10" s="1"/>
  <c r="Q102" i="10"/>
  <c r="Q143" i="10" s="1"/>
  <c r="P102" i="10"/>
  <c r="P143" i="10" s="1"/>
  <c r="O102" i="10"/>
  <c r="O143" i="10" s="1"/>
  <c r="N102" i="10"/>
  <c r="N143" i="10" s="1"/>
  <c r="M102" i="10"/>
  <c r="M143" i="10" s="1"/>
  <c r="L102" i="10"/>
  <c r="L143" i="10" s="1"/>
  <c r="K102" i="10"/>
  <c r="K143" i="10" s="1"/>
  <c r="J102" i="10"/>
  <c r="J143" i="10" s="1"/>
  <c r="I102" i="10"/>
  <c r="I143" i="10" s="1"/>
  <c r="H102" i="10"/>
  <c r="AR101" i="10"/>
  <c r="AR142" i="10" s="1"/>
  <c r="AQ101" i="10"/>
  <c r="AQ142" i="10" s="1"/>
  <c r="AP101" i="10"/>
  <c r="AP142" i="10" s="1"/>
  <c r="AO101" i="10"/>
  <c r="AO142" i="10" s="1"/>
  <c r="AN101" i="10"/>
  <c r="AN142" i="10" s="1"/>
  <c r="AM101" i="10"/>
  <c r="AM142" i="10" s="1"/>
  <c r="AL101" i="10"/>
  <c r="AL142" i="10" s="1"/>
  <c r="AK101" i="10"/>
  <c r="AK142" i="10" s="1"/>
  <c r="AJ101" i="10"/>
  <c r="AJ142" i="10" s="1"/>
  <c r="AI101" i="10"/>
  <c r="AI142" i="10" s="1"/>
  <c r="AH101" i="10"/>
  <c r="AH142" i="10" s="1"/>
  <c r="AG101" i="10"/>
  <c r="AG142" i="10" s="1"/>
  <c r="AF101" i="10"/>
  <c r="AF142" i="10" s="1"/>
  <c r="AE101" i="10"/>
  <c r="AE142" i="10" s="1"/>
  <c r="AD101" i="10"/>
  <c r="AD142" i="10" s="1"/>
  <c r="AC101" i="10"/>
  <c r="AC142" i="10" s="1"/>
  <c r="AB101" i="10"/>
  <c r="AB142" i="10" s="1"/>
  <c r="AA101" i="10"/>
  <c r="AA142" i="10" s="1"/>
  <c r="Z101" i="10"/>
  <c r="Z142" i="10" s="1"/>
  <c r="Y101" i="10"/>
  <c r="Y142" i="10" s="1"/>
  <c r="X101" i="10"/>
  <c r="X142" i="10" s="1"/>
  <c r="W101" i="10"/>
  <c r="W142" i="10" s="1"/>
  <c r="V101" i="10"/>
  <c r="V142" i="10" s="1"/>
  <c r="U101" i="10"/>
  <c r="U142" i="10" s="1"/>
  <c r="T101" i="10"/>
  <c r="T142" i="10" s="1"/>
  <c r="S101" i="10"/>
  <c r="S142" i="10" s="1"/>
  <c r="R101" i="10"/>
  <c r="R142" i="10" s="1"/>
  <c r="Q101" i="10"/>
  <c r="Q142" i="10" s="1"/>
  <c r="P101" i="10"/>
  <c r="P142" i="10" s="1"/>
  <c r="O101" i="10"/>
  <c r="O142" i="10" s="1"/>
  <c r="N101" i="10"/>
  <c r="N142" i="10" s="1"/>
  <c r="M101" i="10"/>
  <c r="M142" i="10" s="1"/>
  <c r="L101" i="10"/>
  <c r="L142" i="10" s="1"/>
  <c r="K101" i="10"/>
  <c r="K142" i="10" s="1"/>
  <c r="J101" i="10"/>
  <c r="J142" i="10" s="1"/>
  <c r="I101" i="10"/>
  <c r="I142" i="10" s="1"/>
  <c r="H101" i="10"/>
  <c r="AR100" i="10"/>
  <c r="AR141" i="10" s="1"/>
  <c r="AQ100" i="10"/>
  <c r="AQ141" i="10" s="1"/>
  <c r="AP100" i="10"/>
  <c r="AP141" i="10" s="1"/>
  <c r="AO100" i="10"/>
  <c r="AO141" i="10" s="1"/>
  <c r="AN100" i="10"/>
  <c r="AN141" i="10" s="1"/>
  <c r="AM100" i="10"/>
  <c r="AM141" i="10" s="1"/>
  <c r="AL100" i="10"/>
  <c r="AL141" i="10" s="1"/>
  <c r="AK100" i="10"/>
  <c r="AK141" i="10" s="1"/>
  <c r="AJ100" i="10"/>
  <c r="AJ141" i="10" s="1"/>
  <c r="AI100" i="10"/>
  <c r="AI141" i="10" s="1"/>
  <c r="AH100" i="10"/>
  <c r="AH141" i="10" s="1"/>
  <c r="AG100" i="10"/>
  <c r="AG141" i="10" s="1"/>
  <c r="AF100" i="10"/>
  <c r="AF141" i="10" s="1"/>
  <c r="AE100" i="10"/>
  <c r="AE141" i="10" s="1"/>
  <c r="AD100" i="10"/>
  <c r="AD141" i="10" s="1"/>
  <c r="AC100" i="10"/>
  <c r="AC141" i="10" s="1"/>
  <c r="AB100" i="10"/>
  <c r="AB141" i="10" s="1"/>
  <c r="AA100" i="10"/>
  <c r="AA141" i="10" s="1"/>
  <c r="Z100" i="10"/>
  <c r="Z141" i="10" s="1"/>
  <c r="Y100" i="10"/>
  <c r="Y141" i="10" s="1"/>
  <c r="X100" i="10"/>
  <c r="X141" i="10" s="1"/>
  <c r="W100" i="10"/>
  <c r="W141" i="10" s="1"/>
  <c r="V100" i="10"/>
  <c r="V141" i="10" s="1"/>
  <c r="U100" i="10"/>
  <c r="U141" i="10" s="1"/>
  <c r="T100" i="10"/>
  <c r="T141" i="10" s="1"/>
  <c r="S100" i="10"/>
  <c r="S141" i="10" s="1"/>
  <c r="R100" i="10"/>
  <c r="R141" i="10" s="1"/>
  <c r="Q100" i="10"/>
  <c r="Q141" i="10" s="1"/>
  <c r="P100" i="10"/>
  <c r="P141" i="10" s="1"/>
  <c r="O100" i="10"/>
  <c r="O141" i="10" s="1"/>
  <c r="N100" i="10"/>
  <c r="N141" i="10" s="1"/>
  <c r="M100" i="10"/>
  <c r="M141" i="10" s="1"/>
  <c r="L100" i="10"/>
  <c r="L141" i="10" s="1"/>
  <c r="K100" i="10"/>
  <c r="K141" i="10" s="1"/>
  <c r="J100" i="10"/>
  <c r="J141" i="10" s="1"/>
  <c r="I100" i="10"/>
  <c r="I141" i="10" s="1"/>
  <c r="H100" i="10"/>
  <c r="AR99" i="10"/>
  <c r="AR140" i="10" s="1"/>
  <c r="AQ99" i="10"/>
  <c r="AQ140" i="10" s="1"/>
  <c r="AP99" i="10"/>
  <c r="AP140" i="10" s="1"/>
  <c r="AO99" i="10"/>
  <c r="AO140" i="10" s="1"/>
  <c r="AN99" i="10"/>
  <c r="AN140" i="10" s="1"/>
  <c r="AM99" i="10"/>
  <c r="AM140" i="10" s="1"/>
  <c r="AL99" i="10"/>
  <c r="AL140" i="10" s="1"/>
  <c r="AK99" i="10"/>
  <c r="AK140" i="10" s="1"/>
  <c r="AJ99" i="10"/>
  <c r="AJ140" i="10" s="1"/>
  <c r="AI99" i="10"/>
  <c r="AI140" i="10" s="1"/>
  <c r="AH99" i="10"/>
  <c r="AH140" i="10" s="1"/>
  <c r="AG99" i="10"/>
  <c r="AG140" i="10" s="1"/>
  <c r="AF99" i="10"/>
  <c r="AF140" i="10" s="1"/>
  <c r="AE99" i="10"/>
  <c r="AE140" i="10" s="1"/>
  <c r="AD99" i="10"/>
  <c r="AD140" i="10" s="1"/>
  <c r="AC99" i="10"/>
  <c r="AC140" i="10" s="1"/>
  <c r="AB99" i="10"/>
  <c r="AB140" i="10" s="1"/>
  <c r="AA99" i="10"/>
  <c r="AA140" i="10" s="1"/>
  <c r="Z99" i="10"/>
  <c r="Z140" i="10" s="1"/>
  <c r="Y99" i="10"/>
  <c r="Y140" i="10" s="1"/>
  <c r="X99" i="10"/>
  <c r="X140" i="10" s="1"/>
  <c r="W99" i="10"/>
  <c r="W140" i="10" s="1"/>
  <c r="V99" i="10"/>
  <c r="V140" i="10" s="1"/>
  <c r="U99" i="10"/>
  <c r="U140" i="10" s="1"/>
  <c r="T99" i="10"/>
  <c r="T140" i="10" s="1"/>
  <c r="S99" i="10"/>
  <c r="S140" i="10" s="1"/>
  <c r="R99" i="10"/>
  <c r="R140" i="10" s="1"/>
  <c r="Q99" i="10"/>
  <c r="Q140" i="10" s="1"/>
  <c r="P99" i="10"/>
  <c r="P140" i="10" s="1"/>
  <c r="O99" i="10"/>
  <c r="O140" i="10" s="1"/>
  <c r="N99" i="10"/>
  <c r="N140" i="10" s="1"/>
  <c r="M99" i="10"/>
  <c r="M140" i="10" s="1"/>
  <c r="L99" i="10"/>
  <c r="L140" i="10" s="1"/>
  <c r="K99" i="10"/>
  <c r="K140" i="10" s="1"/>
  <c r="J99" i="10"/>
  <c r="J140" i="10" s="1"/>
  <c r="I99" i="10"/>
  <c r="I140" i="10" s="1"/>
  <c r="H99" i="10"/>
  <c r="AR98" i="10"/>
  <c r="AR139" i="10" s="1"/>
  <c r="AQ98" i="10"/>
  <c r="AQ139" i="10" s="1"/>
  <c r="AP98" i="10"/>
  <c r="AP139" i="10" s="1"/>
  <c r="AO98" i="10"/>
  <c r="AO139" i="10" s="1"/>
  <c r="AN98" i="10"/>
  <c r="AN139" i="10" s="1"/>
  <c r="AM98" i="10"/>
  <c r="AM139" i="10" s="1"/>
  <c r="AL98" i="10"/>
  <c r="AL139" i="10" s="1"/>
  <c r="AK98" i="10"/>
  <c r="AK139" i="10" s="1"/>
  <c r="AJ98" i="10"/>
  <c r="AJ139" i="10" s="1"/>
  <c r="AI98" i="10"/>
  <c r="AI139" i="10" s="1"/>
  <c r="AH98" i="10"/>
  <c r="AH139" i="10" s="1"/>
  <c r="AG98" i="10"/>
  <c r="AG139" i="10" s="1"/>
  <c r="AF98" i="10"/>
  <c r="AF139" i="10" s="1"/>
  <c r="AE98" i="10"/>
  <c r="AE139" i="10" s="1"/>
  <c r="AD98" i="10"/>
  <c r="AD139" i="10" s="1"/>
  <c r="AC98" i="10"/>
  <c r="AC139" i="10" s="1"/>
  <c r="AB98" i="10"/>
  <c r="AB139" i="10" s="1"/>
  <c r="AA98" i="10"/>
  <c r="AA139" i="10" s="1"/>
  <c r="Z98" i="10"/>
  <c r="Z139" i="10" s="1"/>
  <c r="Y98" i="10"/>
  <c r="Y139" i="10" s="1"/>
  <c r="X98" i="10"/>
  <c r="X139" i="10" s="1"/>
  <c r="W98" i="10"/>
  <c r="W139" i="10" s="1"/>
  <c r="V98" i="10"/>
  <c r="V139" i="10" s="1"/>
  <c r="U98" i="10"/>
  <c r="U139" i="10" s="1"/>
  <c r="T98" i="10"/>
  <c r="T139" i="10" s="1"/>
  <c r="S98" i="10"/>
  <c r="S139" i="10" s="1"/>
  <c r="R98" i="10"/>
  <c r="R139" i="10" s="1"/>
  <c r="Q98" i="10"/>
  <c r="Q139" i="10" s="1"/>
  <c r="P98" i="10"/>
  <c r="P139" i="10" s="1"/>
  <c r="O98" i="10"/>
  <c r="O139" i="10" s="1"/>
  <c r="N98" i="10"/>
  <c r="N139" i="10" s="1"/>
  <c r="M98" i="10"/>
  <c r="M139" i="10" s="1"/>
  <c r="L98" i="10"/>
  <c r="L139" i="10" s="1"/>
  <c r="K98" i="10"/>
  <c r="K139" i="10" s="1"/>
  <c r="J98" i="10"/>
  <c r="J139" i="10" s="1"/>
  <c r="I98" i="10"/>
  <c r="I139" i="10" s="1"/>
  <c r="H98" i="10"/>
  <c r="AR97" i="10"/>
  <c r="AR138" i="10" s="1"/>
  <c r="AQ97" i="10"/>
  <c r="AQ138" i="10" s="1"/>
  <c r="AP97" i="10"/>
  <c r="AP138" i="10" s="1"/>
  <c r="AO97" i="10"/>
  <c r="AO138" i="10" s="1"/>
  <c r="AN97" i="10"/>
  <c r="AN138" i="10" s="1"/>
  <c r="AM97" i="10"/>
  <c r="AM138" i="10" s="1"/>
  <c r="AL97" i="10"/>
  <c r="AL138" i="10" s="1"/>
  <c r="AK97" i="10"/>
  <c r="AK138" i="10" s="1"/>
  <c r="AJ97" i="10"/>
  <c r="AJ138" i="10" s="1"/>
  <c r="AI97" i="10"/>
  <c r="AI138" i="10" s="1"/>
  <c r="AH97" i="10"/>
  <c r="AH138" i="10" s="1"/>
  <c r="AG97" i="10"/>
  <c r="AG138" i="10" s="1"/>
  <c r="AF97" i="10"/>
  <c r="AF138" i="10" s="1"/>
  <c r="AE97" i="10"/>
  <c r="AE138" i="10" s="1"/>
  <c r="AD97" i="10"/>
  <c r="AD138" i="10" s="1"/>
  <c r="AC97" i="10"/>
  <c r="AC138" i="10" s="1"/>
  <c r="AB97" i="10"/>
  <c r="AB138" i="10" s="1"/>
  <c r="AA97" i="10"/>
  <c r="AA138" i="10" s="1"/>
  <c r="Z97" i="10"/>
  <c r="Z138" i="10" s="1"/>
  <c r="Y97" i="10"/>
  <c r="Y138" i="10" s="1"/>
  <c r="X97" i="10"/>
  <c r="X138" i="10" s="1"/>
  <c r="W97" i="10"/>
  <c r="W138" i="10" s="1"/>
  <c r="V97" i="10"/>
  <c r="V138" i="10" s="1"/>
  <c r="U97" i="10"/>
  <c r="U138" i="10" s="1"/>
  <c r="T97" i="10"/>
  <c r="T138" i="10" s="1"/>
  <c r="S97" i="10"/>
  <c r="S138" i="10" s="1"/>
  <c r="R97" i="10"/>
  <c r="R138" i="10" s="1"/>
  <c r="Q97" i="10"/>
  <c r="Q138" i="10" s="1"/>
  <c r="P97" i="10"/>
  <c r="P138" i="10" s="1"/>
  <c r="O97" i="10"/>
  <c r="O138" i="10" s="1"/>
  <c r="N97" i="10"/>
  <c r="N138" i="10" s="1"/>
  <c r="M97" i="10"/>
  <c r="M138" i="10" s="1"/>
  <c r="L97" i="10"/>
  <c r="L138" i="10" s="1"/>
  <c r="K97" i="10"/>
  <c r="K138" i="10" s="1"/>
  <c r="J97" i="10"/>
  <c r="J138" i="10" s="1"/>
  <c r="I97" i="10"/>
  <c r="I138" i="10" s="1"/>
  <c r="H97" i="10"/>
  <c r="AR96" i="10"/>
  <c r="AR137" i="10" s="1"/>
  <c r="AQ96" i="10"/>
  <c r="AQ137" i="10" s="1"/>
  <c r="AP96" i="10"/>
  <c r="AP137" i="10" s="1"/>
  <c r="AO96" i="10"/>
  <c r="AO137" i="10" s="1"/>
  <c r="AN96" i="10"/>
  <c r="AN137" i="10" s="1"/>
  <c r="AM96" i="10"/>
  <c r="AM137" i="10" s="1"/>
  <c r="AL96" i="10"/>
  <c r="AL137" i="10" s="1"/>
  <c r="AK96" i="10"/>
  <c r="AK137" i="10" s="1"/>
  <c r="AJ96" i="10"/>
  <c r="AJ137" i="10" s="1"/>
  <c r="AI96" i="10"/>
  <c r="AI137" i="10" s="1"/>
  <c r="AH96" i="10"/>
  <c r="AH137" i="10" s="1"/>
  <c r="AG96" i="10"/>
  <c r="AG137" i="10" s="1"/>
  <c r="AF96" i="10"/>
  <c r="AF137" i="10" s="1"/>
  <c r="AE96" i="10"/>
  <c r="AE137" i="10" s="1"/>
  <c r="AD96" i="10"/>
  <c r="AD137" i="10" s="1"/>
  <c r="AC96" i="10"/>
  <c r="AC137" i="10" s="1"/>
  <c r="AB96" i="10"/>
  <c r="AB137" i="10" s="1"/>
  <c r="AA96" i="10"/>
  <c r="AA137" i="10" s="1"/>
  <c r="Z96" i="10"/>
  <c r="Z137" i="10" s="1"/>
  <c r="Y96" i="10"/>
  <c r="Y137" i="10" s="1"/>
  <c r="X96" i="10"/>
  <c r="X137" i="10" s="1"/>
  <c r="W96" i="10"/>
  <c r="W137" i="10" s="1"/>
  <c r="V96" i="10"/>
  <c r="V137" i="10" s="1"/>
  <c r="U96" i="10"/>
  <c r="U137" i="10" s="1"/>
  <c r="T96" i="10"/>
  <c r="T137" i="10" s="1"/>
  <c r="S96" i="10"/>
  <c r="S137" i="10" s="1"/>
  <c r="R96" i="10"/>
  <c r="R137" i="10" s="1"/>
  <c r="Q96" i="10"/>
  <c r="Q137" i="10" s="1"/>
  <c r="P96" i="10"/>
  <c r="P137" i="10" s="1"/>
  <c r="O96" i="10"/>
  <c r="O137" i="10" s="1"/>
  <c r="N96" i="10"/>
  <c r="N137" i="10" s="1"/>
  <c r="M96" i="10"/>
  <c r="M137" i="10" s="1"/>
  <c r="L96" i="10"/>
  <c r="L137" i="10" s="1"/>
  <c r="K96" i="10"/>
  <c r="K137" i="10" s="1"/>
  <c r="J96" i="10"/>
  <c r="J137" i="10" s="1"/>
  <c r="I96" i="10"/>
  <c r="I137" i="10" s="1"/>
  <c r="H96" i="10"/>
  <c r="AR95" i="10"/>
  <c r="AR136" i="10" s="1"/>
  <c r="AQ95" i="10"/>
  <c r="AQ136" i="10" s="1"/>
  <c r="AP95" i="10"/>
  <c r="AP136" i="10" s="1"/>
  <c r="AO95" i="10"/>
  <c r="AO136" i="10" s="1"/>
  <c r="AN95" i="10"/>
  <c r="AN136" i="10" s="1"/>
  <c r="AM95" i="10"/>
  <c r="AM136" i="10" s="1"/>
  <c r="AL95" i="10"/>
  <c r="AL136" i="10" s="1"/>
  <c r="AK95" i="10"/>
  <c r="AK136" i="10" s="1"/>
  <c r="AJ95" i="10"/>
  <c r="AJ136" i="10" s="1"/>
  <c r="AI95" i="10"/>
  <c r="AI136" i="10" s="1"/>
  <c r="AH95" i="10"/>
  <c r="AH136" i="10" s="1"/>
  <c r="AG95" i="10"/>
  <c r="AG136" i="10" s="1"/>
  <c r="AF95" i="10"/>
  <c r="AF136" i="10" s="1"/>
  <c r="AE95" i="10"/>
  <c r="AE136" i="10" s="1"/>
  <c r="AD95" i="10"/>
  <c r="AD136" i="10" s="1"/>
  <c r="AC95" i="10"/>
  <c r="AC136" i="10" s="1"/>
  <c r="AB95" i="10"/>
  <c r="AB136" i="10" s="1"/>
  <c r="AA95" i="10"/>
  <c r="AA136" i="10" s="1"/>
  <c r="Z95" i="10"/>
  <c r="Z136" i="10" s="1"/>
  <c r="Y95" i="10"/>
  <c r="Y136" i="10" s="1"/>
  <c r="X95" i="10"/>
  <c r="X136" i="10" s="1"/>
  <c r="W95" i="10"/>
  <c r="W136" i="10" s="1"/>
  <c r="V95" i="10"/>
  <c r="V136" i="10" s="1"/>
  <c r="U95" i="10"/>
  <c r="U136" i="10" s="1"/>
  <c r="T95" i="10"/>
  <c r="T136" i="10" s="1"/>
  <c r="S95" i="10"/>
  <c r="S136" i="10" s="1"/>
  <c r="R95" i="10"/>
  <c r="R136" i="10" s="1"/>
  <c r="Q95" i="10"/>
  <c r="Q136" i="10" s="1"/>
  <c r="P95" i="10"/>
  <c r="P136" i="10" s="1"/>
  <c r="O95" i="10"/>
  <c r="O136" i="10" s="1"/>
  <c r="N95" i="10"/>
  <c r="N136" i="10" s="1"/>
  <c r="M95" i="10"/>
  <c r="M136" i="10" s="1"/>
  <c r="L95" i="10"/>
  <c r="L136" i="10" s="1"/>
  <c r="K95" i="10"/>
  <c r="K136" i="10" s="1"/>
  <c r="J95" i="10"/>
  <c r="J136" i="10" s="1"/>
  <c r="I95" i="10"/>
  <c r="I136" i="10" s="1"/>
  <c r="H95" i="10"/>
  <c r="AR94" i="10"/>
  <c r="AR135" i="10" s="1"/>
  <c r="AQ94" i="10"/>
  <c r="AQ135" i="10" s="1"/>
  <c r="AP94" i="10"/>
  <c r="AP135" i="10" s="1"/>
  <c r="AO94" i="10"/>
  <c r="AO135" i="10" s="1"/>
  <c r="AN94" i="10"/>
  <c r="AN135" i="10" s="1"/>
  <c r="AM94" i="10"/>
  <c r="AM135" i="10" s="1"/>
  <c r="AL94" i="10"/>
  <c r="AL135" i="10" s="1"/>
  <c r="AK94" i="10"/>
  <c r="AK135" i="10" s="1"/>
  <c r="AJ94" i="10"/>
  <c r="AJ135" i="10" s="1"/>
  <c r="AI94" i="10"/>
  <c r="AI135" i="10" s="1"/>
  <c r="AH94" i="10"/>
  <c r="AH135" i="10" s="1"/>
  <c r="AG94" i="10"/>
  <c r="AG135" i="10" s="1"/>
  <c r="AF94" i="10"/>
  <c r="AF135" i="10" s="1"/>
  <c r="AE94" i="10"/>
  <c r="AE135" i="10" s="1"/>
  <c r="AD94" i="10"/>
  <c r="AD135" i="10" s="1"/>
  <c r="AC94" i="10"/>
  <c r="AC135" i="10" s="1"/>
  <c r="AB94" i="10"/>
  <c r="AB135" i="10" s="1"/>
  <c r="AA94" i="10"/>
  <c r="AA135" i="10" s="1"/>
  <c r="Z94" i="10"/>
  <c r="Z135" i="10" s="1"/>
  <c r="Y94" i="10"/>
  <c r="Y135" i="10" s="1"/>
  <c r="X94" i="10"/>
  <c r="X135" i="10" s="1"/>
  <c r="W94" i="10"/>
  <c r="W135" i="10" s="1"/>
  <c r="V94" i="10"/>
  <c r="V135" i="10" s="1"/>
  <c r="U94" i="10"/>
  <c r="U135" i="10" s="1"/>
  <c r="T94" i="10"/>
  <c r="T135" i="10" s="1"/>
  <c r="S94" i="10"/>
  <c r="S135" i="10" s="1"/>
  <c r="R94" i="10"/>
  <c r="R135" i="10" s="1"/>
  <c r="Q94" i="10"/>
  <c r="Q135" i="10" s="1"/>
  <c r="P94" i="10"/>
  <c r="P135" i="10" s="1"/>
  <c r="O94" i="10"/>
  <c r="O135" i="10" s="1"/>
  <c r="N94" i="10"/>
  <c r="N135" i="10" s="1"/>
  <c r="M94" i="10"/>
  <c r="M135" i="10" s="1"/>
  <c r="L94" i="10"/>
  <c r="L135" i="10" s="1"/>
  <c r="K94" i="10"/>
  <c r="K135" i="10" s="1"/>
  <c r="J94" i="10"/>
  <c r="J135" i="10" s="1"/>
  <c r="I94" i="10"/>
  <c r="I135" i="10" s="1"/>
  <c r="H94" i="10"/>
  <c r="AR93" i="10"/>
  <c r="AR134" i="10" s="1"/>
  <c r="AQ93" i="10"/>
  <c r="AQ134" i="10" s="1"/>
  <c r="AP93" i="10"/>
  <c r="AP134" i="10" s="1"/>
  <c r="AO93" i="10"/>
  <c r="AO134" i="10" s="1"/>
  <c r="AN93" i="10"/>
  <c r="AN134" i="10" s="1"/>
  <c r="AM93" i="10"/>
  <c r="AM134" i="10" s="1"/>
  <c r="AL93" i="10"/>
  <c r="AL134" i="10" s="1"/>
  <c r="AK93" i="10"/>
  <c r="AK134" i="10" s="1"/>
  <c r="AJ93" i="10"/>
  <c r="AJ134" i="10" s="1"/>
  <c r="AI93" i="10"/>
  <c r="AI134" i="10" s="1"/>
  <c r="AH93" i="10"/>
  <c r="AH134" i="10" s="1"/>
  <c r="AG93" i="10"/>
  <c r="AG134" i="10" s="1"/>
  <c r="AF93" i="10"/>
  <c r="AF134" i="10" s="1"/>
  <c r="AE93" i="10"/>
  <c r="AE134" i="10" s="1"/>
  <c r="AD93" i="10"/>
  <c r="AD134" i="10" s="1"/>
  <c r="AC93" i="10"/>
  <c r="AC134" i="10" s="1"/>
  <c r="AB93" i="10"/>
  <c r="AB134" i="10" s="1"/>
  <c r="AA93" i="10"/>
  <c r="AA134" i="10" s="1"/>
  <c r="Z93" i="10"/>
  <c r="Z134" i="10" s="1"/>
  <c r="Y93" i="10"/>
  <c r="Y134" i="10" s="1"/>
  <c r="X93" i="10"/>
  <c r="X134" i="10" s="1"/>
  <c r="W93" i="10"/>
  <c r="W134" i="10" s="1"/>
  <c r="V93" i="10"/>
  <c r="V134" i="10" s="1"/>
  <c r="U93" i="10"/>
  <c r="U134" i="10" s="1"/>
  <c r="T93" i="10"/>
  <c r="T134" i="10" s="1"/>
  <c r="S93" i="10"/>
  <c r="S134" i="10" s="1"/>
  <c r="R93" i="10"/>
  <c r="R134" i="10" s="1"/>
  <c r="Q93" i="10"/>
  <c r="Q134" i="10" s="1"/>
  <c r="P93" i="10"/>
  <c r="P134" i="10" s="1"/>
  <c r="O93" i="10"/>
  <c r="O134" i="10" s="1"/>
  <c r="N93" i="10"/>
  <c r="N134" i="10" s="1"/>
  <c r="M93" i="10"/>
  <c r="M134" i="10" s="1"/>
  <c r="L93" i="10"/>
  <c r="L134" i="10" s="1"/>
  <c r="K93" i="10"/>
  <c r="K134" i="10" s="1"/>
  <c r="J93" i="10"/>
  <c r="J134" i="10" s="1"/>
  <c r="I93" i="10"/>
  <c r="I134" i="10" s="1"/>
  <c r="H93" i="10"/>
  <c r="AR92" i="10"/>
  <c r="AQ92" i="10"/>
  <c r="AP92" i="10"/>
  <c r="AO92" i="10"/>
  <c r="AN92" i="10"/>
  <c r="AM92" i="10"/>
  <c r="AL92" i="10"/>
  <c r="AK92" i="10"/>
  <c r="AJ92" i="10"/>
  <c r="AI92" i="10"/>
  <c r="AH92" i="10"/>
  <c r="AG92" i="10"/>
  <c r="AF92" i="10"/>
  <c r="AE92" i="10"/>
  <c r="AD92" i="10"/>
  <c r="AC92" i="10"/>
  <c r="AB92" i="10"/>
  <c r="AA92" i="10"/>
  <c r="Z92" i="10"/>
  <c r="Y92" i="10"/>
  <c r="X92" i="10"/>
  <c r="W92" i="10"/>
  <c r="V92" i="10"/>
  <c r="U92" i="10"/>
  <c r="T92" i="10"/>
  <c r="S92" i="10"/>
  <c r="R92" i="10"/>
  <c r="Q92" i="10"/>
  <c r="P92" i="10"/>
  <c r="O92" i="10"/>
  <c r="N92" i="10"/>
  <c r="M92" i="10"/>
  <c r="L92" i="10"/>
  <c r="K92" i="10"/>
  <c r="J92" i="10"/>
  <c r="I92" i="10"/>
  <c r="H92" i="10"/>
  <c r="D58" i="10"/>
  <c r="F53" i="10"/>
  <c r="AU5" i="12" s="1"/>
  <c r="D44" i="10"/>
  <c r="F29" i="10"/>
  <c r="G29" i="10" s="1"/>
  <c r="H29" i="10" s="1"/>
  <c r="I29" i="10" s="1"/>
  <c r="J29" i="10" s="1"/>
  <c r="K29" i="10" s="1"/>
  <c r="D19" i="10"/>
  <c r="P94" i="4"/>
  <c r="P95" i="4"/>
  <c r="P135" i="4" s="1"/>
  <c r="P96" i="4"/>
  <c r="P136" i="4" s="1"/>
  <c r="P97" i="4"/>
  <c r="P137" i="4" s="1"/>
  <c r="P98" i="4"/>
  <c r="P138" i="4" s="1"/>
  <c r="P99" i="4"/>
  <c r="P100" i="4"/>
  <c r="P140" i="4" s="1"/>
  <c r="P101" i="4"/>
  <c r="P141" i="4" s="1"/>
  <c r="P102" i="4"/>
  <c r="P142" i="4" s="1"/>
  <c r="P103" i="4"/>
  <c r="P143" i="4" s="1"/>
  <c r="P104" i="4"/>
  <c r="P144" i="4" s="1"/>
  <c r="P105" i="4"/>
  <c r="P145" i="4" s="1"/>
  <c r="P106" i="4"/>
  <c r="P146" i="4" s="1"/>
  <c r="P107" i="4"/>
  <c r="P147" i="4" s="1"/>
  <c r="P108" i="4"/>
  <c r="P148" i="4" s="1"/>
  <c r="P109" i="4"/>
  <c r="P149" i="4" s="1"/>
  <c r="P110" i="4"/>
  <c r="P150" i="4" s="1"/>
  <c r="P111" i="4"/>
  <c r="P151" i="4" s="1"/>
  <c r="P112" i="4"/>
  <c r="P152" i="4" s="1"/>
  <c r="P113" i="4"/>
  <c r="P153" i="4" s="1"/>
  <c r="P114" i="4"/>
  <c r="P154" i="4" s="1"/>
  <c r="P115" i="4"/>
  <c r="P155" i="4" s="1"/>
  <c r="P116" i="4"/>
  <c r="P156" i="4" s="1"/>
  <c r="P117" i="4"/>
  <c r="P157" i="4" s="1"/>
  <c r="P118" i="4"/>
  <c r="P158" i="4" s="1"/>
  <c r="P119" i="4"/>
  <c r="P159" i="4" s="1"/>
  <c r="P120" i="4"/>
  <c r="P160" i="4" s="1"/>
  <c r="P121" i="4"/>
  <c r="P161" i="4" s="1"/>
  <c r="P122" i="4"/>
  <c r="P162" i="4" s="1"/>
  <c r="P123" i="4"/>
  <c r="P163" i="4" s="1"/>
  <c r="P124" i="4"/>
  <c r="P164" i="4" s="1"/>
  <c r="P125" i="4"/>
  <c r="P165" i="4" s="1"/>
  <c r="P126" i="4"/>
  <c r="P166" i="4" s="1"/>
  <c r="P127" i="4"/>
  <c r="P167" i="4" s="1"/>
  <c r="P128" i="4"/>
  <c r="P168" i="4" s="1"/>
  <c r="P129" i="4"/>
  <c r="P169" i="4" s="1"/>
  <c r="AU21" i="12" l="1"/>
  <c r="AU23" i="12"/>
  <c r="AU25" i="12"/>
  <c r="BJ25" i="12" s="1"/>
  <c r="C84" i="10"/>
  <c r="BA5" i="12"/>
  <c r="D47" i="4"/>
  <c r="AV5" i="12"/>
  <c r="F49" i="10"/>
  <c r="BJ21" i="12"/>
  <c r="AU19" i="12"/>
  <c r="BJ19" i="12" s="1"/>
  <c r="AU11" i="12"/>
  <c r="BJ11" i="12" s="1"/>
  <c r="AU15" i="12"/>
  <c r="BJ15" i="12" s="1"/>
  <c r="BJ23" i="12"/>
  <c r="H189" i="10"/>
  <c r="I189" i="10" s="1"/>
  <c r="J189" i="10" s="1"/>
  <c r="K189" i="10" s="1"/>
  <c r="L189" i="10" s="1"/>
  <c r="M189" i="10" s="1"/>
  <c r="N189" i="10" s="1"/>
  <c r="O189" i="10" s="1"/>
  <c r="P189" i="10" s="1"/>
  <c r="Q189" i="10" s="1"/>
  <c r="R189" i="10" s="1"/>
  <c r="S189" i="10" s="1"/>
  <c r="T189" i="10" s="1"/>
  <c r="U189" i="10" s="1"/>
  <c r="V189" i="10" s="1"/>
  <c r="W189" i="10" s="1"/>
  <c r="X189" i="10" s="1"/>
  <c r="Y189" i="10" s="1"/>
  <c r="Z189" i="10" s="1"/>
  <c r="AA189" i="10" s="1"/>
  <c r="AB189" i="10" s="1"/>
  <c r="AC189" i="10" s="1"/>
  <c r="AD189" i="10" s="1"/>
  <c r="AE189" i="10" s="1"/>
  <c r="AF189" i="10" s="1"/>
  <c r="AG189" i="10" s="1"/>
  <c r="AH189" i="10" s="1"/>
  <c r="AI189" i="10" s="1"/>
  <c r="AJ189" i="10" s="1"/>
  <c r="AK189" i="10" s="1"/>
  <c r="AL189" i="10" s="1"/>
  <c r="AM189" i="10" s="1"/>
  <c r="AN189" i="10" s="1"/>
  <c r="AO189" i="10" s="1"/>
  <c r="AP189" i="10" s="1"/>
  <c r="AQ189" i="10" s="1"/>
  <c r="S133" i="10"/>
  <c r="S132" i="10" s="1"/>
  <c r="O133" i="10"/>
  <c r="O132" i="10" s="1"/>
  <c r="W133" i="10"/>
  <c r="W132" i="10" s="1"/>
  <c r="AE133" i="10"/>
  <c r="AE132" i="10" s="1"/>
  <c r="AM133" i="10"/>
  <c r="AM132" i="10" s="1"/>
  <c r="H140" i="10"/>
  <c r="G140" i="10" s="1"/>
  <c r="H148" i="10"/>
  <c r="G148" i="10" s="1"/>
  <c r="H156" i="10"/>
  <c r="G156" i="10" s="1"/>
  <c r="H164" i="10"/>
  <c r="G164" i="10" s="1"/>
  <c r="AQ133" i="10"/>
  <c r="AQ132" i="10" s="1"/>
  <c r="H144" i="10"/>
  <c r="G144" i="10" s="1"/>
  <c r="H133" i="10"/>
  <c r="P133" i="10"/>
  <c r="P132" i="10" s="1"/>
  <c r="X133" i="10"/>
  <c r="X132" i="10" s="1"/>
  <c r="AF133" i="10"/>
  <c r="AF132" i="10" s="1"/>
  <c r="AN133" i="10"/>
  <c r="AN132" i="10" s="1"/>
  <c r="H141" i="10"/>
  <c r="G141" i="10" s="1"/>
  <c r="H149" i="10"/>
  <c r="G149" i="10" s="1"/>
  <c r="H157" i="10"/>
  <c r="G157" i="10" s="1"/>
  <c r="H165" i="10"/>
  <c r="G165" i="10" s="1"/>
  <c r="AI133" i="10"/>
  <c r="AI132" i="10" s="1"/>
  <c r="I133" i="10"/>
  <c r="I132" i="10" s="1"/>
  <c r="Q133" i="10"/>
  <c r="Q132" i="10" s="1"/>
  <c r="Y133" i="10"/>
  <c r="Y132" i="10" s="1"/>
  <c r="AG133" i="10"/>
  <c r="AG132" i="10" s="1"/>
  <c r="AO133" i="10"/>
  <c r="AO132" i="10" s="1"/>
  <c r="H134" i="10"/>
  <c r="G134" i="10" s="1"/>
  <c r="H142" i="10"/>
  <c r="G142" i="10" s="1"/>
  <c r="H150" i="10"/>
  <c r="G150" i="10" s="1"/>
  <c r="H158" i="10"/>
  <c r="G158" i="10" s="1"/>
  <c r="H166" i="10"/>
  <c r="G166" i="10" s="1"/>
  <c r="J133" i="10"/>
  <c r="J132" i="10" s="1"/>
  <c r="R133" i="10"/>
  <c r="R132" i="10" s="1"/>
  <c r="Z133" i="10"/>
  <c r="Z132" i="10" s="1"/>
  <c r="AH133" i="10"/>
  <c r="AH132" i="10" s="1"/>
  <c r="AP133" i="10"/>
  <c r="AP132" i="10" s="1"/>
  <c r="H135" i="10"/>
  <c r="G135" i="10" s="1"/>
  <c r="H143" i="10"/>
  <c r="G143" i="10" s="1"/>
  <c r="H151" i="10"/>
  <c r="G151" i="10" s="1"/>
  <c r="H159" i="10"/>
  <c r="G159" i="10" s="1"/>
  <c r="H167" i="10"/>
  <c r="G167" i="10" s="1"/>
  <c r="H168" i="10"/>
  <c r="G168" i="10" s="1"/>
  <c r="K133" i="10"/>
  <c r="K132" i="10" s="1"/>
  <c r="H136" i="10"/>
  <c r="G136" i="10" s="1"/>
  <c r="H152" i="10"/>
  <c r="G152" i="10" s="1"/>
  <c r="L133" i="10"/>
  <c r="L132" i="10" s="1"/>
  <c r="T133" i="10"/>
  <c r="T132" i="10" s="1"/>
  <c r="AB133" i="10"/>
  <c r="AB132" i="10" s="1"/>
  <c r="AJ133" i="10"/>
  <c r="AJ132" i="10" s="1"/>
  <c r="AR133" i="10"/>
  <c r="AR132" i="10" s="1"/>
  <c r="H137" i="10"/>
  <c r="G137" i="10" s="1"/>
  <c r="H145" i="10"/>
  <c r="G145" i="10" s="1"/>
  <c r="H153" i="10"/>
  <c r="G153" i="10" s="1"/>
  <c r="H161" i="10"/>
  <c r="G161" i="10" s="1"/>
  <c r="H169" i="10"/>
  <c r="G169" i="10" s="1"/>
  <c r="AA133" i="10"/>
  <c r="AA132" i="10" s="1"/>
  <c r="H160" i="10"/>
  <c r="G160" i="10" s="1"/>
  <c r="M133" i="10"/>
  <c r="M132" i="10" s="1"/>
  <c r="AC133" i="10"/>
  <c r="AC132" i="10" s="1"/>
  <c r="H138" i="10"/>
  <c r="G138" i="10" s="1"/>
  <c r="H146" i="10"/>
  <c r="G146" i="10" s="1"/>
  <c r="H154" i="10"/>
  <c r="G154" i="10" s="1"/>
  <c r="H162" i="10"/>
  <c r="G162" i="10" s="1"/>
  <c r="U133" i="10"/>
  <c r="U132" i="10" s="1"/>
  <c r="AK133" i="10"/>
  <c r="AK132" i="10" s="1"/>
  <c r="N133" i="10"/>
  <c r="N132" i="10" s="1"/>
  <c r="V133" i="10"/>
  <c r="V132" i="10" s="1"/>
  <c r="AD133" i="10"/>
  <c r="AD132" i="10" s="1"/>
  <c r="AL133" i="10"/>
  <c r="AL132" i="10" s="1"/>
  <c r="H139" i="10"/>
  <c r="G139" i="10" s="1"/>
  <c r="H147" i="10"/>
  <c r="G147" i="10" s="1"/>
  <c r="H155" i="10"/>
  <c r="G155" i="10" s="1"/>
  <c r="H163" i="10"/>
  <c r="G163" i="10" s="1"/>
  <c r="P139" i="4"/>
  <c r="P93" i="4"/>
  <c r="P134" i="4"/>
  <c r="P133" i="4" s="1"/>
  <c r="AV21" i="12" l="1"/>
  <c r="AV19" i="12"/>
  <c r="F42" i="10"/>
  <c r="BK19" i="12"/>
  <c r="BK25" i="12"/>
  <c r="AV9" i="12"/>
  <c r="BK9" i="12" s="1"/>
  <c r="BK21" i="12"/>
  <c r="BA19" i="12"/>
  <c r="BM19" i="12" s="1"/>
  <c r="BA13" i="12"/>
  <c r="BM13" i="12" s="1"/>
  <c r="BA9" i="12"/>
  <c r="BM9" i="12" s="1"/>
  <c r="BA25" i="12"/>
  <c r="BM25" i="12" s="1"/>
  <c r="BA11" i="12"/>
  <c r="BM11" i="12" s="1"/>
  <c r="BA23" i="12"/>
  <c r="BM23" i="12" s="1"/>
  <c r="BA15" i="12"/>
  <c r="BM15" i="12" s="1"/>
  <c r="BA21" i="12"/>
  <c r="BM21" i="12" s="1"/>
  <c r="BA17" i="12"/>
  <c r="BM17" i="12" s="1"/>
  <c r="H132" i="10"/>
  <c r="G133" i="10"/>
  <c r="H86" i="10"/>
  <c r="I75" i="10"/>
  <c r="I86" i="10" s="1"/>
  <c r="J75" i="10" l="1"/>
  <c r="J86" i="10" s="1"/>
  <c r="K75" i="10" l="1"/>
  <c r="K86" i="10" s="1"/>
  <c r="H184" i="4"/>
  <c r="I184" i="4" s="1"/>
  <c r="J184" i="4" s="1"/>
  <c r="K184" i="4" s="1"/>
  <c r="L184" i="4" s="1"/>
  <c r="M184" i="4" s="1"/>
  <c r="N184" i="4" s="1"/>
  <c r="O184" i="4" s="1"/>
  <c r="P184" i="4" s="1"/>
  <c r="Q184" i="4" s="1"/>
  <c r="R184" i="4" s="1"/>
  <c r="S184" i="4" s="1"/>
  <c r="T184" i="4" s="1"/>
  <c r="U184" i="4" s="1"/>
  <c r="V184" i="4" s="1"/>
  <c r="W184" i="4" s="1"/>
  <c r="X184" i="4" s="1"/>
  <c r="Y184" i="4" s="1"/>
  <c r="Z184" i="4" s="1"/>
  <c r="AA184" i="4" s="1"/>
  <c r="AB184" i="4" s="1"/>
  <c r="AC184" i="4" s="1"/>
  <c r="AD184" i="4" s="1"/>
  <c r="AE184" i="4" s="1"/>
  <c r="AF184" i="4" s="1"/>
  <c r="AG184" i="4" s="1"/>
  <c r="AH184" i="4" s="1"/>
  <c r="AI184" i="4" s="1"/>
  <c r="AJ184" i="4" s="1"/>
  <c r="AK184" i="4" s="1"/>
  <c r="AL184" i="4" s="1"/>
  <c r="AM184" i="4" s="1"/>
  <c r="AN184" i="4" s="1"/>
  <c r="AO184" i="4" s="1"/>
  <c r="AP184" i="4" s="1"/>
  <c r="H185" i="4"/>
  <c r="I185" i="4" s="1"/>
  <c r="J185" i="4" s="1"/>
  <c r="K185" i="4" s="1"/>
  <c r="L185" i="4" s="1"/>
  <c r="M185" i="4" s="1"/>
  <c r="N185" i="4" s="1"/>
  <c r="O185" i="4" s="1"/>
  <c r="P185" i="4" s="1"/>
  <c r="Q185" i="4" s="1"/>
  <c r="R185" i="4" s="1"/>
  <c r="S185" i="4" s="1"/>
  <c r="T185" i="4" s="1"/>
  <c r="U185" i="4" s="1"/>
  <c r="V185" i="4" s="1"/>
  <c r="W185" i="4" s="1"/>
  <c r="X185" i="4" s="1"/>
  <c r="Y185" i="4" s="1"/>
  <c r="Z185" i="4" s="1"/>
  <c r="AA185" i="4" s="1"/>
  <c r="AB185" i="4" s="1"/>
  <c r="AC185" i="4" s="1"/>
  <c r="AD185" i="4" s="1"/>
  <c r="AE185" i="4" s="1"/>
  <c r="AF185" i="4" s="1"/>
  <c r="AG185" i="4" s="1"/>
  <c r="AH185" i="4" s="1"/>
  <c r="AI185" i="4" s="1"/>
  <c r="AJ185" i="4" s="1"/>
  <c r="AK185" i="4" s="1"/>
  <c r="AL185" i="4" s="1"/>
  <c r="AM185" i="4" s="1"/>
  <c r="AN185" i="4" s="1"/>
  <c r="AO185" i="4" s="1"/>
  <c r="AP185" i="4" s="1"/>
  <c r="G179" i="4"/>
  <c r="H179" i="4" s="1"/>
  <c r="I179" i="4" s="1"/>
  <c r="J179" i="4" s="1"/>
  <c r="K179" i="4" s="1"/>
  <c r="L179" i="4" s="1"/>
  <c r="M179" i="4" s="1"/>
  <c r="N179" i="4" s="1"/>
  <c r="O179" i="4" s="1"/>
  <c r="D61" i="4"/>
  <c r="I51" i="8"/>
  <c r="G51" i="8"/>
  <c r="L75" i="10" l="1"/>
  <c r="M75" i="10" s="1"/>
  <c r="I71" i="7"/>
  <c r="H71" i="7"/>
  <c r="F32" i="4"/>
  <c r="G32" i="4" s="1"/>
  <c r="H32" i="4" s="1"/>
  <c r="I32" i="4" s="1"/>
  <c r="J32" i="4" s="1"/>
  <c r="K32" i="4" s="1"/>
  <c r="L24" i="8"/>
  <c r="L25" i="8" s="1"/>
  <c r="L86" i="10" l="1"/>
  <c r="M86" i="10"/>
  <c r="N75" i="10"/>
  <c r="O75" i="10" l="1"/>
  <c r="N86" i="10"/>
  <c r="G180" i="4"/>
  <c r="H180" i="4" s="1"/>
  <c r="I180" i="4" s="1"/>
  <c r="J180" i="4" s="1"/>
  <c r="K180" i="4" s="1"/>
  <c r="L180" i="4" s="1"/>
  <c r="M180" i="4" s="1"/>
  <c r="N180" i="4" s="1"/>
  <c r="O180" i="4" s="1"/>
  <c r="G88" i="4"/>
  <c r="H78" i="4"/>
  <c r="H88" i="4" s="1"/>
  <c r="I78" i="4" l="1"/>
  <c r="J78" i="4" s="1"/>
  <c r="K78" i="4" s="1"/>
  <c r="L78" i="4" s="1"/>
  <c r="M78" i="4" s="1"/>
  <c r="N78" i="4" s="1"/>
  <c r="O78" i="4" s="1"/>
  <c r="P78" i="4" s="1"/>
  <c r="P75" i="10"/>
  <c r="O86" i="10"/>
  <c r="E84" i="7"/>
  <c r="E85" i="7"/>
  <c r="E83" i="7"/>
  <c r="F53" i="4" s="1"/>
  <c r="I43" i="7"/>
  <c r="H43" i="7"/>
  <c r="F60" i="7"/>
  <c r="F62" i="7" s="1"/>
  <c r="I58" i="7"/>
  <c r="J58" i="7" s="1"/>
  <c r="F34" i="10" l="1"/>
  <c r="F50" i="10"/>
  <c r="Q78" i="4"/>
  <c r="P88" i="4"/>
  <c r="F38" i="10"/>
  <c r="P86" i="10"/>
  <c r="Q75" i="10"/>
  <c r="I88" i="4"/>
  <c r="J88" i="4"/>
  <c r="K88" i="4"/>
  <c r="I59" i="7"/>
  <c r="J59" i="7" s="1"/>
  <c r="J60" i="7" s="1"/>
  <c r="R78" i="4" l="1"/>
  <c r="Q88" i="4"/>
  <c r="G76" i="10"/>
  <c r="L60" i="7"/>
  <c r="H53" i="10"/>
  <c r="F57" i="4" s="1"/>
  <c r="Q86" i="10"/>
  <c r="R75" i="10"/>
  <c r="L88" i="4"/>
  <c r="F54" i="10" l="1"/>
  <c r="H76" i="10"/>
  <c r="H87" i="10" s="1"/>
  <c r="G87" i="10"/>
  <c r="S78" i="4"/>
  <c r="R88" i="4"/>
  <c r="S75" i="10"/>
  <c r="R86" i="10"/>
  <c r="M88" i="4"/>
  <c r="I76" i="10" l="1"/>
  <c r="I87" i="10" s="1"/>
  <c r="T78" i="4"/>
  <c r="S88" i="4"/>
  <c r="G89" i="4"/>
  <c r="H79" i="4"/>
  <c r="H89" i="4" s="1"/>
  <c r="S86" i="10"/>
  <c r="T75" i="10"/>
  <c r="N88" i="4"/>
  <c r="J76" i="10" l="1"/>
  <c r="J87" i="10" s="1"/>
  <c r="U78" i="4"/>
  <c r="T88" i="4"/>
  <c r="I79" i="4"/>
  <c r="T86" i="10"/>
  <c r="U75" i="10"/>
  <c r="O88" i="4"/>
  <c r="K76" i="10" l="1"/>
  <c r="K87" i="10" s="1"/>
  <c r="V78" i="4"/>
  <c r="U88" i="4"/>
  <c r="J79" i="4"/>
  <c r="I89" i="4"/>
  <c r="U86" i="10"/>
  <c r="V75" i="10"/>
  <c r="L76" i="10" l="1"/>
  <c r="L87" i="10" s="1"/>
  <c r="W78" i="4"/>
  <c r="V88" i="4"/>
  <c r="K79" i="4"/>
  <c r="J89" i="4"/>
  <c r="W75" i="10"/>
  <c r="V86" i="10"/>
  <c r="M76" i="10" l="1"/>
  <c r="M87" i="10" s="1"/>
  <c r="X78" i="4"/>
  <c r="W88" i="4"/>
  <c r="L79" i="4"/>
  <c r="K89" i="4"/>
  <c r="X75" i="10"/>
  <c r="W86" i="10"/>
  <c r="N76" i="10" l="1"/>
  <c r="O76" i="10" s="1"/>
  <c r="Y78" i="4"/>
  <c r="X88" i="4"/>
  <c r="M79" i="4"/>
  <c r="L89" i="4"/>
  <c r="X86" i="10"/>
  <c r="Y75" i="10"/>
  <c r="N87" i="10" l="1"/>
  <c r="Z78" i="4"/>
  <c r="Y88" i="4"/>
  <c r="N79" i="4"/>
  <c r="M89" i="4"/>
  <c r="O87" i="10"/>
  <c r="P76" i="10"/>
  <c r="Y86" i="10"/>
  <c r="Z75" i="10"/>
  <c r="AA78" i="4" l="1"/>
  <c r="Z88" i="4"/>
  <c r="O79" i="4"/>
  <c r="N89" i="4"/>
  <c r="P87" i="10"/>
  <c r="Q76" i="10"/>
  <c r="AA75" i="10"/>
  <c r="Z86" i="10"/>
  <c r="AB78" i="4" l="1"/>
  <c r="AA88" i="4"/>
  <c r="Q87" i="10"/>
  <c r="R76" i="10"/>
  <c r="P79" i="4"/>
  <c r="O89" i="4"/>
  <c r="AA86" i="10"/>
  <c r="AB75" i="10"/>
  <c r="AC78" i="4" l="1"/>
  <c r="AB88" i="4"/>
  <c r="S76" i="10"/>
  <c r="R87" i="10"/>
  <c r="Q79" i="4"/>
  <c r="P89" i="4"/>
  <c r="AB86" i="10"/>
  <c r="AC75" i="10"/>
  <c r="AD78" i="4" l="1"/>
  <c r="AC88" i="4"/>
  <c r="T76" i="10"/>
  <c r="S87" i="10"/>
  <c r="Q89" i="4"/>
  <c r="R79" i="4"/>
  <c r="AC86" i="10"/>
  <c r="AD75" i="10"/>
  <c r="AE78" i="4" l="1"/>
  <c r="AD88" i="4"/>
  <c r="S79" i="4"/>
  <c r="R89" i="4"/>
  <c r="U76" i="10"/>
  <c r="T87" i="10"/>
  <c r="AE75" i="10"/>
  <c r="AD86" i="10"/>
  <c r="AF78" i="4" l="1"/>
  <c r="AE88" i="4"/>
  <c r="V76" i="10"/>
  <c r="U87" i="10"/>
  <c r="T79" i="4"/>
  <c r="S89" i="4"/>
  <c r="AE86" i="10"/>
  <c r="AF75" i="10"/>
  <c r="AG78" i="4" l="1"/>
  <c r="AF88" i="4"/>
  <c r="U79" i="4"/>
  <c r="T89" i="4"/>
  <c r="V87" i="10"/>
  <c r="W76" i="10"/>
  <c r="AF86" i="10"/>
  <c r="AG75" i="10"/>
  <c r="AH78" i="4" l="1"/>
  <c r="AG88" i="4"/>
  <c r="W87" i="10"/>
  <c r="X76" i="10"/>
  <c r="V79" i="4"/>
  <c r="U89" i="4"/>
  <c r="AG86" i="10"/>
  <c r="AH75" i="10"/>
  <c r="AI78" i="4" l="1"/>
  <c r="AH88" i="4"/>
  <c r="V89" i="4"/>
  <c r="W79" i="4"/>
  <c r="Y76" i="10"/>
  <c r="X87" i="10"/>
  <c r="AI75" i="10"/>
  <c r="AH86" i="10"/>
  <c r="AJ78" i="4" l="1"/>
  <c r="AI88" i="4"/>
  <c r="Y87" i="10"/>
  <c r="Z76" i="10"/>
  <c r="W89" i="4"/>
  <c r="X79" i="4"/>
  <c r="AI86" i="10"/>
  <c r="AJ75" i="10"/>
  <c r="AK78" i="4" l="1"/>
  <c r="AJ88" i="4"/>
  <c r="Z87" i="10"/>
  <c r="AA76" i="10"/>
  <c r="Y79" i="4"/>
  <c r="X89" i="4"/>
  <c r="AJ86" i="10"/>
  <c r="AK75" i="10"/>
  <c r="AL78" i="4" l="1"/>
  <c r="AK88" i="4"/>
  <c r="Z79" i="4"/>
  <c r="Y89" i="4"/>
  <c r="AB76" i="10"/>
  <c r="AA87" i="10"/>
  <c r="AK86" i="10"/>
  <c r="AL75" i="10"/>
  <c r="AM78" i="4" l="1"/>
  <c r="AL88" i="4"/>
  <c r="AB87" i="10"/>
  <c r="AC76" i="10"/>
  <c r="AA79" i="4"/>
  <c r="Z89" i="4"/>
  <c r="AM75" i="10"/>
  <c r="AL86" i="10"/>
  <c r="AN78" i="4" l="1"/>
  <c r="AM88" i="4"/>
  <c r="AA89" i="4"/>
  <c r="AB79" i="4"/>
  <c r="AD76" i="10"/>
  <c r="AC87" i="10"/>
  <c r="AM86" i="10"/>
  <c r="AN75" i="10"/>
  <c r="AO78" i="4" l="1"/>
  <c r="AN88" i="4"/>
  <c r="AD87" i="10"/>
  <c r="AE76" i="10"/>
  <c r="AC79" i="4"/>
  <c r="AB89" i="4"/>
  <c r="AN86" i="10"/>
  <c r="AO75" i="10"/>
  <c r="AP78" i="4" l="1"/>
  <c r="AO88" i="4"/>
  <c r="AC89" i="4"/>
  <c r="AD79" i="4"/>
  <c r="AE87" i="10"/>
  <c r="AF76" i="10"/>
  <c r="AO86" i="10"/>
  <c r="AP75" i="10"/>
  <c r="AP88" i="4" l="1"/>
  <c r="AD89" i="4"/>
  <c r="AE79" i="4"/>
  <c r="AG76" i="10"/>
  <c r="AF87" i="10"/>
  <c r="AQ75" i="10"/>
  <c r="AP86" i="10"/>
  <c r="AH76" i="10" l="1"/>
  <c r="AG87" i="10"/>
  <c r="AF79" i="4"/>
  <c r="AE89" i="4"/>
  <c r="AQ86" i="10"/>
  <c r="AH87" i="10" l="1"/>
  <c r="AI76" i="10"/>
  <c r="AG79" i="4"/>
  <c r="AF89" i="4"/>
  <c r="AH79" i="4" l="1"/>
  <c r="AG89" i="4"/>
  <c r="AJ76" i="10"/>
  <c r="AI87" i="10"/>
  <c r="AK76" i="10" l="1"/>
  <c r="AJ87" i="10"/>
  <c r="AI79" i="4"/>
  <c r="AH89" i="4"/>
  <c r="AJ79" i="4" l="1"/>
  <c r="AI89" i="4"/>
  <c r="AL76" i="10"/>
  <c r="AK87" i="10"/>
  <c r="AS86" i="10"/>
  <c r="AV86" i="10" s="1"/>
  <c r="H24" i="10" l="1"/>
  <c r="I24" i="10" s="1"/>
  <c r="J24" i="10" s="1"/>
  <c r="K24" i="10" s="1"/>
  <c r="L24" i="10" s="1"/>
  <c r="M24" i="10" s="1"/>
  <c r="N24" i="10" s="1"/>
  <c r="O24" i="10" s="1"/>
  <c r="AL87" i="10"/>
  <c r="AM76" i="10"/>
  <c r="AK79" i="4"/>
  <c r="AJ89" i="4"/>
  <c r="AK89" i="4" l="1"/>
  <c r="AL79" i="4"/>
  <c r="AM87" i="10"/>
  <c r="AN76" i="10"/>
  <c r="AN87" i="10" l="1"/>
  <c r="AO76" i="10"/>
  <c r="AL89" i="4"/>
  <c r="AM79" i="4"/>
  <c r="AM89" i="4" l="1"/>
  <c r="AN79" i="4"/>
  <c r="AP76" i="10"/>
  <c r="AO87" i="10"/>
  <c r="AP87" i="10" l="1"/>
  <c r="AQ76" i="10"/>
  <c r="AO79" i="4"/>
  <c r="AN89" i="4"/>
  <c r="AO89" i="4" l="1"/>
  <c r="AP79" i="4"/>
  <c r="AQ87" i="10"/>
  <c r="AP89" i="4" l="1"/>
  <c r="AT88" i="4"/>
  <c r="AV88" i="4" s="1"/>
  <c r="F27" i="4" l="1"/>
  <c r="G27" i="4" s="1"/>
  <c r="H27" i="4" s="1"/>
  <c r="I27" i="4" s="1"/>
  <c r="J27" i="4" s="1"/>
  <c r="K27" i="4" s="1"/>
  <c r="L27" i="4" s="1"/>
  <c r="M27" i="4" s="1"/>
  <c r="N27" i="4" s="1"/>
  <c r="O27" i="4" s="1"/>
  <c r="AS87" i="10" l="1"/>
  <c r="H95" i="4"/>
  <c r="I95" i="4"/>
  <c r="I135" i="4" s="1"/>
  <c r="J95" i="4"/>
  <c r="J135" i="4" s="1"/>
  <c r="K95" i="4"/>
  <c r="K135" i="4" s="1"/>
  <c r="L95" i="4"/>
  <c r="L135" i="4" s="1"/>
  <c r="M95" i="4"/>
  <c r="N95" i="4"/>
  <c r="N135" i="4" s="1"/>
  <c r="O95" i="4"/>
  <c r="O135" i="4" s="1"/>
  <c r="Q95" i="4"/>
  <c r="Q135" i="4" s="1"/>
  <c r="R95" i="4"/>
  <c r="R135" i="4" s="1"/>
  <c r="S95" i="4"/>
  <c r="S135" i="4" s="1"/>
  <c r="T95" i="4"/>
  <c r="T135" i="4" s="1"/>
  <c r="U95" i="4"/>
  <c r="U135" i="4" s="1"/>
  <c r="V95" i="4"/>
  <c r="V135" i="4" s="1"/>
  <c r="W95" i="4"/>
  <c r="W135" i="4" s="1"/>
  <c r="X95" i="4"/>
  <c r="X135" i="4" s="1"/>
  <c r="Y95" i="4"/>
  <c r="Y135" i="4" s="1"/>
  <c r="Z95" i="4"/>
  <c r="Z135" i="4" s="1"/>
  <c r="AA95" i="4"/>
  <c r="AA135" i="4" s="1"/>
  <c r="AB95" i="4"/>
  <c r="AB135" i="4" s="1"/>
  <c r="AC95" i="4"/>
  <c r="AC135" i="4" s="1"/>
  <c r="AD95" i="4"/>
  <c r="AD135" i="4" s="1"/>
  <c r="AE95" i="4"/>
  <c r="AE135" i="4" s="1"/>
  <c r="AF95" i="4"/>
  <c r="AF135" i="4" s="1"/>
  <c r="AG95" i="4"/>
  <c r="AG135" i="4" s="1"/>
  <c r="AH95" i="4"/>
  <c r="AH135" i="4" s="1"/>
  <c r="AI95" i="4"/>
  <c r="AI135" i="4" s="1"/>
  <c r="AJ95" i="4"/>
  <c r="AJ135" i="4" s="1"/>
  <c r="AK95" i="4"/>
  <c r="AK135" i="4" s="1"/>
  <c r="AL95" i="4"/>
  <c r="AL135" i="4" s="1"/>
  <c r="AM95" i="4"/>
  <c r="AM135" i="4" s="1"/>
  <c r="AN95" i="4"/>
  <c r="AN135" i="4" s="1"/>
  <c r="AO95" i="4"/>
  <c r="AO135" i="4" s="1"/>
  <c r="AP95" i="4"/>
  <c r="AP135" i="4" s="1"/>
  <c r="AQ95" i="4"/>
  <c r="AQ135" i="4" s="1"/>
  <c r="H96" i="4"/>
  <c r="I96" i="4"/>
  <c r="I136" i="4" s="1"/>
  <c r="J96" i="4"/>
  <c r="J136" i="4" s="1"/>
  <c r="K96" i="4"/>
  <c r="K136" i="4" s="1"/>
  <c r="L96" i="4"/>
  <c r="L136" i="4" s="1"/>
  <c r="M96" i="4"/>
  <c r="N96" i="4"/>
  <c r="N136" i="4" s="1"/>
  <c r="O96" i="4"/>
  <c r="O136" i="4" s="1"/>
  <c r="Q96" i="4"/>
  <c r="Q136" i="4" s="1"/>
  <c r="R96" i="4"/>
  <c r="R136" i="4" s="1"/>
  <c r="S96" i="4"/>
  <c r="S136" i="4" s="1"/>
  <c r="T96" i="4"/>
  <c r="T136" i="4" s="1"/>
  <c r="U96" i="4"/>
  <c r="U136" i="4" s="1"/>
  <c r="V96" i="4"/>
  <c r="V136" i="4" s="1"/>
  <c r="W96" i="4"/>
  <c r="W136" i="4" s="1"/>
  <c r="X96" i="4"/>
  <c r="X136" i="4" s="1"/>
  <c r="Y96" i="4"/>
  <c r="Y136" i="4" s="1"/>
  <c r="Z96" i="4"/>
  <c r="Z136" i="4" s="1"/>
  <c r="AA96" i="4"/>
  <c r="AA136" i="4" s="1"/>
  <c r="AB96" i="4"/>
  <c r="AB136" i="4" s="1"/>
  <c r="AC96" i="4"/>
  <c r="AC136" i="4" s="1"/>
  <c r="AD96" i="4"/>
  <c r="AD136" i="4" s="1"/>
  <c r="AE96" i="4"/>
  <c r="AE136" i="4" s="1"/>
  <c r="AF96" i="4"/>
  <c r="AF136" i="4" s="1"/>
  <c r="AG96" i="4"/>
  <c r="AG136" i="4" s="1"/>
  <c r="AH96" i="4"/>
  <c r="AH136" i="4" s="1"/>
  <c r="AI96" i="4"/>
  <c r="AI136" i="4" s="1"/>
  <c r="AJ96" i="4"/>
  <c r="AJ136" i="4" s="1"/>
  <c r="AK96" i="4"/>
  <c r="AK136" i="4" s="1"/>
  <c r="AL96" i="4"/>
  <c r="AL136" i="4" s="1"/>
  <c r="AM96" i="4"/>
  <c r="AM136" i="4" s="1"/>
  <c r="AN96" i="4"/>
  <c r="AN136" i="4" s="1"/>
  <c r="AO96" i="4"/>
  <c r="AO136" i="4" s="1"/>
  <c r="AP96" i="4"/>
  <c r="AP136" i="4" s="1"/>
  <c r="AQ96" i="4"/>
  <c r="AQ136" i="4" s="1"/>
  <c r="H97" i="4"/>
  <c r="I97" i="4"/>
  <c r="I137" i="4" s="1"/>
  <c r="J97" i="4"/>
  <c r="J137" i="4" s="1"/>
  <c r="K97" i="4"/>
  <c r="K137" i="4" s="1"/>
  <c r="L97" i="4"/>
  <c r="L137" i="4" s="1"/>
  <c r="M97" i="4"/>
  <c r="N97" i="4"/>
  <c r="N137" i="4" s="1"/>
  <c r="O97" i="4"/>
  <c r="O137" i="4" s="1"/>
  <c r="Q97" i="4"/>
  <c r="Q137" i="4" s="1"/>
  <c r="R97" i="4"/>
  <c r="R137" i="4" s="1"/>
  <c r="S97" i="4"/>
  <c r="S137" i="4" s="1"/>
  <c r="T97" i="4"/>
  <c r="T137" i="4" s="1"/>
  <c r="U97" i="4"/>
  <c r="U137" i="4" s="1"/>
  <c r="V97" i="4"/>
  <c r="V137" i="4" s="1"/>
  <c r="W97" i="4"/>
  <c r="W137" i="4" s="1"/>
  <c r="X97" i="4"/>
  <c r="X137" i="4" s="1"/>
  <c r="Y97" i="4"/>
  <c r="Y137" i="4" s="1"/>
  <c r="Z97" i="4"/>
  <c r="Z137" i="4" s="1"/>
  <c r="AA97" i="4"/>
  <c r="AA137" i="4" s="1"/>
  <c r="AB97" i="4"/>
  <c r="AB137" i="4" s="1"/>
  <c r="AC97" i="4"/>
  <c r="AC137" i="4" s="1"/>
  <c r="AD97" i="4"/>
  <c r="AD137" i="4" s="1"/>
  <c r="AE97" i="4"/>
  <c r="AE137" i="4" s="1"/>
  <c r="AF97" i="4"/>
  <c r="AF137" i="4" s="1"/>
  <c r="AG97" i="4"/>
  <c r="AG137" i="4" s="1"/>
  <c r="AH97" i="4"/>
  <c r="AH137" i="4" s="1"/>
  <c r="AI97" i="4"/>
  <c r="AI137" i="4" s="1"/>
  <c r="AJ97" i="4"/>
  <c r="AJ137" i="4" s="1"/>
  <c r="AK97" i="4"/>
  <c r="AK137" i="4" s="1"/>
  <c r="AL97" i="4"/>
  <c r="AL137" i="4" s="1"/>
  <c r="AM97" i="4"/>
  <c r="AM137" i="4" s="1"/>
  <c r="AN97" i="4"/>
  <c r="AN137" i="4" s="1"/>
  <c r="AO97" i="4"/>
  <c r="AO137" i="4" s="1"/>
  <c r="AP97" i="4"/>
  <c r="AP137" i="4" s="1"/>
  <c r="AQ97" i="4"/>
  <c r="AQ137" i="4" s="1"/>
  <c r="H98" i="4"/>
  <c r="I98" i="4"/>
  <c r="I138" i="4" s="1"/>
  <c r="J98" i="4"/>
  <c r="J138" i="4" s="1"/>
  <c r="K98" i="4"/>
  <c r="K138" i="4" s="1"/>
  <c r="L98" i="4"/>
  <c r="L138" i="4" s="1"/>
  <c r="M98" i="4"/>
  <c r="N98" i="4"/>
  <c r="N138" i="4" s="1"/>
  <c r="O98" i="4"/>
  <c r="O138" i="4" s="1"/>
  <c r="Q98" i="4"/>
  <c r="Q138" i="4" s="1"/>
  <c r="R98" i="4"/>
  <c r="R138" i="4" s="1"/>
  <c r="S98" i="4"/>
  <c r="S138" i="4" s="1"/>
  <c r="T98" i="4"/>
  <c r="T138" i="4" s="1"/>
  <c r="U98" i="4"/>
  <c r="U138" i="4" s="1"/>
  <c r="V98" i="4"/>
  <c r="V138" i="4" s="1"/>
  <c r="W98" i="4"/>
  <c r="W138" i="4" s="1"/>
  <c r="X98" i="4"/>
  <c r="X138" i="4" s="1"/>
  <c r="Y98" i="4"/>
  <c r="Y138" i="4" s="1"/>
  <c r="Z98" i="4"/>
  <c r="Z138" i="4" s="1"/>
  <c r="AA98" i="4"/>
  <c r="AA138" i="4" s="1"/>
  <c r="AB98" i="4"/>
  <c r="AB138" i="4" s="1"/>
  <c r="AC98" i="4"/>
  <c r="AC138" i="4" s="1"/>
  <c r="AD98" i="4"/>
  <c r="AD138" i="4" s="1"/>
  <c r="AE98" i="4"/>
  <c r="AE138" i="4" s="1"/>
  <c r="AF98" i="4"/>
  <c r="AF138" i="4" s="1"/>
  <c r="AG98" i="4"/>
  <c r="AG138" i="4" s="1"/>
  <c r="AH98" i="4"/>
  <c r="AH138" i="4" s="1"/>
  <c r="AI98" i="4"/>
  <c r="AI138" i="4" s="1"/>
  <c r="AJ98" i="4"/>
  <c r="AJ138" i="4" s="1"/>
  <c r="AK98" i="4"/>
  <c r="AK138" i="4" s="1"/>
  <c r="AL98" i="4"/>
  <c r="AL138" i="4" s="1"/>
  <c r="AM98" i="4"/>
  <c r="AM138" i="4" s="1"/>
  <c r="AN98" i="4"/>
  <c r="AN138" i="4" s="1"/>
  <c r="AO98" i="4"/>
  <c r="AO138" i="4" s="1"/>
  <c r="AP98" i="4"/>
  <c r="AP138" i="4" s="1"/>
  <c r="AQ98" i="4"/>
  <c r="AQ138" i="4" s="1"/>
  <c r="H99" i="4"/>
  <c r="H93" i="4" s="1"/>
  <c r="I99" i="4"/>
  <c r="J99" i="4"/>
  <c r="K99" i="4"/>
  <c r="L99" i="4"/>
  <c r="M99" i="4"/>
  <c r="N99" i="4"/>
  <c r="O99" i="4"/>
  <c r="Q99" i="4"/>
  <c r="R99" i="4"/>
  <c r="S99" i="4"/>
  <c r="T99" i="4"/>
  <c r="U99" i="4"/>
  <c r="V99" i="4"/>
  <c r="W99" i="4"/>
  <c r="X99" i="4"/>
  <c r="Y99" i="4"/>
  <c r="Z99" i="4"/>
  <c r="AA99" i="4"/>
  <c r="AB99" i="4"/>
  <c r="AC99" i="4"/>
  <c r="AD99" i="4"/>
  <c r="AE99" i="4"/>
  <c r="AF99" i="4"/>
  <c r="AG99" i="4"/>
  <c r="AH99" i="4"/>
  <c r="AI99" i="4"/>
  <c r="AJ99" i="4"/>
  <c r="AK99" i="4"/>
  <c r="AL99" i="4"/>
  <c r="AM99" i="4"/>
  <c r="AN99" i="4"/>
  <c r="AO99" i="4"/>
  <c r="AP99" i="4"/>
  <c r="AQ99" i="4"/>
  <c r="H100" i="4"/>
  <c r="I100" i="4"/>
  <c r="I140" i="4" s="1"/>
  <c r="J100" i="4"/>
  <c r="J140" i="4" s="1"/>
  <c r="K100" i="4"/>
  <c r="K140" i="4" s="1"/>
  <c r="L100" i="4"/>
  <c r="L140" i="4" s="1"/>
  <c r="M100" i="4"/>
  <c r="N100" i="4"/>
  <c r="N140" i="4" s="1"/>
  <c r="O100" i="4"/>
  <c r="O140" i="4" s="1"/>
  <c r="Q100" i="4"/>
  <c r="Q140" i="4" s="1"/>
  <c r="R100" i="4"/>
  <c r="R140" i="4" s="1"/>
  <c r="S100" i="4"/>
  <c r="S140" i="4" s="1"/>
  <c r="T100" i="4"/>
  <c r="T140" i="4" s="1"/>
  <c r="U100" i="4"/>
  <c r="U140" i="4" s="1"/>
  <c r="V100" i="4"/>
  <c r="V140" i="4" s="1"/>
  <c r="W100" i="4"/>
  <c r="W140" i="4" s="1"/>
  <c r="X100" i="4"/>
  <c r="X140" i="4" s="1"/>
  <c r="Y100" i="4"/>
  <c r="Y140" i="4" s="1"/>
  <c r="Z100" i="4"/>
  <c r="Z140" i="4" s="1"/>
  <c r="AA100" i="4"/>
  <c r="AA140" i="4" s="1"/>
  <c r="AB100" i="4"/>
  <c r="AB140" i="4" s="1"/>
  <c r="AC100" i="4"/>
  <c r="AC140" i="4" s="1"/>
  <c r="AD100" i="4"/>
  <c r="AD140" i="4" s="1"/>
  <c r="AE100" i="4"/>
  <c r="AE140" i="4" s="1"/>
  <c r="AF100" i="4"/>
  <c r="AF140" i="4" s="1"/>
  <c r="AG100" i="4"/>
  <c r="AG140" i="4" s="1"/>
  <c r="AH100" i="4"/>
  <c r="AH140" i="4" s="1"/>
  <c r="AI100" i="4"/>
  <c r="AI140" i="4" s="1"/>
  <c r="AJ100" i="4"/>
  <c r="AJ140" i="4" s="1"/>
  <c r="AK100" i="4"/>
  <c r="AK140" i="4" s="1"/>
  <c r="AL100" i="4"/>
  <c r="AL140" i="4" s="1"/>
  <c r="AM100" i="4"/>
  <c r="AM140" i="4" s="1"/>
  <c r="AN100" i="4"/>
  <c r="AN140" i="4" s="1"/>
  <c r="AO100" i="4"/>
  <c r="AO140" i="4" s="1"/>
  <c r="AP100" i="4"/>
  <c r="AP140" i="4" s="1"/>
  <c r="AQ100" i="4"/>
  <c r="AQ140" i="4" s="1"/>
  <c r="H101" i="4"/>
  <c r="I101" i="4"/>
  <c r="I141" i="4" s="1"/>
  <c r="J101" i="4"/>
  <c r="J141" i="4" s="1"/>
  <c r="K101" i="4"/>
  <c r="K141" i="4" s="1"/>
  <c r="L101" i="4"/>
  <c r="L141" i="4" s="1"/>
  <c r="M101" i="4"/>
  <c r="N101" i="4"/>
  <c r="N141" i="4" s="1"/>
  <c r="O101" i="4"/>
  <c r="O141" i="4" s="1"/>
  <c r="Q101" i="4"/>
  <c r="Q141" i="4" s="1"/>
  <c r="R101" i="4"/>
  <c r="R141" i="4" s="1"/>
  <c r="S101" i="4"/>
  <c r="S141" i="4" s="1"/>
  <c r="T101" i="4"/>
  <c r="T141" i="4" s="1"/>
  <c r="U101" i="4"/>
  <c r="U141" i="4" s="1"/>
  <c r="V101" i="4"/>
  <c r="V141" i="4" s="1"/>
  <c r="W101" i="4"/>
  <c r="W141" i="4" s="1"/>
  <c r="X101" i="4"/>
  <c r="X141" i="4" s="1"/>
  <c r="Y101" i="4"/>
  <c r="Y141" i="4" s="1"/>
  <c r="Z101" i="4"/>
  <c r="Z141" i="4" s="1"/>
  <c r="AA101" i="4"/>
  <c r="AA141" i="4" s="1"/>
  <c r="AB101" i="4"/>
  <c r="AB141" i="4" s="1"/>
  <c r="AC101" i="4"/>
  <c r="AC141" i="4" s="1"/>
  <c r="AD101" i="4"/>
  <c r="AD141" i="4" s="1"/>
  <c r="AE101" i="4"/>
  <c r="AE141" i="4" s="1"/>
  <c r="AF101" i="4"/>
  <c r="AF141" i="4" s="1"/>
  <c r="AG101" i="4"/>
  <c r="AG141" i="4" s="1"/>
  <c r="AH101" i="4"/>
  <c r="AH141" i="4" s="1"/>
  <c r="AI101" i="4"/>
  <c r="AI141" i="4" s="1"/>
  <c r="AJ101" i="4"/>
  <c r="AJ141" i="4" s="1"/>
  <c r="AK101" i="4"/>
  <c r="AK141" i="4" s="1"/>
  <c r="AL101" i="4"/>
  <c r="AL141" i="4" s="1"/>
  <c r="AM101" i="4"/>
  <c r="AM141" i="4" s="1"/>
  <c r="AN101" i="4"/>
  <c r="AN141" i="4" s="1"/>
  <c r="AO101" i="4"/>
  <c r="AO141" i="4" s="1"/>
  <c r="AP101" i="4"/>
  <c r="AP141" i="4" s="1"/>
  <c r="AQ101" i="4"/>
  <c r="AQ141" i="4" s="1"/>
  <c r="H102" i="4"/>
  <c r="I102" i="4"/>
  <c r="I142" i="4" s="1"/>
  <c r="J102" i="4"/>
  <c r="J142" i="4" s="1"/>
  <c r="K102" i="4"/>
  <c r="K142" i="4" s="1"/>
  <c r="L102" i="4"/>
  <c r="L142" i="4" s="1"/>
  <c r="M102" i="4"/>
  <c r="N102" i="4"/>
  <c r="N142" i="4" s="1"/>
  <c r="O102" i="4"/>
  <c r="O142" i="4" s="1"/>
  <c r="Q102" i="4"/>
  <c r="Q142" i="4" s="1"/>
  <c r="R102" i="4"/>
  <c r="R142" i="4" s="1"/>
  <c r="S102" i="4"/>
  <c r="S142" i="4" s="1"/>
  <c r="T102" i="4"/>
  <c r="T142" i="4" s="1"/>
  <c r="U102" i="4"/>
  <c r="U142" i="4" s="1"/>
  <c r="V102" i="4"/>
  <c r="V142" i="4" s="1"/>
  <c r="W102" i="4"/>
  <c r="W142" i="4" s="1"/>
  <c r="X102" i="4"/>
  <c r="X142" i="4" s="1"/>
  <c r="Y102" i="4"/>
  <c r="Y142" i="4" s="1"/>
  <c r="Z102" i="4"/>
  <c r="Z142" i="4" s="1"/>
  <c r="AA102" i="4"/>
  <c r="AA142" i="4" s="1"/>
  <c r="AB102" i="4"/>
  <c r="AB142" i="4" s="1"/>
  <c r="AC102" i="4"/>
  <c r="AC142" i="4" s="1"/>
  <c r="AD102" i="4"/>
  <c r="AD142" i="4" s="1"/>
  <c r="AE102" i="4"/>
  <c r="AE142" i="4" s="1"/>
  <c r="AF102" i="4"/>
  <c r="AF142" i="4" s="1"/>
  <c r="AG102" i="4"/>
  <c r="AG142" i="4" s="1"/>
  <c r="AH102" i="4"/>
  <c r="AH142" i="4" s="1"/>
  <c r="AI102" i="4"/>
  <c r="AI142" i="4" s="1"/>
  <c r="AJ102" i="4"/>
  <c r="AJ142" i="4" s="1"/>
  <c r="AK102" i="4"/>
  <c r="AK142" i="4" s="1"/>
  <c r="AL102" i="4"/>
  <c r="AL142" i="4" s="1"/>
  <c r="AM102" i="4"/>
  <c r="AM142" i="4" s="1"/>
  <c r="AN102" i="4"/>
  <c r="AN142" i="4" s="1"/>
  <c r="AO102" i="4"/>
  <c r="AO142" i="4" s="1"/>
  <c r="AP102" i="4"/>
  <c r="AP142" i="4" s="1"/>
  <c r="AQ102" i="4"/>
  <c r="AQ142" i="4" s="1"/>
  <c r="H103" i="4"/>
  <c r="I103" i="4"/>
  <c r="I143" i="4" s="1"/>
  <c r="J103" i="4"/>
  <c r="J143" i="4" s="1"/>
  <c r="K103" i="4"/>
  <c r="K143" i="4" s="1"/>
  <c r="L103" i="4"/>
  <c r="L143" i="4" s="1"/>
  <c r="M103" i="4"/>
  <c r="N103" i="4"/>
  <c r="N143" i="4" s="1"/>
  <c r="O103" i="4"/>
  <c r="O143" i="4" s="1"/>
  <c r="Q103" i="4"/>
  <c r="Q143" i="4" s="1"/>
  <c r="R103" i="4"/>
  <c r="R143" i="4" s="1"/>
  <c r="S103" i="4"/>
  <c r="S143" i="4" s="1"/>
  <c r="T103" i="4"/>
  <c r="T143" i="4" s="1"/>
  <c r="U103" i="4"/>
  <c r="U143" i="4" s="1"/>
  <c r="V103" i="4"/>
  <c r="V143" i="4" s="1"/>
  <c r="W103" i="4"/>
  <c r="W143" i="4" s="1"/>
  <c r="X103" i="4"/>
  <c r="X143" i="4" s="1"/>
  <c r="Y103" i="4"/>
  <c r="Y143" i="4" s="1"/>
  <c r="Z103" i="4"/>
  <c r="Z143" i="4" s="1"/>
  <c r="AA103" i="4"/>
  <c r="AA143" i="4" s="1"/>
  <c r="AB103" i="4"/>
  <c r="AB143" i="4" s="1"/>
  <c r="AC103" i="4"/>
  <c r="AC143" i="4" s="1"/>
  <c r="AD103" i="4"/>
  <c r="AD143" i="4" s="1"/>
  <c r="AE103" i="4"/>
  <c r="AE143" i="4" s="1"/>
  <c r="AF103" i="4"/>
  <c r="AF143" i="4" s="1"/>
  <c r="AG103" i="4"/>
  <c r="AG143" i="4" s="1"/>
  <c r="AH103" i="4"/>
  <c r="AH143" i="4" s="1"/>
  <c r="AI103" i="4"/>
  <c r="AI143" i="4" s="1"/>
  <c r="AJ103" i="4"/>
  <c r="AJ143" i="4" s="1"/>
  <c r="AK103" i="4"/>
  <c r="AK143" i="4" s="1"/>
  <c r="AL103" i="4"/>
  <c r="AL143" i="4" s="1"/>
  <c r="AM103" i="4"/>
  <c r="AM143" i="4" s="1"/>
  <c r="AN103" i="4"/>
  <c r="AN143" i="4" s="1"/>
  <c r="AO103" i="4"/>
  <c r="AO143" i="4" s="1"/>
  <c r="AP103" i="4"/>
  <c r="AP143" i="4" s="1"/>
  <c r="AQ103" i="4"/>
  <c r="AQ143" i="4" s="1"/>
  <c r="H104" i="4"/>
  <c r="I104" i="4"/>
  <c r="I144" i="4" s="1"/>
  <c r="J104" i="4"/>
  <c r="J144" i="4" s="1"/>
  <c r="K104" i="4"/>
  <c r="K144" i="4" s="1"/>
  <c r="L104" i="4"/>
  <c r="L144" i="4" s="1"/>
  <c r="M104" i="4"/>
  <c r="N104" i="4"/>
  <c r="N144" i="4" s="1"/>
  <c r="O104" i="4"/>
  <c r="O144" i="4" s="1"/>
  <c r="Q104" i="4"/>
  <c r="Q144" i="4" s="1"/>
  <c r="R104" i="4"/>
  <c r="R144" i="4" s="1"/>
  <c r="S104" i="4"/>
  <c r="S144" i="4" s="1"/>
  <c r="T104" i="4"/>
  <c r="T144" i="4" s="1"/>
  <c r="U104" i="4"/>
  <c r="U144" i="4" s="1"/>
  <c r="V104" i="4"/>
  <c r="V144" i="4" s="1"/>
  <c r="W104" i="4"/>
  <c r="W144" i="4" s="1"/>
  <c r="X104" i="4"/>
  <c r="X144" i="4" s="1"/>
  <c r="Y104" i="4"/>
  <c r="Y144" i="4" s="1"/>
  <c r="Z104" i="4"/>
  <c r="Z144" i="4" s="1"/>
  <c r="AA104" i="4"/>
  <c r="AA144" i="4" s="1"/>
  <c r="AB104" i="4"/>
  <c r="AB144" i="4" s="1"/>
  <c r="AC104" i="4"/>
  <c r="AC144" i="4" s="1"/>
  <c r="AD104" i="4"/>
  <c r="AD144" i="4" s="1"/>
  <c r="AE104" i="4"/>
  <c r="AE144" i="4" s="1"/>
  <c r="AF104" i="4"/>
  <c r="AF144" i="4" s="1"/>
  <c r="AG104" i="4"/>
  <c r="AG144" i="4" s="1"/>
  <c r="AH104" i="4"/>
  <c r="AH144" i="4" s="1"/>
  <c r="AI104" i="4"/>
  <c r="AI144" i="4" s="1"/>
  <c r="AJ104" i="4"/>
  <c r="AJ144" i="4" s="1"/>
  <c r="AK104" i="4"/>
  <c r="AK144" i="4" s="1"/>
  <c r="AL104" i="4"/>
  <c r="AL144" i="4" s="1"/>
  <c r="AM104" i="4"/>
  <c r="AM144" i="4" s="1"/>
  <c r="AN104" i="4"/>
  <c r="AN144" i="4" s="1"/>
  <c r="AO104" i="4"/>
  <c r="AO144" i="4" s="1"/>
  <c r="AP104" i="4"/>
  <c r="AP144" i="4" s="1"/>
  <c r="AQ104" i="4"/>
  <c r="AQ144" i="4" s="1"/>
  <c r="H105" i="4"/>
  <c r="I105" i="4"/>
  <c r="I145" i="4" s="1"/>
  <c r="J105" i="4"/>
  <c r="J145" i="4" s="1"/>
  <c r="K105" i="4"/>
  <c r="K145" i="4" s="1"/>
  <c r="L105" i="4"/>
  <c r="L145" i="4" s="1"/>
  <c r="M105" i="4"/>
  <c r="N105" i="4"/>
  <c r="N145" i="4" s="1"/>
  <c r="O105" i="4"/>
  <c r="O145" i="4" s="1"/>
  <c r="Q105" i="4"/>
  <c r="Q145" i="4" s="1"/>
  <c r="R105" i="4"/>
  <c r="R145" i="4" s="1"/>
  <c r="S105" i="4"/>
  <c r="S145" i="4" s="1"/>
  <c r="T105" i="4"/>
  <c r="T145" i="4" s="1"/>
  <c r="U105" i="4"/>
  <c r="U145" i="4" s="1"/>
  <c r="V105" i="4"/>
  <c r="V145" i="4" s="1"/>
  <c r="W105" i="4"/>
  <c r="W145" i="4" s="1"/>
  <c r="X105" i="4"/>
  <c r="X145" i="4" s="1"/>
  <c r="Y105" i="4"/>
  <c r="Y145" i="4" s="1"/>
  <c r="Z105" i="4"/>
  <c r="Z145" i="4" s="1"/>
  <c r="AA105" i="4"/>
  <c r="AA145" i="4" s="1"/>
  <c r="AB105" i="4"/>
  <c r="AB145" i="4" s="1"/>
  <c r="AC105" i="4"/>
  <c r="AC145" i="4" s="1"/>
  <c r="AD105" i="4"/>
  <c r="AD145" i="4" s="1"/>
  <c r="AE105" i="4"/>
  <c r="AE145" i="4" s="1"/>
  <c r="AF105" i="4"/>
  <c r="AF145" i="4" s="1"/>
  <c r="AG105" i="4"/>
  <c r="AG145" i="4" s="1"/>
  <c r="AH105" i="4"/>
  <c r="AH145" i="4" s="1"/>
  <c r="AI105" i="4"/>
  <c r="AI145" i="4" s="1"/>
  <c r="AJ105" i="4"/>
  <c r="AJ145" i="4" s="1"/>
  <c r="AK105" i="4"/>
  <c r="AK145" i="4" s="1"/>
  <c r="AL105" i="4"/>
  <c r="AL145" i="4" s="1"/>
  <c r="AM105" i="4"/>
  <c r="AM145" i="4" s="1"/>
  <c r="AN105" i="4"/>
  <c r="AN145" i="4" s="1"/>
  <c r="AO105" i="4"/>
  <c r="AO145" i="4" s="1"/>
  <c r="AP105" i="4"/>
  <c r="AP145" i="4" s="1"/>
  <c r="AQ105" i="4"/>
  <c r="AQ145" i="4" s="1"/>
  <c r="H106" i="4"/>
  <c r="I106" i="4"/>
  <c r="I146" i="4" s="1"/>
  <c r="J106" i="4"/>
  <c r="J146" i="4" s="1"/>
  <c r="K106" i="4"/>
  <c r="K146" i="4" s="1"/>
  <c r="L106" i="4"/>
  <c r="L146" i="4" s="1"/>
  <c r="M106" i="4"/>
  <c r="N106" i="4"/>
  <c r="N146" i="4" s="1"/>
  <c r="O106" i="4"/>
  <c r="O146" i="4" s="1"/>
  <c r="Q106" i="4"/>
  <c r="Q146" i="4" s="1"/>
  <c r="R106" i="4"/>
  <c r="R146" i="4" s="1"/>
  <c r="S106" i="4"/>
  <c r="S146" i="4" s="1"/>
  <c r="T106" i="4"/>
  <c r="T146" i="4" s="1"/>
  <c r="U106" i="4"/>
  <c r="U146" i="4" s="1"/>
  <c r="V106" i="4"/>
  <c r="V146" i="4" s="1"/>
  <c r="W106" i="4"/>
  <c r="W146" i="4" s="1"/>
  <c r="X106" i="4"/>
  <c r="X146" i="4" s="1"/>
  <c r="Y106" i="4"/>
  <c r="Y146" i="4" s="1"/>
  <c r="Z106" i="4"/>
  <c r="Z146" i="4" s="1"/>
  <c r="AA106" i="4"/>
  <c r="AA146" i="4" s="1"/>
  <c r="AB106" i="4"/>
  <c r="AB146" i="4" s="1"/>
  <c r="AC106" i="4"/>
  <c r="AC146" i="4" s="1"/>
  <c r="AD106" i="4"/>
  <c r="AD146" i="4" s="1"/>
  <c r="AE106" i="4"/>
  <c r="AE146" i="4" s="1"/>
  <c r="AF106" i="4"/>
  <c r="AF146" i="4" s="1"/>
  <c r="AG106" i="4"/>
  <c r="AG146" i="4" s="1"/>
  <c r="AH106" i="4"/>
  <c r="AH146" i="4" s="1"/>
  <c r="AI106" i="4"/>
  <c r="AI146" i="4" s="1"/>
  <c r="AJ106" i="4"/>
  <c r="AJ146" i="4" s="1"/>
  <c r="AK106" i="4"/>
  <c r="AK146" i="4" s="1"/>
  <c r="AL106" i="4"/>
  <c r="AL146" i="4" s="1"/>
  <c r="AM106" i="4"/>
  <c r="AM146" i="4" s="1"/>
  <c r="AN106" i="4"/>
  <c r="AN146" i="4" s="1"/>
  <c r="AO106" i="4"/>
  <c r="AO146" i="4" s="1"/>
  <c r="AP106" i="4"/>
  <c r="AP146" i="4" s="1"/>
  <c r="AQ106" i="4"/>
  <c r="AQ146" i="4" s="1"/>
  <c r="H107" i="4"/>
  <c r="I107" i="4"/>
  <c r="I147" i="4" s="1"/>
  <c r="J107" i="4"/>
  <c r="J147" i="4" s="1"/>
  <c r="K107" i="4"/>
  <c r="K147" i="4" s="1"/>
  <c r="L107" i="4"/>
  <c r="L147" i="4" s="1"/>
  <c r="M107" i="4"/>
  <c r="N107" i="4"/>
  <c r="N147" i="4" s="1"/>
  <c r="O107" i="4"/>
  <c r="O147" i="4" s="1"/>
  <c r="Q107" i="4"/>
  <c r="Q147" i="4" s="1"/>
  <c r="R107" i="4"/>
  <c r="R147" i="4" s="1"/>
  <c r="S107" i="4"/>
  <c r="S147" i="4" s="1"/>
  <c r="T107" i="4"/>
  <c r="T147" i="4" s="1"/>
  <c r="U107" i="4"/>
  <c r="U147" i="4" s="1"/>
  <c r="V107" i="4"/>
  <c r="V147" i="4" s="1"/>
  <c r="W107" i="4"/>
  <c r="W147" i="4" s="1"/>
  <c r="X107" i="4"/>
  <c r="X147" i="4" s="1"/>
  <c r="Y107" i="4"/>
  <c r="Y147" i="4" s="1"/>
  <c r="Z107" i="4"/>
  <c r="Z147" i="4" s="1"/>
  <c r="AA107" i="4"/>
  <c r="AA147" i="4" s="1"/>
  <c r="AB107" i="4"/>
  <c r="AB147" i="4" s="1"/>
  <c r="AC107" i="4"/>
  <c r="AC147" i="4" s="1"/>
  <c r="AD107" i="4"/>
  <c r="AD147" i="4" s="1"/>
  <c r="AE107" i="4"/>
  <c r="AE147" i="4" s="1"/>
  <c r="AF107" i="4"/>
  <c r="AF147" i="4" s="1"/>
  <c r="AG107" i="4"/>
  <c r="AG147" i="4" s="1"/>
  <c r="AH107" i="4"/>
  <c r="AH147" i="4" s="1"/>
  <c r="AI107" i="4"/>
  <c r="AI147" i="4" s="1"/>
  <c r="AJ107" i="4"/>
  <c r="AJ147" i="4" s="1"/>
  <c r="AK107" i="4"/>
  <c r="AK147" i="4" s="1"/>
  <c r="AL107" i="4"/>
  <c r="AL147" i="4" s="1"/>
  <c r="AM107" i="4"/>
  <c r="AM147" i="4" s="1"/>
  <c r="AN107" i="4"/>
  <c r="AN147" i="4" s="1"/>
  <c r="AO107" i="4"/>
  <c r="AO147" i="4" s="1"/>
  <c r="AP107" i="4"/>
  <c r="AP147" i="4" s="1"/>
  <c r="AQ107" i="4"/>
  <c r="AQ147" i="4" s="1"/>
  <c r="H108" i="4"/>
  <c r="I108" i="4"/>
  <c r="I148" i="4" s="1"/>
  <c r="J108" i="4"/>
  <c r="J148" i="4" s="1"/>
  <c r="K108" i="4"/>
  <c r="K148" i="4" s="1"/>
  <c r="L108" i="4"/>
  <c r="L148" i="4" s="1"/>
  <c r="M108" i="4"/>
  <c r="N108" i="4"/>
  <c r="N148" i="4" s="1"/>
  <c r="O108" i="4"/>
  <c r="O148" i="4" s="1"/>
  <c r="Q108" i="4"/>
  <c r="Q148" i="4" s="1"/>
  <c r="R108" i="4"/>
  <c r="R148" i="4" s="1"/>
  <c r="S108" i="4"/>
  <c r="S148" i="4" s="1"/>
  <c r="T108" i="4"/>
  <c r="T148" i="4" s="1"/>
  <c r="U108" i="4"/>
  <c r="U148" i="4" s="1"/>
  <c r="V108" i="4"/>
  <c r="V148" i="4" s="1"/>
  <c r="W108" i="4"/>
  <c r="W148" i="4" s="1"/>
  <c r="X108" i="4"/>
  <c r="X148" i="4" s="1"/>
  <c r="Y108" i="4"/>
  <c r="Y148" i="4" s="1"/>
  <c r="Z108" i="4"/>
  <c r="Z148" i="4" s="1"/>
  <c r="AA108" i="4"/>
  <c r="AA148" i="4" s="1"/>
  <c r="AB108" i="4"/>
  <c r="AB148" i="4" s="1"/>
  <c r="AC108" i="4"/>
  <c r="AC148" i="4" s="1"/>
  <c r="AD108" i="4"/>
  <c r="AD148" i="4" s="1"/>
  <c r="AE108" i="4"/>
  <c r="AE148" i="4" s="1"/>
  <c r="AF108" i="4"/>
  <c r="AF148" i="4" s="1"/>
  <c r="AG108" i="4"/>
  <c r="AG148" i="4" s="1"/>
  <c r="AH108" i="4"/>
  <c r="AH148" i="4" s="1"/>
  <c r="AI108" i="4"/>
  <c r="AI148" i="4" s="1"/>
  <c r="AJ108" i="4"/>
  <c r="AJ148" i="4" s="1"/>
  <c r="AK108" i="4"/>
  <c r="AK148" i="4" s="1"/>
  <c r="AL108" i="4"/>
  <c r="AL148" i="4" s="1"/>
  <c r="AM108" i="4"/>
  <c r="AM148" i="4" s="1"/>
  <c r="AN108" i="4"/>
  <c r="AN148" i="4" s="1"/>
  <c r="AO108" i="4"/>
  <c r="AO148" i="4" s="1"/>
  <c r="AP108" i="4"/>
  <c r="AP148" i="4" s="1"/>
  <c r="AQ108" i="4"/>
  <c r="AQ148" i="4" s="1"/>
  <c r="H109" i="4"/>
  <c r="I109" i="4"/>
  <c r="I149" i="4" s="1"/>
  <c r="J109" i="4"/>
  <c r="J149" i="4" s="1"/>
  <c r="K109" i="4"/>
  <c r="K149" i="4" s="1"/>
  <c r="L109" i="4"/>
  <c r="L149" i="4" s="1"/>
  <c r="M109" i="4"/>
  <c r="N109" i="4"/>
  <c r="N149" i="4" s="1"/>
  <c r="O109" i="4"/>
  <c r="O149" i="4" s="1"/>
  <c r="Q109" i="4"/>
  <c r="Q149" i="4" s="1"/>
  <c r="R109" i="4"/>
  <c r="R149" i="4" s="1"/>
  <c r="S109" i="4"/>
  <c r="S149" i="4" s="1"/>
  <c r="T109" i="4"/>
  <c r="T149" i="4" s="1"/>
  <c r="U109" i="4"/>
  <c r="U149" i="4" s="1"/>
  <c r="V109" i="4"/>
  <c r="V149" i="4" s="1"/>
  <c r="W109" i="4"/>
  <c r="W149" i="4" s="1"/>
  <c r="X109" i="4"/>
  <c r="X149" i="4" s="1"/>
  <c r="Y109" i="4"/>
  <c r="Y149" i="4" s="1"/>
  <c r="Z109" i="4"/>
  <c r="Z149" i="4" s="1"/>
  <c r="AA109" i="4"/>
  <c r="AA149" i="4" s="1"/>
  <c r="AB109" i="4"/>
  <c r="AB149" i="4" s="1"/>
  <c r="AC109" i="4"/>
  <c r="AC149" i="4" s="1"/>
  <c r="AD109" i="4"/>
  <c r="AD149" i="4" s="1"/>
  <c r="AE109" i="4"/>
  <c r="AE149" i="4" s="1"/>
  <c r="AF109" i="4"/>
  <c r="AF149" i="4" s="1"/>
  <c r="AG109" i="4"/>
  <c r="AG149" i="4" s="1"/>
  <c r="AH109" i="4"/>
  <c r="AH149" i="4" s="1"/>
  <c r="AI109" i="4"/>
  <c r="AI149" i="4" s="1"/>
  <c r="AJ109" i="4"/>
  <c r="AJ149" i="4" s="1"/>
  <c r="AK109" i="4"/>
  <c r="AK149" i="4" s="1"/>
  <c r="AL109" i="4"/>
  <c r="AL149" i="4" s="1"/>
  <c r="AM109" i="4"/>
  <c r="AM149" i="4" s="1"/>
  <c r="AN109" i="4"/>
  <c r="AN149" i="4" s="1"/>
  <c r="AO109" i="4"/>
  <c r="AO149" i="4" s="1"/>
  <c r="AP109" i="4"/>
  <c r="AP149" i="4" s="1"/>
  <c r="AQ109" i="4"/>
  <c r="AQ149" i="4" s="1"/>
  <c r="H110" i="4"/>
  <c r="I110" i="4"/>
  <c r="I150" i="4" s="1"/>
  <c r="J110" i="4"/>
  <c r="J150" i="4" s="1"/>
  <c r="K110" i="4"/>
  <c r="K150" i="4" s="1"/>
  <c r="L110" i="4"/>
  <c r="L150" i="4" s="1"/>
  <c r="M110" i="4"/>
  <c r="N110" i="4"/>
  <c r="N150" i="4" s="1"/>
  <c r="O110" i="4"/>
  <c r="O150" i="4" s="1"/>
  <c r="Q110" i="4"/>
  <c r="Q150" i="4" s="1"/>
  <c r="R110" i="4"/>
  <c r="R150" i="4" s="1"/>
  <c r="S110" i="4"/>
  <c r="S150" i="4" s="1"/>
  <c r="T110" i="4"/>
  <c r="T150" i="4" s="1"/>
  <c r="U110" i="4"/>
  <c r="U150" i="4" s="1"/>
  <c r="V110" i="4"/>
  <c r="V150" i="4" s="1"/>
  <c r="W110" i="4"/>
  <c r="W150" i="4" s="1"/>
  <c r="X110" i="4"/>
  <c r="X150" i="4" s="1"/>
  <c r="Y110" i="4"/>
  <c r="Y150" i="4" s="1"/>
  <c r="Z110" i="4"/>
  <c r="Z150" i="4" s="1"/>
  <c r="AA110" i="4"/>
  <c r="AA150" i="4" s="1"/>
  <c r="AB110" i="4"/>
  <c r="AB150" i="4" s="1"/>
  <c r="AC110" i="4"/>
  <c r="AC150" i="4" s="1"/>
  <c r="AD110" i="4"/>
  <c r="AD150" i="4" s="1"/>
  <c r="AE110" i="4"/>
  <c r="AE150" i="4" s="1"/>
  <c r="AF110" i="4"/>
  <c r="AF150" i="4" s="1"/>
  <c r="AG110" i="4"/>
  <c r="AG150" i="4" s="1"/>
  <c r="AH110" i="4"/>
  <c r="AH150" i="4" s="1"/>
  <c r="AI110" i="4"/>
  <c r="AI150" i="4" s="1"/>
  <c r="AJ110" i="4"/>
  <c r="AJ150" i="4" s="1"/>
  <c r="AK110" i="4"/>
  <c r="AK150" i="4" s="1"/>
  <c r="AL110" i="4"/>
  <c r="AL150" i="4" s="1"/>
  <c r="AM110" i="4"/>
  <c r="AM150" i="4" s="1"/>
  <c r="AN110" i="4"/>
  <c r="AN150" i="4" s="1"/>
  <c r="AO110" i="4"/>
  <c r="AO150" i="4" s="1"/>
  <c r="AP110" i="4"/>
  <c r="AP150" i="4" s="1"/>
  <c r="AQ110" i="4"/>
  <c r="AQ150" i="4" s="1"/>
  <c r="H111" i="4"/>
  <c r="I111" i="4"/>
  <c r="I151" i="4" s="1"/>
  <c r="J111" i="4"/>
  <c r="J151" i="4" s="1"/>
  <c r="K111" i="4"/>
  <c r="K151" i="4" s="1"/>
  <c r="L111" i="4"/>
  <c r="L151" i="4" s="1"/>
  <c r="M111" i="4"/>
  <c r="N111" i="4"/>
  <c r="N151" i="4" s="1"/>
  <c r="O111" i="4"/>
  <c r="O151" i="4" s="1"/>
  <c r="Q111" i="4"/>
  <c r="Q151" i="4" s="1"/>
  <c r="R111" i="4"/>
  <c r="R151" i="4" s="1"/>
  <c r="S111" i="4"/>
  <c r="S151" i="4" s="1"/>
  <c r="T111" i="4"/>
  <c r="T151" i="4" s="1"/>
  <c r="U111" i="4"/>
  <c r="U151" i="4" s="1"/>
  <c r="V111" i="4"/>
  <c r="V151" i="4" s="1"/>
  <c r="W111" i="4"/>
  <c r="W151" i="4" s="1"/>
  <c r="X111" i="4"/>
  <c r="X151" i="4" s="1"/>
  <c r="Y111" i="4"/>
  <c r="Y151" i="4" s="1"/>
  <c r="Z111" i="4"/>
  <c r="Z151" i="4" s="1"/>
  <c r="AA111" i="4"/>
  <c r="AA151" i="4" s="1"/>
  <c r="AB111" i="4"/>
  <c r="AB151" i="4" s="1"/>
  <c r="AC111" i="4"/>
  <c r="AC151" i="4" s="1"/>
  <c r="AD111" i="4"/>
  <c r="AD151" i="4" s="1"/>
  <c r="AE111" i="4"/>
  <c r="AE151" i="4" s="1"/>
  <c r="AF111" i="4"/>
  <c r="AF151" i="4" s="1"/>
  <c r="AG111" i="4"/>
  <c r="AG151" i="4" s="1"/>
  <c r="AH111" i="4"/>
  <c r="AH151" i="4" s="1"/>
  <c r="AI111" i="4"/>
  <c r="AI151" i="4" s="1"/>
  <c r="AJ111" i="4"/>
  <c r="AJ151" i="4" s="1"/>
  <c r="AK111" i="4"/>
  <c r="AK151" i="4" s="1"/>
  <c r="AL111" i="4"/>
  <c r="AL151" i="4" s="1"/>
  <c r="AM111" i="4"/>
  <c r="AM151" i="4" s="1"/>
  <c r="AN111" i="4"/>
  <c r="AN151" i="4" s="1"/>
  <c r="AO111" i="4"/>
  <c r="AO151" i="4" s="1"/>
  <c r="AP111" i="4"/>
  <c r="AP151" i="4" s="1"/>
  <c r="AQ111" i="4"/>
  <c r="AQ151" i="4" s="1"/>
  <c r="H112" i="4"/>
  <c r="I112" i="4"/>
  <c r="I152" i="4" s="1"/>
  <c r="J112" i="4"/>
  <c r="J152" i="4" s="1"/>
  <c r="K112" i="4"/>
  <c r="K152" i="4" s="1"/>
  <c r="L112" i="4"/>
  <c r="L152" i="4" s="1"/>
  <c r="M112" i="4"/>
  <c r="N112" i="4"/>
  <c r="N152" i="4" s="1"/>
  <c r="O112" i="4"/>
  <c r="O152" i="4" s="1"/>
  <c r="Q112" i="4"/>
  <c r="Q152" i="4" s="1"/>
  <c r="R112" i="4"/>
  <c r="R152" i="4" s="1"/>
  <c r="S112" i="4"/>
  <c r="S152" i="4" s="1"/>
  <c r="T112" i="4"/>
  <c r="T152" i="4" s="1"/>
  <c r="U112" i="4"/>
  <c r="U152" i="4" s="1"/>
  <c r="V112" i="4"/>
  <c r="V152" i="4" s="1"/>
  <c r="W112" i="4"/>
  <c r="W152" i="4" s="1"/>
  <c r="X112" i="4"/>
  <c r="X152" i="4" s="1"/>
  <c r="Y112" i="4"/>
  <c r="Y152" i="4" s="1"/>
  <c r="Z112" i="4"/>
  <c r="Z152" i="4" s="1"/>
  <c r="AA112" i="4"/>
  <c r="AA152" i="4" s="1"/>
  <c r="AB112" i="4"/>
  <c r="AB152" i="4" s="1"/>
  <c r="AC112" i="4"/>
  <c r="AC152" i="4" s="1"/>
  <c r="AD112" i="4"/>
  <c r="AD152" i="4" s="1"/>
  <c r="AE112" i="4"/>
  <c r="AE152" i="4" s="1"/>
  <c r="AF112" i="4"/>
  <c r="AF152" i="4" s="1"/>
  <c r="AG112" i="4"/>
  <c r="AG152" i="4" s="1"/>
  <c r="AH112" i="4"/>
  <c r="AH152" i="4" s="1"/>
  <c r="AI112" i="4"/>
  <c r="AI152" i="4" s="1"/>
  <c r="AJ112" i="4"/>
  <c r="AJ152" i="4" s="1"/>
  <c r="AK112" i="4"/>
  <c r="AK152" i="4" s="1"/>
  <c r="AL112" i="4"/>
  <c r="AL152" i="4" s="1"/>
  <c r="AM112" i="4"/>
  <c r="AM152" i="4" s="1"/>
  <c r="AN112" i="4"/>
  <c r="AN152" i="4" s="1"/>
  <c r="AO112" i="4"/>
  <c r="AO152" i="4" s="1"/>
  <c r="AP112" i="4"/>
  <c r="AP152" i="4" s="1"/>
  <c r="AQ112" i="4"/>
  <c r="AQ152" i="4" s="1"/>
  <c r="H113" i="4"/>
  <c r="I113" i="4"/>
  <c r="I153" i="4" s="1"/>
  <c r="J113" i="4"/>
  <c r="J153" i="4" s="1"/>
  <c r="K113" i="4"/>
  <c r="K153" i="4" s="1"/>
  <c r="L113" i="4"/>
  <c r="L153" i="4" s="1"/>
  <c r="M113" i="4"/>
  <c r="N113" i="4"/>
  <c r="N153" i="4" s="1"/>
  <c r="O113" i="4"/>
  <c r="O153" i="4" s="1"/>
  <c r="Q113" i="4"/>
  <c r="Q153" i="4" s="1"/>
  <c r="R113" i="4"/>
  <c r="R153" i="4" s="1"/>
  <c r="S113" i="4"/>
  <c r="S153" i="4" s="1"/>
  <c r="T113" i="4"/>
  <c r="T153" i="4" s="1"/>
  <c r="U113" i="4"/>
  <c r="U153" i="4" s="1"/>
  <c r="V113" i="4"/>
  <c r="V153" i="4" s="1"/>
  <c r="W113" i="4"/>
  <c r="W153" i="4" s="1"/>
  <c r="X113" i="4"/>
  <c r="X153" i="4" s="1"/>
  <c r="Y113" i="4"/>
  <c r="Y153" i="4" s="1"/>
  <c r="Z113" i="4"/>
  <c r="Z153" i="4" s="1"/>
  <c r="AA113" i="4"/>
  <c r="AA153" i="4" s="1"/>
  <c r="AB113" i="4"/>
  <c r="AB153" i="4" s="1"/>
  <c r="AC113" i="4"/>
  <c r="AC153" i="4" s="1"/>
  <c r="AD113" i="4"/>
  <c r="AD153" i="4" s="1"/>
  <c r="AE113" i="4"/>
  <c r="AE153" i="4" s="1"/>
  <c r="AF113" i="4"/>
  <c r="AF153" i="4" s="1"/>
  <c r="AG113" i="4"/>
  <c r="AG153" i="4" s="1"/>
  <c r="AH113" i="4"/>
  <c r="AH153" i="4" s="1"/>
  <c r="AI113" i="4"/>
  <c r="AI153" i="4" s="1"/>
  <c r="AJ113" i="4"/>
  <c r="AJ153" i="4" s="1"/>
  <c r="AK113" i="4"/>
  <c r="AK153" i="4" s="1"/>
  <c r="AL113" i="4"/>
  <c r="AL153" i="4" s="1"/>
  <c r="AM113" i="4"/>
  <c r="AM153" i="4" s="1"/>
  <c r="AN113" i="4"/>
  <c r="AN153" i="4" s="1"/>
  <c r="AO113" i="4"/>
  <c r="AO153" i="4" s="1"/>
  <c r="AP113" i="4"/>
  <c r="AP153" i="4" s="1"/>
  <c r="AQ113" i="4"/>
  <c r="AQ153" i="4" s="1"/>
  <c r="H114" i="4"/>
  <c r="I114" i="4"/>
  <c r="I154" i="4" s="1"/>
  <c r="J114" i="4"/>
  <c r="J154" i="4" s="1"/>
  <c r="K114" i="4"/>
  <c r="K154" i="4" s="1"/>
  <c r="L114" i="4"/>
  <c r="L154" i="4" s="1"/>
  <c r="M114" i="4"/>
  <c r="N114" i="4"/>
  <c r="N154" i="4" s="1"/>
  <c r="O114" i="4"/>
  <c r="O154" i="4" s="1"/>
  <c r="Q114" i="4"/>
  <c r="Q154" i="4" s="1"/>
  <c r="R114" i="4"/>
  <c r="R154" i="4" s="1"/>
  <c r="S114" i="4"/>
  <c r="S154" i="4" s="1"/>
  <c r="T114" i="4"/>
  <c r="T154" i="4" s="1"/>
  <c r="U114" i="4"/>
  <c r="U154" i="4" s="1"/>
  <c r="V114" i="4"/>
  <c r="V154" i="4" s="1"/>
  <c r="W114" i="4"/>
  <c r="W154" i="4" s="1"/>
  <c r="X114" i="4"/>
  <c r="X154" i="4" s="1"/>
  <c r="Y114" i="4"/>
  <c r="Y154" i="4" s="1"/>
  <c r="Z114" i="4"/>
  <c r="Z154" i="4" s="1"/>
  <c r="AA114" i="4"/>
  <c r="AA154" i="4" s="1"/>
  <c r="AB114" i="4"/>
  <c r="AB154" i="4" s="1"/>
  <c r="AC114" i="4"/>
  <c r="AC154" i="4" s="1"/>
  <c r="AD114" i="4"/>
  <c r="AD154" i="4" s="1"/>
  <c r="AE114" i="4"/>
  <c r="AE154" i="4" s="1"/>
  <c r="AF114" i="4"/>
  <c r="AF154" i="4" s="1"/>
  <c r="AG114" i="4"/>
  <c r="AG154" i="4" s="1"/>
  <c r="AH114" i="4"/>
  <c r="AH154" i="4" s="1"/>
  <c r="AI114" i="4"/>
  <c r="AI154" i="4" s="1"/>
  <c r="AJ114" i="4"/>
  <c r="AJ154" i="4" s="1"/>
  <c r="AK114" i="4"/>
  <c r="AK154" i="4" s="1"/>
  <c r="AL114" i="4"/>
  <c r="AL154" i="4" s="1"/>
  <c r="AM114" i="4"/>
  <c r="AM154" i="4" s="1"/>
  <c r="AN114" i="4"/>
  <c r="AN154" i="4" s="1"/>
  <c r="AO114" i="4"/>
  <c r="AO154" i="4" s="1"/>
  <c r="AP114" i="4"/>
  <c r="AP154" i="4" s="1"/>
  <c r="AQ114" i="4"/>
  <c r="AQ154" i="4" s="1"/>
  <c r="H115" i="4"/>
  <c r="I115" i="4"/>
  <c r="I155" i="4" s="1"/>
  <c r="J115" i="4"/>
  <c r="J155" i="4" s="1"/>
  <c r="K115" i="4"/>
  <c r="K155" i="4" s="1"/>
  <c r="L115" i="4"/>
  <c r="L155" i="4" s="1"/>
  <c r="M115" i="4"/>
  <c r="N115" i="4"/>
  <c r="N155" i="4" s="1"/>
  <c r="O115" i="4"/>
  <c r="O155" i="4" s="1"/>
  <c r="Q115" i="4"/>
  <c r="Q155" i="4" s="1"/>
  <c r="R115" i="4"/>
  <c r="R155" i="4" s="1"/>
  <c r="S115" i="4"/>
  <c r="S155" i="4" s="1"/>
  <c r="T115" i="4"/>
  <c r="T155" i="4" s="1"/>
  <c r="U115" i="4"/>
  <c r="U155" i="4" s="1"/>
  <c r="V115" i="4"/>
  <c r="V155" i="4" s="1"/>
  <c r="W115" i="4"/>
  <c r="W155" i="4" s="1"/>
  <c r="X115" i="4"/>
  <c r="X155" i="4" s="1"/>
  <c r="Y115" i="4"/>
  <c r="Y155" i="4" s="1"/>
  <c r="Z115" i="4"/>
  <c r="Z155" i="4" s="1"/>
  <c r="AA115" i="4"/>
  <c r="AA155" i="4" s="1"/>
  <c r="AB115" i="4"/>
  <c r="AB155" i="4" s="1"/>
  <c r="AC115" i="4"/>
  <c r="AC155" i="4" s="1"/>
  <c r="AD115" i="4"/>
  <c r="AD155" i="4" s="1"/>
  <c r="AE115" i="4"/>
  <c r="AE155" i="4" s="1"/>
  <c r="AF115" i="4"/>
  <c r="AF155" i="4" s="1"/>
  <c r="AG115" i="4"/>
  <c r="AG155" i="4" s="1"/>
  <c r="AH115" i="4"/>
  <c r="AH155" i="4" s="1"/>
  <c r="AI115" i="4"/>
  <c r="AI155" i="4" s="1"/>
  <c r="AJ115" i="4"/>
  <c r="AJ155" i="4" s="1"/>
  <c r="AK115" i="4"/>
  <c r="AK155" i="4" s="1"/>
  <c r="AL115" i="4"/>
  <c r="AL155" i="4" s="1"/>
  <c r="AM115" i="4"/>
  <c r="AM155" i="4" s="1"/>
  <c r="AN115" i="4"/>
  <c r="AN155" i="4" s="1"/>
  <c r="AO115" i="4"/>
  <c r="AO155" i="4" s="1"/>
  <c r="AP115" i="4"/>
  <c r="AP155" i="4" s="1"/>
  <c r="AQ115" i="4"/>
  <c r="AQ155" i="4" s="1"/>
  <c r="H116" i="4"/>
  <c r="I116" i="4"/>
  <c r="I156" i="4" s="1"/>
  <c r="J116" i="4"/>
  <c r="J156" i="4" s="1"/>
  <c r="K116" i="4"/>
  <c r="K156" i="4" s="1"/>
  <c r="L116" i="4"/>
  <c r="L156" i="4" s="1"/>
  <c r="M116" i="4"/>
  <c r="N116" i="4"/>
  <c r="N156" i="4" s="1"/>
  <c r="O116" i="4"/>
  <c r="O156" i="4" s="1"/>
  <c r="Q116" i="4"/>
  <c r="Q156" i="4" s="1"/>
  <c r="R116" i="4"/>
  <c r="R156" i="4" s="1"/>
  <c r="S116" i="4"/>
  <c r="S156" i="4" s="1"/>
  <c r="T116" i="4"/>
  <c r="T156" i="4" s="1"/>
  <c r="U116" i="4"/>
  <c r="U156" i="4" s="1"/>
  <c r="V116" i="4"/>
  <c r="V156" i="4" s="1"/>
  <c r="W116" i="4"/>
  <c r="W156" i="4" s="1"/>
  <c r="X116" i="4"/>
  <c r="X156" i="4" s="1"/>
  <c r="Y116" i="4"/>
  <c r="Y156" i="4" s="1"/>
  <c r="Z116" i="4"/>
  <c r="Z156" i="4" s="1"/>
  <c r="AA116" i="4"/>
  <c r="AA156" i="4" s="1"/>
  <c r="AB116" i="4"/>
  <c r="AB156" i="4" s="1"/>
  <c r="AC116" i="4"/>
  <c r="AC156" i="4" s="1"/>
  <c r="AD116" i="4"/>
  <c r="AD156" i="4" s="1"/>
  <c r="AE116" i="4"/>
  <c r="AE156" i="4" s="1"/>
  <c r="AF116" i="4"/>
  <c r="AF156" i="4" s="1"/>
  <c r="AG116" i="4"/>
  <c r="AG156" i="4" s="1"/>
  <c r="AH116" i="4"/>
  <c r="AH156" i="4" s="1"/>
  <c r="AI116" i="4"/>
  <c r="AI156" i="4" s="1"/>
  <c r="AJ116" i="4"/>
  <c r="AJ156" i="4" s="1"/>
  <c r="AK116" i="4"/>
  <c r="AK156" i="4" s="1"/>
  <c r="AL116" i="4"/>
  <c r="AL156" i="4" s="1"/>
  <c r="AM116" i="4"/>
  <c r="AM156" i="4" s="1"/>
  <c r="AN116" i="4"/>
  <c r="AN156" i="4" s="1"/>
  <c r="AO116" i="4"/>
  <c r="AO156" i="4" s="1"/>
  <c r="AP116" i="4"/>
  <c r="AP156" i="4" s="1"/>
  <c r="AQ116" i="4"/>
  <c r="AQ156" i="4" s="1"/>
  <c r="H117" i="4"/>
  <c r="I117" i="4"/>
  <c r="I157" i="4" s="1"/>
  <c r="J117" i="4"/>
  <c r="J157" i="4" s="1"/>
  <c r="K117" i="4"/>
  <c r="K157" i="4" s="1"/>
  <c r="L117" i="4"/>
  <c r="L157" i="4" s="1"/>
  <c r="M117" i="4"/>
  <c r="N117" i="4"/>
  <c r="N157" i="4" s="1"/>
  <c r="O117" i="4"/>
  <c r="O157" i="4" s="1"/>
  <c r="Q117" i="4"/>
  <c r="Q157" i="4" s="1"/>
  <c r="R117" i="4"/>
  <c r="R157" i="4" s="1"/>
  <c r="S117" i="4"/>
  <c r="S157" i="4" s="1"/>
  <c r="T117" i="4"/>
  <c r="T157" i="4" s="1"/>
  <c r="U117" i="4"/>
  <c r="U157" i="4" s="1"/>
  <c r="V117" i="4"/>
  <c r="V157" i="4" s="1"/>
  <c r="W117" i="4"/>
  <c r="W157" i="4" s="1"/>
  <c r="X117" i="4"/>
  <c r="X157" i="4" s="1"/>
  <c r="Y117" i="4"/>
  <c r="Y157" i="4" s="1"/>
  <c r="Z117" i="4"/>
  <c r="Z157" i="4" s="1"/>
  <c r="AA117" i="4"/>
  <c r="AA157" i="4" s="1"/>
  <c r="AB117" i="4"/>
  <c r="AB157" i="4" s="1"/>
  <c r="AC117" i="4"/>
  <c r="AC157" i="4" s="1"/>
  <c r="AD117" i="4"/>
  <c r="AD157" i="4" s="1"/>
  <c r="AE117" i="4"/>
  <c r="AE157" i="4" s="1"/>
  <c r="AF117" i="4"/>
  <c r="AF157" i="4" s="1"/>
  <c r="AG117" i="4"/>
  <c r="AG157" i="4" s="1"/>
  <c r="AH117" i="4"/>
  <c r="AH157" i="4" s="1"/>
  <c r="AI117" i="4"/>
  <c r="AI157" i="4" s="1"/>
  <c r="AJ117" i="4"/>
  <c r="AJ157" i="4" s="1"/>
  <c r="AK117" i="4"/>
  <c r="AK157" i="4" s="1"/>
  <c r="AL117" i="4"/>
  <c r="AL157" i="4" s="1"/>
  <c r="AM117" i="4"/>
  <c r="AM157" i="4" s="1"/>
  <c r="AN117" i="4"/>
  <c r="AN157" i="4" s="1"/>
  <c r="AO117" i="4"/>
  <c r="AO157" i="4" s="1"/>
  <c r="AP117" i="4"/>
  <c r="AP157" i="4" s="1"/>
  <c r="AQ117" i="4"/>
  <c r="AQ157" i="4" s="1"/>
  <c r="H118" i="4"/>
  <c r="I118" i="4"/>
  <c r="I158" i="4" s="1"/>
  <c r="J118" i="4"/>
  <c r="J158" i="4" s="1"/>
  <c r="K118" i="4"/>
  <c r="K158" i="4" s="1"/>
  <c r="L118" i="4"/>
  <c r="L158" i="4" s="1"/>
  <c r="M118" i="4"/>
  <c r="N118" i="4"/>
  <c r="N158" i="4" s="1"/>
  <c r="O118" i="4"/>
  <c r="O158" i="4" s="1"/>
  <c r="Q118" i="4"/>
  <c r="Q158" i="4" s="1"/>
  <c r="R118" i="4"/>
  <c r="R158" i="4" s="1"/>
  <c r="S118" i="4"/>
  <c r="S158" i="4" s="1"/>
  <c r="T118" i="4"/>
  <c r="T158" i="4" s="1"/>
  <c r="U118" i="4"/>
  <c r="U158" i="4" s="1"/>
  <c r="V118" i="4"/>
  <c r="V158" i="4" s="1"/>
  <c r="W118" i="4"/>
  <c r="W158" i="4" s="1"/>
  <c r="X118" i="4"/>
  <c r="X158" i="4" s="1"/>
  <c r="Y118" i="4"/>
  <c r="Y158" i="4" s="1"/>
  <c r="Z118" i="4"/>
  <c r="Z158" i="4" s="1"/>
  <c r="AA118" i="4"/>
  <c r="AA158" i="4" s="1"/>
  <c r="AB118" i="4"/>
  <c r="AB158" i="4" s="1"/>
  <c r="AC118" i="4"/>
  <c r="AC158" i="4" s="1"/>
  <c r="AD118" i="4"/>
  <c r="AD158" i="4" s="1"/>
  <c r="AE118" i="4"/>
  <c r="AE158" i="4" s="1"/>
  <c r="AF118" i="4"/>
  <c r="AF158" i="4" s="1"/>
  <c r="AG118" i="4"/>
  <c r="AG158" i="4" s="1"/>
  <c r="AH118" i="4"/>
  <c r="AH158" i="4" s="1"/>
  <c r="AI118" i="4"/>
  <c r="AI158" i="4" s="1"/>
  <c r="AJ118" i="4"/>
  <c r="AJ158" i="4" s="1"/>
  <c r="AK118" i="4"/>
  <c r="AK158" i="4" s="1"/>
  <c r="AL118" i="4"/>
  <c r="AL158" i="4" s="1"/>
  <c r="AM118" i="4"/>
  <c r="AM158" i="4" s="1"/>
  <c r="AN118" i="4"/>
  <c r="AN158" i="4" s="1"/>
  <c r="AO118" i="4"/>
  <c r="AO158" i="4" s="1"/>
  <c r="AP118" i="4"/>
  <c r="AP158" i="4" s="1"/>
  <c r="AQ118" i="4"/>
  <c r="AQ158" i="4" s="1"/>
  <c r="H119" i="4"/>
  <c r="I119" i="4"/>
  <c r="I159" i="4" s="1"/>
  <c r="J119" i="4"/>
  <c r="J159" i="4" s="1"/>
  <c r="K119" i="4"/>
  <c r="K159" i="4" s="1"/>
  <c r="L119" i="4"/>
  <c r="L159" i="4" s="1"/>
  <c r="M119" i="4"/>
  <c r="N119" i="4"/>
  <c r="N159" i="4" s="1"/>
  <c r="O119" i="4"/>
  <c r="O159" i="4" s="1"/>
  <c r="Q119" i="4"/>
  <c r="Q159" i="4" s="1"/>
  <c r="R119" i="4"/>
  <c r="R159" i="4" s="1"/>
  <c r="S119" i="4"/>
  <c r="S159" i="4" s="1"/>
  <c r="T119" i="4"/>
  <c r="T159" i="4" s="1"/>
  <c r="U119" i="4"/>
  <c r="U159" i="4" s="1"/>
  <c r="V119" i="4"/>
  <c r="V159" i="4" s="1"/>
  <c r="W119" i="4"/>
  <c r="W159" i="4" s="1"/>
  <c r="X119" i="4"/>
  <c r="X159" i="4" s="1"/>
  <c r="Y119" i="4"/>
  <c r="Y159" i="4" s="1"/>
  <c r="Z119" i="4"/>
  <c r="Z159" i="4" s="1"/>
  <c r="AA119" i="4"/>
  <c r="AA159" i="4" s="1"/>
  <c r="AB119" i="4"/>
  <c r="AB159" i="4" s="1"/>
  <c r="AC119" i="4"/>
  <c r="AC159" i="4" s="1"/>
  <c r="AD119" i="4"/>
  <c r="AD159" i="4" s="1"/>
  <c r="AE119" i="4"/>
  <c r="AE159" i="4" s="1"/>
  <c r="AF119" i="4"/>
  <c r="AF159" i="4" s="1"/>
  <c r="AG119" i="4"/>
  <c r="AG159" i="4" s="1"/>
  <c r="AH119" i="4"/>
  <c r="AH159" i="4" s="1"/>
  <c r="AI119" i="4"/>
  <c r="AI159" i="4" s="1"/>
  <c r="AJ119" i="4"/>
  <c r="AJ159" i="4" s="1"/>
  <c r="AK119" i="4"/>
  <c r="AK159" i="4" s="1"/>
  <c r="AL119" i="4"/>
  <c r="AL159" i="4" s="1"/>
  <c r="AM119" i="4"/>
  <c r="AM159" i="4" s="1"/>
  <c r="AN119" i="4"/>
  <c r="AN159" i="4" s="1"/>
  <c r="AO119" i="4"/>
  <c r="AO159" i="4" s="1"/>
  <c r="AP119" i="4"/>
  <c r="AP159" i="4" s="1"/>
  <c r="AQ119" i="4"/>
  <c r="AQ159" i="4" s="1"/>
  <c r="H120" i="4"/>
  <c r="I120" i="4"/>
  <c r="I160" i="4" s="1"/>
  <c r="J120" i="4"/>
  <c r="J160" i="4" s="1"/>
  <c r="K120" i="4"/>
  <c r="K160" i="4" s="1"/>
  <c r="L120" i="4"/>
  <c r="L160" i="4" s="1"/>
  <c r="M120" i="4"/>
  <c r="N120" i="4"/>
  <c r="N160" i="4" s="1"/>
  <c r="O120" i="4"/>
  <c r="O160" i="4" s="1"/>
  <c r="Q120" i="4"/>
  <c r="Q160" i="4" s="1"/>
  <c r="R120" i="4"/>
  <c r="R160" i="4" s="1"/>
  <c r="S120" i="4"/>
  <c r="S160" i="4" s="1"/>
  <c r="T120" i="4"/>
  <c r="T160" i="4" s="1"/>
  <c r="U120" i="4"/>
  <c r="U160" i="4" s="1"/>
  <c r="V120" i="4"/>
  <c r="V160" i="4" s="1"/>
  <c r="W120" i="4"/>
  <c r="W160" i="4" s="1"/>
  <c r="X120" i="4"/>
  <c r="X160" i="4" s="1"/>
  <c r="Y120" i="4"/>
  <c r="Y160" i="4" s="1"/>
  <c r="Z120" i="4"/>
  <c r="Z160" i="4" s="1"/>
  <c r="AA120" i="4"/>
  <c r="AA160" i="4" s="1"/>
  <c r="AB120" i="4"/>
  <c r="AB160" i="4" s="1"/>
  <c r="AC120" i="4"/>
  <c r="AC160" i="4" s="1"/>
  <c r="AD120" i="4"/>
  <c r="AD160" i="4" s="1"/>
  <c r="AE120" i="4"/>
  <c r="AE160" i="4" s="1"/>
  <c r="AF120" i="4"/>
  <c r="AF160" i="4" s="1"/>
  <c r="AG120" i="4"/>
  <c r="AG160" i="4" s="1"/>
  <c r="AH120" i="4"/>
  <c r="AH160" i="4" s="1"/>
  <c r="AI120" i="4"/>
  <c r="AI160" i="4" s="1"/>
  <c r="AJ120" i="4"/>
  <c r="AJ160" i="4" s="1"/>
  <c r="AK120" i="4"/>
  <c r="AK160" i="4" s="1"/>
  <c r="AL120" i="4"/>
  <c r="AL160" i="4" s="1"/>
  <c r="AM120" i="4"/>
  <c r="AM160" i="4" s="1"/>
  <c r="AN120" i="4"/>
  <c r="AN160" i="4" s="1"/>
  <c r="AO120" i="4"/>
  <c r="AO160" i="4" s="1"/>
  <c r="AP120" i="4"/>
  <c r="AP160" i="4" s="1"/>
  <c r="AQ120" i="4"/>
  <c r="AQ160" i="4" s="1"/>
  <c r="H121" i="4"/>
  <c r="I121" i="4"/>
  <c r="I161" i="4" s="1"/>
  <c r="J121" i="4"/>
  <c r="J161" i="4" s="1"/>
  <c r="K121" i="4"/>
  <c r="K161" i="4" s="1"/>
  <c r="L121" i="4"/>
  <c r="L161" i="4" s="1"/>
  <c r="M121" i="4"/>
  <c r="N121" i="4"/>
  <c r="N161" i="4" s="1"/>
  <c r="O121" i="4"/>
  <c r="O161" i="4" s="1"/>
  <c r="Q121" i="4"/>
  <c r="Q161" i="4" s="1"/>
  <c r="R121" i="4"/>
  <c r="R161" i="4" s="1"/>
  <c r="S121" i="4"/>
  <c r="S161" i="4" s="1"/>
  <c r="T121" i="4"/>
  <c r="T161" i="4" s="1"/>
  <c r="U121" i="4"/>
  <c r="U161" i="4" s="1"/>
  <c r="V121" i="4"/>
  <c r="V161" i="4" s="1"/>
  <c r="W121" i="4"/>
  <c r="W161" i="4" s="1"/>
  <c r="X121" i="4"/>
  <c r="X161" i="4" s="1"/>
  <c r="Y121" i="4"/>
  <c r="Y161" i="4" s="1"/>
  <c r="Z121" i="4"/>
  <c r="Z161" i="4" s="1"/>
  <c r="AA121" i="4"/>
  <c r="AA161" i="4" s="1"/>
  <c r="AB121" i="4"/>
  <c r="AB161" i="4" s="1"/>
  <c r="AC121" i="4"/>
  <c r="AC161" i="4" s="1"/>
  <c r="AD121" i="4"/>
  <c r="AD161" i="4" s="1"/>
  <c r="AE121" i="4"/>
  <c r="AE161" i="4" s="1"/>
  <c r="AF121" i="4"/>
  <c r="AF161" i="4" s="1"/>
  <c r="AG121" i="4"/>
  <c r="AG161" i="4" s="1"/>
  <c r="AH121" i="4"/>
  <c r="AH161" i="4" s="1"/>
  <c r="AI121" i="4"/>
  <c r="AI161" i="4" s="1"/>
  <c r="AJ121" i="4"/>
  <c r="AJ161" i="4" s="1"/>
  <c r="AK121" i="4"/>
  <c r="AK161" i="4" s="1"/>
  <c r="AL121" i="4"/>
  <c r="AL161" i="4" s="1"/>
  <c r="AM121" i="4"/>
  <c r="AM161" i="4" s="1"/>
  <c r="AN121" i="4"/>
  <c r="AN161" i="4" s="1"/>
  <c r="AO121" i="4"/>
  <c r="AO161" i="4" s="1"/>
  <c r="AP121" i="4"/>
  <c r="AP161" i="4" s="1"/>
  <c r="AQ121" i="4"/>
  <c r="AQ161" i="4" s="1"/>
  <c r="H122" i="4"/>
  <c r="I122" i="4"/>
  <c r="I162" i="4" s="1"/>
  <c r="J122" i="4"/>
  <c r="J162" i="4" s="1"/>
  <c r="K122" i="4"/>
  <c r="K162" i="4" s="1"/>
  <c r="L122" i="4"/>
  <c r="L162" i="4" s="1"/>
  <c r="M122" i="4"/>
  <c r="N122" i="4"/>
  <c r="N162" i="4" s="1"/>
  <c r="O122" i="4"/>
  <c r="O162" i="4" s="1"/>
  <c r="Q122" i="4"/>
  <c r="Q162" i="4" s="1"/>
  <c r="R122" i="4"/>
  <c r="R162" i="4" s="1"/>
  <c r="S122" i="4"/>
  <c r="S162" i="4" s="1"/>
  <c r="T122" i="4"/>
  <c r="T162" i="4" s="1"/>
  <c r="U122" i="4"/>
  <c r="U162" i="4" s="1"/>
  <c r="V122" i="4"/>
  <c r="V162" i="4" s="1"/>
  <c r="W122" i="4"/>
  <c r="W162" i="4" s="1"/>
  <c r="X122" i="4"/>
  <c r="X162" i="4" s="1"/>
  <c r="Y122" i="4"/>
  <c r="Y162" i="4" s="1"/>
  <c r="Z122" i="4"/>
  <c r="Z162" i="4" s="1"/>
  <c r="AA122" i="4"/>
  <c r="AA162" i="4" s="1"/>
  <c r="AB122" i="4"/>
  <c r="AB162" i="4" s="1"/>
  <c r="AC122" i="4"/>
  <c r="AC162" i="4" s="1"/>
  <c r="AD122" i="4"/>
  <c r="AD162" i="4" s="1"/>
  <c r="AE122" i="4"/>
  <c r="AE162" i="4" s="1"/>
  <c r="AF122" i="4"/>
  <c r="AF162" i="4" s="1"/>
  <c r="AG122" i="4"/>
  <c r="AG162" i="4" s="1"/>
  <c r="AH122" i="4"/>
  <c r="AH162" i="4" s="1"/>
  <c r="AI122" i="4"/>
  <c r="AI162" i="4" s="1"/>
  <c r="AJ122" i="4"/>
  <c r="AJ162" i="4" s="1"/>
  <c r="AK122" i="4"/>
  <c r="AK162" i="4" s="1"/>
  <c r="AL122" i="4"/>
  <c r="AL162" i="4" s="1"/>
  <c r="AM122" i="4"/>
  <c r="AM162" i="4" s="1"/>
  <c r="AN122" i="4"/>
  <c r="AN162" i="4" s="1"/>
  <c r="AO122" i="4"/>
  <c r="AO162" i="4" s="1"/>
  <c r="AP122" i="4"/>
  <c r="AP162" i="4" s="1"/>
  <c r="AQ122" i="4"/>
  <c r="AQ162" i="4" s="1"/>
  <c r="H123" i="4"/>
  <c r="I123" i="4"/>
  <c r="I163" i="4" s="1"/>
  <c r="J123" i="4"/>
  <c r="J163" i="4" s="1"/>
  <c r="K123" i="4"/>
  <c r="K163" i="4" s="1"/>
  <c r="L123" i="4"/>
  <c r="L163" i="4" s="1"/>
  <c r="M123" i="4"/>
  <c r="N123" i="4"/>
  <c r="N163" i="4" s="1"/>
  <c r="O123" i="4"/>
  <c r="O163" i="4" s="1"/>
  <c r="Q123" i="4"/>
  <c r="Q163" i="4" s="1"/>
  <c r="R123" i="4"/>
  <c r="R163" i="4" s="1"/>
  <c r="S123" i="4"/>
  <c r="S163" i="4" s="1"/>
  <c r="T123" i="4"/>
  <c r="T163" i="4" s="1"/>
  <c r="U123" i="4"/>
  <c r="U163" i="4" s="1"/>
  <c r="V123" i="4"/>
  <c r="V163" i="4" s="1"/>
  <c r="W123" i="4"/>
  <c r="W163" i="4" s="1"/>
  <c r="X123" i="4"/>
  <c r="X163" i="4" s="1"/>
  <c r="Y123" i="4"/>
  <c r="Y163" i="4" s="1"/>
  <c r="Z123" i="4"/>
  <c r="Z163" i="4" s="1"/>
  <c r="AA123" i="4"/>
  <c r="AA163" i="4" s="1"/>
  <c r="AB123" i="4"/>
  <c r="AB163" i="4" s="1"/>
  <c r="AC123" i="4"/>
  <c r="AC163" i="4" s="1"/>
  <c r="AD123" i="4"/>
  <c r="AD163" i="4" s="1"/>
  <c r="AE123" i="4"/>
  <c r="AE163" i="4" s="1"/>
  <c r="AF123" i="4"/>
  <c r="AF163" i="4" s="1"/>
  <c r="AG123" i="4"/>
  <c r="AG163" i="4" s="1"/>
  <c r="AH123" i="4"/>
  <c r="AH163" i="4" s="1"/>
  <c r="AI123" i="4"/>
  <c r="AI163" i="4" s="1"/>
  <c r="AJ123" i="4"/>
  <c r="AJ163" i="4" s="1"/>
  <c r="AK123" i="4"/>
  <c r="AK163" i="4" s="1"/>
  <c r="AL123" i="4"/>
  <c r="AL163" i="4" s="1"/>
  <c r="AM123" i="4"/>
  <c r="AM163" i="4" s="1"/>
  <c r="AN123" i="4"/>
  <c r="AN163" i="4" s="1"/>
  <c r="AO123" i="4"/>
  <c r="AO163" i="4" s="1"/>
  <c r="AP123" i="4"/>
  <c r="AP163" i="4" s="1"/>
  <c r="AQ123" i="4"/>
  <c r="AQ163" i="4" s="1"/>
  <c r="H124" i="4"/>
  <c r="I124" i="4"/>
  <c r="I164" i="4" s="1"/>
  <c r="J124" i="4"/>
  <c r="J164" i="4" s="1"/>
  <c r="K124" i="4"/>
  <c r="K164" i="4" s="1"/>
  <c r="L124" i="4"/>
  <c r="L164" i="4" s="1"/>
  <c r="M124" i="4"/>
  <c r="N124" i="4"/>
  <c r="N164" i="4" s="1"/>
  <c r="O124" i="4"/>
  <c r="O164" i="4" s="1"/>
  <c r="Q124" i="4"/>
  <c r="Q164" i="4" s="1"/>
  <c r="R124" i="4"/>
  <c r="R164" i="4" s="1"/>
  <c r="S124" i="4"/>
  <c r="S164" i="4" s="1"/>
  <c r="T124" i="4"/>
  <c r="T164" i="4" s="1"/>
  <c r="U124" i="4"/>
  <c r="U164" i="4" s="1"/>
  <c r="V124" i="4"/>
  <c r="V164" i="4" s="1"/>
  <c r="W124" i="4"/>
  <c r="W164" i="4" s="1"/>
  <c r="X124" i="4"/>
  <c r="X164" i="4" s="1"/>
  <c r="Y124" i="4"/>
  <c r="Y164" i="4" s="1"/>
  <c r="Z124" i="4"/>
  <c r="Z164" i="4" s="1"/>
  <c r="AA124" i="4"/>
  <c r="AA164" i="4" s="1"/>
  <c r="AB124" i="4"/>
  <c r="AB164" i="4" s="1"/>
  <c r="AC124" i="4"/>
  <c r="AC164" i="4" s="1"/>
  <c r="AD124" i="4"/>
  <c r="AD164" i="4" s="1"/>
  <c r="AE124" i="4"/>
  <c r="AE164" i="4" s="1"/>
  <c r="AF124" i="4"/>
  <c r="AF164" i="4" s="1"/>
  <c r="AG124" i="4"/>
  <c r="AG164" i="4" s="1"/>
  <c r="AH124" i="4"/>
  <c r="AH164" i="4" s="1"/>
  <c r="AI124" i="4"/>
  <c r="AI164" i="4" s="1"/>
  <c r="AJ124" i="4"/>
  <c r="AJ164" i="4" s="1"/>
  <c r="AK124" i="4"/>
  <c r="AK164" i="4" s="1"/>
  <c r="AL124" i="4"/>
  <c r="AL164" i="4" s="1"/>
  <c r="AM124" i="4"/>
  <c r="AM164" i="4" s="1"/>
  <c r="AN124" i="4"/>
  <c r="AN164" i="4" s="1"/>
  <c r="AO124" i="4"/>
  <c r="AO164" i="4" s="1"/>
  <c r="AP124" i="4"/>
  <c r="AP164" i="4" s="1"/>
  <c r="AQ124" i="4"/>
  <c r="AQ164" i="4" s="1"/>
  <c r="H125" i="4"/>
  <c r="I125" i="4"/>
  <c r="I165" i="4" s="1"/>
  <c r="J125" i="4"/>
  <c r="J165" i="4" s="1"/>
  <c r="K125" i="4"/>
  <c r="K165" i="4" s="1"/>
  <c r="L125" i="4"/>
  <c r="L165" i="4" s="1"/>
  <c r="M125" i="4"/>
  <c r="N125" i="4"/>
  <c r="N165" i="4" s="1"/>
  <c r="O125" i="4"/>
  <c r="O165" i="4" s="1"/>
  <c r="Q125" i="4"/>
  <c r="Q165" i="4" s="1"/>
  <c r="R125" i="4"/>
  <c r="R165" i="4" s="1"/>
  <c r="S125" i="4"/>
  <c r="S165" i="4" s="1"/>
  <c r="T125" i="4"/>
  <c r="T165" i="4" s="1"/>
  <c r="U125" i="4"/>
  <c r="U165" i="4" s="1"/>
  <c r="V125" i="4"/>
  <c r="V165" i="4" s="1"/>
  <c r="W125" i="4"/>
  <c r="W165" i="4" s="1"/>
  <c r="X125" i="4"/>
  <c r="X165" i="4" s="1"/>
  <c r="Y125" i="4"/>
  <c r="Y165" i="4" s="1"/>
  <c r="Z125" i="4"/>
  <c r="Z165" i="4" s="1"/>
  <c r="AA125" i="4"/>
  <c r="AA165" i="4" s="1"/>
  <c r="AB125" i="4"/>
  <c r="AB165" i="4" s="1"/>
  <c r="AC125" i="4"/>
  <c r="AC165" i="4" s="1"/>
  <c r="AD125" i="4"/>
  <c r="AD165" i="4" s="1"/>
  <c r="AE125" i="4"/>
  <c r="AE165" i="4" s="1"/>
  <c r="AF125" i="4"/>
  <c r="AF165" i="4" s="1"/>
  <c r="AG125" i="4"/>
  <c r="AG165" i="4" s="1"/>
  <c r="AH125" i="4"/>
  <c r="AH165" i="4" s="1"/>
  <c r="AI125" i="4"/>
  <c r="AI165" i="4" s="1"/>
  <c r="AJ125" i="4"/>
  <c r="AJ165" i="4" s="1"/>
  <c r="AK125" i="4"/>
  <c r="AK165" i="4" s="1"/>
  <c r="AL125" i="4"/>
  <c r="AL165" i="4" s="1"/>
  <c r="AM125" i="4"/>
  <c r="AM165" i="4" s="1"/>
  <c r="AN125" i="4"/>
  <c r="AN165" i="4" s="1"/>
  <c r="AO125" i="4"/>
  <c r="AO165" i="4" s="1"/>
  <c r="AP125" i="4"/>
  <c r="AP165" i="4" s="1"/>
  <c r="AQ125" i="4"/>
  <c r="AQ165" i="4" s="1"/>
  <c r="H126" i="4"/>
  <c r="I126" i="4"/>
  <c r="I166" i="4" s="1"/>
  <c r="J126" i="4"/>
  <c r="J166" i="4" s="1"/>
  <c r="K126" i="4"/>
  <c r="K166" i="4" s="1"/>
  <c r="L126" i="4"/>
  <c r="L166" i="4" s="1"/>
  <c r="M126" i="4"/>
  <c r="N126" i="4"/>
  <c r="N166" i="4" s="1"/>
  <c r="O126" i="4"/>
  <c r="O166" i="4" s="1"/>
  <c r="Q126" i="4"/>
  <c r="Q166" i="4" s="1"/>
  <c r="R126" i="4"/>
  <c r="R166" i="4" s="1"/>
  <c r="S126" i="4"/>
  <c r="S166" i="4" s="1"/>
  <c r="T126" i="4"/>
  <c r="T166" i="4" s="1"/>
  <c r="U126" i="4"/>
  <c r="U166" i="4" s="1"/>
  <c r="V126" i="4"/>
  <c r="V166" i="4" s="1"/>
  <c r="W126" i="4"/>
  <c r="W166" i="4" s="1"/>
  <c r="X126" i="4"/>
  <c r="X166" i="4" s="1"/>
  <c r="Y126" i="4"/>
  <c r="Y166" i="4" s="1"/>
  <c r="Z126" i="4"/>
  <c r="Z166" i="4" s="1"/>
  <c r="AA126" i="4"/>
  <c r="AA166" i="4" s="1"/>
  <c r="AB126" i="4"/>
  <c r="AB166" i="4" s="1"/>
  <c r="AC126" i="4"/>
  <c r="AC166" i="4" s="1"/>
  <c r="AD126" i="4"/>
  <c r="AD166" i="4" s="1"/>
  <c r="AE126" i="4"/>
  <c r="AE166" i="4" s="1"/>
  <c r="AF126" i="4"/>
  <c r="AF166" i="4" s="1"/>
  <c r="AG126" i="4"/>
  <c r="AG166" i="4" s="1"/>
  <c r="AH126" i="4"/>
  <c r="AH166" i="4" s="1"/>
  <c r="AI126" i="4"/>
  <c r="AI166" i="4" s="1"/>
  <c r="AJ126" i="4"/>
  <c r="AJ166" i="4" s="1"/>
  <c r="AK126" i="4"/>
  <c r="AK166" i="4" s="1"/>
  <c r="AL126" i="4"/>
  <c r="AL166" i="4" s="1"/>
  <c r="AM126" i="4"/>
  <c r="AM166" i="4" s="1"/>
  <c r="AN126" i="4"/>
  <c r="AN166" i="4" s="1"/>
  <c r="AO126" i="4"/>
  <c r="AO166" i="4" s="1"/>
  <c r="AP126" i="4"/>
  <c r="AP166" i="4" s="1"/>
  <c r="AQ126" i="4"/>
  <c r="AQ166" i="4" s="1"/>
  <c r="H127" i="4"/>
  <c r="I127" i="4"/>
  <c r="I167" i="4" s="1"/>
  <c r="J127" i="4"/>
  <c r="J167" i="4" s="1"/>
  <c r="K127" i="4"/>
  <c r="K167" i="4" s="1"/>
  <c r="L127" i="4"/>
  <c r="L167" i="4" s="1"/>
  <c r="M127" i="4"/>
  <c r="N127" i="4"/>
  <c r="N167" i="4" s="1"/>
  <c r="O127" i="4"/>
  <c r="O167" i="4" s="1"/>
  <c r="Q127" i="4"/>
  <c r="Q167" i="4" s="1"/>
  <c r="R127" i="4"/>
  <c r="R167" i="4" s="1"/>
  <c r="S127" i="4"/>
  <c r="S167" i="4" s="1"/>
  <c r="T127" i="4"/>
  <c r="T167" i="4" s="1"/>
  <c r="U127" i="4"/>
  <c r="U167" i="4" s="1"/>
  <c r="V127" i="4"/>
  <c r="V167" i="4" s="1"/>
  <c r="W127" i="4"/>
  <c r="W167" i="4" s="1"/>
  <c r="X127" i="4"/>
  <c r="X167" i="4" s="1"/>
  <c r="Y127" i="4"/>
  <c r="Y167" i="4" s="1"/>
  <c r="Z127" i="4"/>
  <c r="Z167" i="4" s="1"/>
  <c r="AA127" i="4"/>
  <c r="AA167" i="4" s="1"/>
  <c r="AB127" i="4"/>
  <c r="AB167" i="4" s="1"/>
  <c r="AC127" i="4"/>
  <c r="AC167" i="4" s="1"/>
  <c r="AD127" i="4"/>
  <c r="AD167" i="4" s="1"/>
  <c r="AE127" i="4"/>
  <c r="AE167" i="4" s="1"/>
  <c r="AF127" i="4"/>
  <c r="AF167" i="4" s="1"/>
  <c r="AG127" i="4"/>
  <c r="AG167" i="4" s="1"/>
  <c r="AH127" i="4"/>
  <c r="AH167" i="4" s="1"/>
  <c r="AI127" i="4"/>
  <c r="AI167" i="4" s="1"/>
  <c r="AJ127" i="4"/>
  <c r="AJ167" i="4" s="1"/>
  <c r="AK127" i="4"/>
  <c r="AK167" i="4" s="1"/>
  <c r="AL127" i="4"/>
  <c r="AL167" i="4" s="1"/>
  <c r="AM127" i="4"/>
  <c r="AM167" i="4" s="1"/>
  <c r="AN127" i="4"/>
  <c r="AN167" i="4" s="1"/>
  <c r="AO127" i="4"/>
  <c r="AO167" i="4" s="1"/>
  <c r="AP127" i="4"/>
  <c r="AP167" i="4" s="1"/>
  <c r="AQ127" i="4"/>
  <c r="AQ167" i="4" s="1"/>
  <c r="H128" i="4"/>
  <c r="I128" i="4"/>
  <c r="I168" i="4" s="1"/>
  <c r="J128" i="4"/>
  <c r="J168" i="4" s="1"/>
  <c r="K128" i="4"/>
  <c r="K168" i="4" s="1"/>
  <c r="L128" i="4"/>
  <c r="L168" i="4" s="1"/>
  <c r="M128" i="4"/>
  <c r="N128" i="4"/>
  <c r="N168" i="4" s="1"/>
  <c r="O128" i="4"/>
  <c r="O168" i="4" s="1"/>
  <c r="Q128" i="4"/>
  <c r="Q168" i="4" s="1"/>
  <c r="R128" i="4"/>
  <c r="R168" i="4" s="1"/>
  <c r="S128" i="4"/>
  <c r="S168" i="4" s="1"/>
  <c r="T128" i="4"/>
  <c r="T168" i="4" s="1"/>
  <c r="U128" i="4"/>
  <c r="U168" i="4" s="1"/>
  <c r="V128" i="4"/>
  <c r="V168" i="4" s="1"/>
  <c r="W128" i="4"/>
  <c r="W168" i="4" s="1"/>
  <c r="X128" i="4"/>
  <c r="X168" i="4" s="1"/>
  <c r="Y128" i="4"/>
  <c r="Y168" i="4" s="1"/>
  <c r="Z128" i="4"/>
  <c r="Z168" i="4" s="1"/>
  <c r="AA128" i="4"/>
  <c r="AA168" i="4" s="1"/>
  <c r="AB128" i="4"/>
  <c r="AB168" i="4" s="1"/>
  <c r="AC128" i="4"/>
  <c r="AC168" i="4" s="1"/>
  <c r="AD128" i="4"/>
  <c r="AD168" i="4" s="1"/>
  <c r="AE128" i="4"/>
  <c r="AE168" i="4" s="1"/>
  <c r="AF128" i="4"/>
  <c r="AF168" i="4" s="1"/>
  <c r="AG128" i="4"/>
  <c r="AG168" i="4" s="1"/>
  <c r="AH128" i="4"/>
  <c r="AH168" i="4" s="1"/>
  <c r="AI128" i="4"/>
  <c r="AI168" i="4" s="1"/>
  <c r="AJ128" i="4"/>
  <c r="AJ168" i="4" s="1"/>
  <c r="AK128" i="4"/>
  <c r="AK168" i="4" s="1"/>
  <c r="AL128" i="4"/>
  <c r="AL168" i="4" s="1"/>
  <c r="AM128" i="4"/>
  <c r="AM168" i="4" s="1"/>
  <c r="AN128" i="4"/>
  <c r="AN168" i="4" s="1"/>
  <c r="AO128" i="4"/>
  <c r="AO168" i="4" s="1"/>
  <c r="AP128" i="4"/>
  <c r="AP168" i="4" s="1"/>
  <c r="AQ128" i="4"/>
  <c r="AQ168" i="4" s="1"/>
  <c r="H129" i="4"/>
  <c r="I129" i="4"/>
  <c r="I169" i="4" s="1"/>
  <c r="J129" i="4"/>
  <c r="J169" i="4" s="1"/>
  <c r="K129" i="4"/>
  <c r="K169" i="4" s="1"/>
  <c r="L129" i="4"/>
  <c r="L169" i="4" s="1"/>
  <c r="M129" i="4"/>
  <c r="N129" i="4"/>
  <c r="N169" i="4" s="1"/>
  <c r="O129" i="4"/>
  <c r="O169" i="4" s="1"/>
  <c r="Q129" i="4"/>
  <c r="Q169" i="4" s="1"/>
  <c r="R129" i="4"/>
  <c r="R169" i="4" s="1"/>
  <c r="S129" i="4"/>
  <c r="S169" i="4" s="1"/>
  <c r="T129" i="4"/>
  <c r="T169" i="4" s="1"/>
  <c r="U129" i="4"/>
  <c r="U169" i="4" s="1"/>
  <c r="V129" i="4"/>
  <c r="V169" i="4" s="1"/>
  <c r="W129" i="4"/>
  <c r="W169" i="4" s="1"/>
  <c r="X129" i="4"/>
  <c r="X169" i="4" s="1"/>
  <c r="Y129" i="4"/>
  <c r="Y169" i="4" s="1"/>
  <c r="Z129" i="4"/>
  <c r="Z169" i="4" s="1"/>
  <c r="AA129" i="4"/>
  <c r="AA169" i="4" s="1"/>
  <c r="AB129" i="4"/>
  <c r="AB169" i="4" s="1"/>
  <c r="AC129" i="4"/>
  <c r="AC169" i="4" s="1"/>
  <c r="AD129" i="4"/>
  <c r="AD169" i="4" s="1"/>
  <c r="AE129" i="4"/>
  <c r="AE169" i="4" s="1"/>
  <c r="AF129" i="4"/>
  <c r="AF169" i="4" s="1"/>
  <c r="AG129" i="4"/>
  <c r="AG169" i="4" s="1"/>
  <c r="AH129" i="4"/>
  <c r="AH169" i="4" s="1"/>
  <c r="AI129" i="4"/>
  <c r="AI169" i="4" s="1"/>
  <c r="AJ129" i="4"/>
  <c r="AJ169" i="4" s="1"/>
  <c r="AK129" i="4"/>
  <c r="AK169" i="4" s="1"/>
  <c r="AL129" i="4"/>
  <c r="AL169" i="4" s="1"/>
  <c r="AM129" i="4"/>
  <c r="AM169" i="4" s="1"/>
  <c r="AN129" i="4"/>
  <c r="AN169" i="4" s="1"/>
  <c r="AO129" i="4"/>
  <c r="AO169" i="4" s="1"/>
  <c r="AP129" i="4"/>
  <c r="AP169" i="4" s="1"/>
  <c r="AQ129" i="4"/>
  <c r="AQ169" i="4" s="1"/>
  <c r="I94" i="4"/>
  <c r="J94" i="4"/>
  <c r="K94" i="4"/>
  <c r="L94" i="4"/>
  <c r="M94" i="4"/>
  <c r="G94" i="4" s="1"/>
  <c r="N94" i="4"/>
  <c r="O94" i="4"/>
  <c r="Q94" i="4"/>
  <c r="R94" i="4"/>
  <c r="S94" i="4"/>
  <c r="T94" i="4"/>
  <c r="U94" i="4"/>
  <c r="V94" i="4"/>
  <c r="W94" i="4"/>
  <c r="X94" i="4"/>
  <c r="Y94" i="4"/>
  <c r="Z94" i="4"/>
  <c r="AA94" i="4"/>
  <c r="AB94" i="4"/>
  <c r="AC94" i="4"/>
  <c r="AD94" i="4"/>
  <c r="AE94" i="4"/>
  <c r="AF94" i="4"/>
  <c r="AG94" i="4"/>
  <c r="AH94" i="4"/>
  <c r="AI94" i="4"/>
  <c r="AJ94" i="4"/>
  <c r="AK94" i="4"/>
  <c r="AL94" i="4"/>
  <c r="AM94" i="4"/>
  <c r="AN94" i="4"/>
  <c r="AO94" i="4"/>
  <c r="AP94" i="4"/>
  <c r="AQ94" i="4"/>
  <c r="H94" i="4"/>
  <c r="D22" i="4"/>
  <c r="AV87" i="10" l="1"/>
  <c r="M20" i="10" s="1"/>
  <c r="M163" i="4"/>
  <c r="G123" i="4"/>
  <c r="M169" i="4"/>
  <c r="G129" i="4"/>
  <c r="M161" i="4"/>
  <c r="G121" i="4"/>
  <c r="M153" i="4"/>
  <c r="G113" i="4"/>
  <c r="M145" i="4"/>
  <c r="G105" i="4"/>
  <c r="AN139" i="4"/>
  <c r="AN93" i="4"/>
  <c r="AF139" i="4"/>
  <c r="AF93" i="4"/>
  <c r="X139" i="4"/>
  <c r="X93" i="4"/>
  <c r="O139" i="4"/>
  <c r="O93" i="4"/>
  <c r="M137" i="4"/>
  <c r="G97" i="4"/>
  <c r="M166" i="4"/>
  <c r="G126" i="4"/>
  <c r="M158" i="4"/>
  <c r="G118" i="4"/>
  <c r="M150" i="4"/>
  <c r="G110" i="4"/>
  <c r="M142" i="4"/>
  <c r="G102" i="4"/>
  <c r="AM139" i="4"/>
  <c r="AM93" i="4"/>
  <c r="AE139" i="4"/>
  <c r="AE93" i="4"/>
  <c r="W139" i="4"/>
  <c r="W93" i="4"/>
  <c r="N139" i="4"/>
  <c r="N93" i="4"/>
  <c r="M155" i="4"/>
  <c r="G115" i="4"/>
  <c r="M147" i="4"/>
  <c r="G107" i="4"/>
  <c r="AL139" i="4"/>
  <c r="AL93" i="4"/>
  <c r="AD139" i="4"/>
  <c r="AD93" i="4"/>
  <c r="V139" i="4"/>
  <c r="V93" i="4"/>
  <c r="M139" i="4"/>
  <c r="M93" i="4"/>
  <c r="G99" i="4"/>
  <c r="M168" i="4"/>
  <c r="G128" i="4"/>
  <c r="M160" i="4"/>
  <c r="G120" i="4"/>
  <c r="M152" i="4"/>
  <c r="G112" i="4"/>
  <c r="M144" i="4"/>
  <c r="G104" i="4"/>
  <c r="AK139" i="4"/>
  <c r="AK93" i="4"/>
  <c r="AC139" i="4"/>
  <c r="AC93" i="4"/>
  <c r="U139" i="4"/>
  <c r="U93" i="4"/>
  <c r="L139" i="4"/>
  <c r="L93" i="4"/>
  <c r="M136" i="4"/>
  <c r="G96" i="4"/>
  <c r="M165" i="4"/>
  <c r="G125" i="4"/>
  <c r="M157" i="4"/>
  <c r="G117" i="4"/>
  <c r="M149" i="4"/>
  <c r="G109" i="4"/>
  <c r="M141" i="4"/>
  <c r="G101" i="4"/>
  <c r="AJ139" i="4"/>
  <c r="AJ93" i="4"/>
  <c r="AB139" i="4"/>
  <c r="AB93" i="4"/>
  <c r="T139" i="4"/>
  <c r="T93" i="4"/>
  <c r="K139" i="4"/>
  <c r="K93" i="4"/>
  <c r="M162" i="4"/>
  <c r="G122" i="4"/>
  <c r="M154" i="4"/>
  <c r="G114" i="4"/>
  <c r="M146" i="4"/>
  <c r="G106" i="4"/>
  <c r="AQ139" i="4"/>
  <c r="AQ93" i="4"/>
  <c r="AI139" i="4"/>
  <c r="AI93" i="4"/>
  <c r="AA139" i="4"/>
  <c r="AA93" i="4"/>
  <c r="S139" i="4"/>
  <c r="S93" i="4"/>
  <c r="J139" i="4"/>
  <c r="J93" i="4"/>
  <c r="M138" i="4"/>
  <c r="G98" i="4"/>
  <c r="M167" i="4"/>
  <c r="G127" i="4"/>
  <c r="M159" i="4"/>
  <c r="G119" i="4"/>
  <c r="M151" i="4"/>
  <c r="G111" i="4"/>
  <c r="M143" i="4"/>
  <c r="G103" i="4"/>
  <c r="AP139" i="4"/>
  <c r="AP93" i="4"/>
  <c r="AH139" i="4"/>
  <c r="AH93" i="4"/>
  <c r="Z139" i="4"/>
  <c r="Z93" i="4"/>
  <c r="R139" i="4"/>
  <c r="R93" i="4"/>
  <c r="I139" i="4"/>
  <c r="I93" i="4"/>
  <c r="M135" i="4"/>
  <c r="G95" i="4"/>
  <c r="M164" i="4"/>
  <c r="G124" i="4"/>
  <c r="M156" i="4"/>
  <c r="G116" i="4"/>
  <c r="M148" i="4"/>
  <c r="G108" i="4"/>
  <c r="M140" i="4"/>
  <c r="G100" i="4"/>
  <c r="AO139" i="4"/>
  <c r="AO93" i="4"/>
  <c r="AG139" i="4"/>
  <c r="AG93" i="4"/>
  <c r="Y139" i="4"/>
  <c r="Y93" i="4"/>
  <c r="Q139" i="4"/>
  <c r="Q93" i="4"/>
  <c r="AM134" i="4"/>
  <c r="AM133" i="4" s="1"/>
  <c r="H169" i="4"/>
  <c r="G169" i="4" s="1"/>
  <c r="AH134" i="4"/>
  <c r="AH133" i="4" s="1"/>
  <c r="Z134" i="4"/>
  <c r="Z133" i="4" s="1"/>
  <c r="I134" i="4"/>
  <c r="I133" i="4" s="1"/>
  <c r="H158" i="4"/>
  <c r="G158" i="4" s="1"/>
  <c r="H150" i="4"/>
  <c r="G150" i="4" s="1"/>
  <c r="H142" i="4"/>
  <c r="G142" i="4" s="1"/>
  <c r="AO134" i="4"/>
  <c r="AO133" i="4" s="1"/>
  <c r="AG134" i="4"/>
  <c r="AG133" i="4" s="1"/>
  <c r="Y134" i="4"/>
  <c r="Y133" i="4" s="1"/>
  <c r="Q134" i="4"/>
  <c r="Q133" i="4" s="1"/>
  <c r="H167" i="4"/>
  <c r="G167" i="4" s="1"/>
  <c r="H159" i="4"/>
  <c r="G159" i="4" s="1"/>
  <c r="H151" i="4"/>
  <c r="G151" i="4" s="1"/>
  <c r="H143" i="4"/>
  <c r="G143" i="4" s="1"/>
  <c r="H135" i="4"/>
  <c r="G135" i="4" s="1"/>
  <c r="N134" i="4"/>
  <c r="N133" i="4" s="1"/>
  <c r="AP134" i="4"/>
  <c r="AP133" i="4" s="1"/>
  <c r="R134" i="4"/>
  <c r="R133" i="4" s="1"/>
  <c r="H166" i="4"/>
  <c r="G166" i="4" s="1"/>
  <c r="H134" i="4"/>
  <c r="AN134" i="4"/>
  <c r="AN133" i="4" s="1"/>
  <c r="AF134" i="4"/>
  <c r="AF133" i="4" s="1"/>
  <c r="X134" i="4"/>
  <c r="X133" i="4" s="1"/>
  <c r="O134" i="4"/>
  <c r="O133" i="4" s="1"/>
  <c r="H168" i="4"/>
  <c r="G168" i="4" s="1"/>
  <c r="H160" i="4"/>
  <c r="G160" i="4" s="1"/>
  <c r="H152" i="4"/>
  <c r="G152" i="4" s="1"/>
  <c r="H144" i="4"/>
  <c r="G144" i="4" s="1"/>
  <c r="H136" i="4"/>
  <c r="G136" i="4" s="1"/>
  <c r="H145" i="4"/>
  <c r="G145" i="4" s="1"/>
  <c r="AD134" i="4"/>
  <c r="AD133" i="4" s="1"/>
  <c r="H146" i="4"/>
  <c r="G146" i="4" s="1"/>
  <c r="AK134" i="4"/>
  <c r="AK133" i="4" s="1"/>
  <c r="AC134" i="4"/>
  <c r="AC133" i="4" s="1"/>
  <c r="U134" i="4"/>
  <c r="U133" i="4" s="1"/>
  <c r="L134" i="4"/>
  <c r="L133" i="4" s="1"/>
  <c r="H163" i="4"/>
  <c r="G163" i="4" s="1"/>
  <c r="H155" i="4"/>
  <c r="G155" i="4" s="1"/>
  <c r="H147" i="4"/>
  <c r="G147" i="4" s="1"/>
  <c r="H139" i="4"/>
  <c r="G139" i="4" s="1"/>
  <c r="AE134" i="4"/>
  <c r="AE133" i="4" s="1"/>
  <c r="H153" i="4"/>
  <c r="G153" i="4" s="1"/>
  <c r="H137" i="4"/>
  <c r="G137" i="4" s="1"/>
  <c r="AL134" i="4"/>
  <c r="AL133" i="4" s="1"/>
  <c r="M134" i="4"/>
  <c r="M133" i="4" s="1"/>
  <c r="AJ134" i="4"/>
  <c r="AJ133" i="4" s="1"/>
  <c r="AB134" i="4"/>
  <c r="AB133" i="4" s="1"/>
  <c r="T134" i="4"/>
  <c r="T133" i="4" s="1"/>
  <c r="K134" i="4"/>
  <c r="K133" i="4" s="1"/>
  <c r="H164" i="4"/>
  <c r="G164" i="4" s="1"/>
  <c r="H156" i="4"/>
  <c r="G156" i="4" s="1"/>
  <c r="H148" i="4"/>
  <c r="G148" i="4" s="1"/>
  <c r="H140" i="4"/>
  <c r="G140" i="4" s="1"/>
  <c r="W134" i="4"/>
  <c r="W133" i="4" s="1"/>
  <c r="H161" i="4"/>
  <c r="G161" i="4" s="1"/>
  <c r="V134" i="4"/>
  <c r="V133" i="4" s="1"/>
  <c r="H162" i="4"/>
  <c r="G162" i="4" s="1"/>
  <c r="H154" i="4"/>
  <c r="G154" i="4" s="1"/>
  <c r="H138" i="4"/>
  <c r="G138" i="4" s="1"/>
  <c r="AQ134" i="4"/>
  <c r="AQ133" i="4" s="1"/>
  <c r="AI134" i="4"/>
  <c r="AI133" i="4" s="1"/>
  <c r="AA134" i="4"/>
  <c r="AA133" i="4" s="1"/>
  <c r="S134" i="4"/>
  <c r="S133" i="4" s="1"/>
  <c r="J134" i="4"/>
  <c r="J133" i="4" s="1"/>
  <c r="H165" i="4"/>
  <c r="G165" i="4" s="1"/>
  <c r="H157" i="4"/>
  <c r="G157" i="4" s="1"/>
  <c r="H149" i="4"/>
  <c r="G149" i="4" s="1"/>
  <c r="H141" i="4"/>
  <c r="G141" i="4" s="1"/>
  <c r="N12" i="10" l="1"/>
  <c r="N13" i="10"/>
  <c r="G25" i="10"/>
  <c r="H25" i="10" s="1"/>
  <c r="I25" i="10" s="1"/>
  <c r="J25" i="10" s="1"/>
  <c r="K25" i="10" s="1"/>
  <c r="L25" i="10" s="1"/>
  <c r="M25" i="10" s="1"/>
  <c r="N25" i="10" s="1"/>
  <c r="O25" i="10" s="1"/>
  <c r="G134" i="4"/>
  <c r="H133" i="4"/>
  <c r="AT89" i="4"/>
  <c r="AV89" i="4" s="1"/>
  <c r="F28" i="4" l="1"/>
  <c r="G28" i="4" s="1"/>
  <c r="H28" i="4" s="1"/>
  <c r="I28" i="4" s="1"/>
  <c r="J28" i="4" s="1"/>
  <c r="K28" i="4" s="1"/>
  <c r="L28" i="4" s="1"/>
  <c r="M28" i="4" s="1"/>
  <c r="N28" i="4" s="1"/>
  <c r="O28" i="4" s="1"/>
  <c r="H188" i="10"/>
  <c r="I188" i="10" s="1"/>
  <c r="J188" i="10" s="1"/>
  <c r="K188" i="10" s="1"/>
  <c r="L188" i="10" s="1"/>
  <c r="M188" i="10" s="1"/>
  <c r="N188" i="10" s="1"/>
  <c r="O188" i="10" s="1"/>
  <c r="P188" i="10" s="1"/>
  <c r="Q188" i="10" s="1"/>
  <c r="R188" i="10" s="1"/>
  <c r="S188" i="10" s="1"/>
  <c r="T188" i="10" s="1"/>
  <c r="U188" i="10" s="1"/>
  <c r="V188" i="10" s="1"/>
  <c r="W188" i="10" s="1"/>
  <c r="X188" i="10" s="1"/>
  <c r="Y188" i="10" s="1"/>
  <c r="Z188" i="10" s="1"/>
  <c r="AA188" i="10" s="1"/>
  <c r="AB188" i="10" s="1"/>
  <c r="AC188" i="10" s="1"/>
  <c r="AD188" i="10" s="1"/>
  <c r="AE188" i="10" s="1"/>
  <c r="AF188" i="10" s="1"/>
  <c r="AG188" i="10" s="1"/>
  <c r="AH188" i="10" s="1"/>
  <c r="AI188" i="10" s="1"/>
  <c r="AJ188" i="10" s="1"/>
  <c r="AK188" i="10" s="1"/>
  <c r="AL188" i="10" s="1"/>
  <c r="AM188" i="10" s="1"/>
  <c r="AN188" i="10" s="1"/>
  <c r="AO188" i="10" s="1"/>
  <c r="AP188" i="10" s="1"/>
  <c r="AQ188" i="10" s="1"/>
  <c r="AW7" i="12"/>
  <c r="BL7" i="12" s="1"/>
  <c r="AU9" i="12"/>
  <c r="BJ9" i="12" s="1"/>
  <c r="AV7" i="12"/>
  <c r="BK7" i="12" s="1"/>
  <c r="AU13" i="12"/>
  <c r="BJ13" i="12" s="1"/>
  <c r="BA7" i="12"/>
  <c r="BM7" i="12" s="1"/>
  <c r="BC7" i="12"/>
  <c r="BN7" i="12" s="1"/>
  <c r="AU17" i="12"/>
  <c r="BJ17" i="12" s="1"/>
</calcChain>
</file>

<file path=xl/sharedStrings.xml><?xml version="1.0" encoding="utf-8"?>
<sst xmlns="http://schemas.openxmlformats.org/spreadsheetml/2006/main" count="2340" uniqueCount="536">
  <si>
    <t>C</t>
  </si>
  <si>
    <t>Sets</t>
  </si>
  <si>
    <t>Crops</t>
  </si>
  <si>
    <t>Irrigation Districts</t>
  </si>
  <si>
    <t>I</t>
  </si>
  <si>
    <t>Distance between parcels</t>
  </si>
  <si>
    <t>D</t>
  </si>
  <si>
    <t>Time periods</t>
  </si>
  <si>
    <t>T</t>
  </si>
  <si>
    <t>Demand</t>
  </si>
  <si>
    <t>t</t>
  </si>
  <si>
    <t>c</t>
  </si>
  <si>
    <t>($)</t>
  </si>
  <si>
    <t>(t)</t>
  </si>
  <si>
    <t>($/acre)</t>
  </si>
  <si>
    <t>($/mile)</t>
  </si>
  <si>
    <t xml:space="preserve">Transportation Cost Planting Machinery </t>
  </si>
  <si>
    <t>Irrigation Cost</t>
  </si>
  <si>
    <t>C^I</t>
  </si>
  <si>
    <t>($/m3)</t>
  </si>
  <si>
    <t>Seed cost</t>
  </si>
  <si>
    <t>($/t)</t>
  </si>
  <si>
    <t>Sale Price Inflation Rate</t>
  </si>
  <si>
    <t>IR^Inc</t>
  </si>
  <si>
    <t>Costs Inflation Rate</t>
  </si>
  <si>
    <t>IR^Cost</t>
  </si>
  <si>
    <t>Yield of Crop per Parcel</t>
  </si>
  <si>
    <t>p</t>
  </si>
  <si>
    <t>i</t>
  </si>
  <si>
    <t>Y_cp</t>
  </si>
  <si>
    <t>Acres of Parcel from crop C</t>
  </si>
  <si>
    <t>A_cp</t>
  </si>
  <si>
    <t>(t/acre)</t>
  </si>
  <si>
    <t>Time periods for crop C</t>
  </si>
  <si>
    <t>T_c</t>
  </si>
  <si>
    <t>Productivity for crop c</t>
  </si>
  <si>
    <t>P_cp</t>
  </si>
  <si>
    <t>Distance between parcels for crop</t>
  </si>
  <si>
    <t>D_d</t>
  </si>
  <si>
    <t>c = 1</t>
  </si>
  <si>
    <t>q</t>
  </si>
  <si>
    <t>c = 2</t>
  </si>
  <si>
    <t>Irrigation water for Crop</t>
  </si>
  <si>
    <t>(acre)</t>
  </si>
  <si>
    <t>(miles)</t>
  </si>
  <si>
    <t>Maximum water irrigation for crop at parcel</t>
  </si>
  <si>
    <t>W^F_cp</t>
  </si>
  <si>
    <t>Water availability in Irrigation District</t>
  </si>
  <si>
    <t>W^I_i</t>
  </si>
  <si>
    <t>(unitless)</t>
  </si>
  <si>
    <t>M^P</t>
  </si>
  <si>
    <t>Reference</t>
  </si>
  <si>
    <t>A</t>
  </si>
  <si>
    <t>Detailed Inputs</t>
  </si>
  <si>
    <t>N- fertilizer (Establish)</t>
  </si>
  <si>
    <t>P- fertilizer (Establish)</t>
  </si>
  <si>
    <t>pounds/arce</t>
  </si>
  <si>
    <t>herbicides - Prowl (Establish)</t>
  </si>
  <si>
    <t>herbicides - Aim (Establish)</t>
  </si>
  <si>
    <t>herbicides - Fusilade (Establish)</t>
  </si>
  <si>
    <t>pints/acre</t>
  </si>
  <si>
    <t>ounces/acre</t>
  </si>
  <si>
    <t>Herbicides</t>
  </si>
  <si>
    <t>seeding rate</t>
  </si>
  <si>
    <t>(i.e. length of harvest season,</t>
  </si>
  <si>
    <t>grams/acre</t>
  </si>
  <si>
    <t>P</t>
  </si>
  <si>
    <t>Parcels</t>
  </si>
  <si>
    <t>Irrigation district per parcel</t>
  </si>
  <si>
    <t>P_i</t>
  </si>
  <si>
    <t>Sale Price for Crop</t>
  </si>
  <si>
    <t>Harvesting Parameters</t>
  </si>
  <si>
    <t>Economic Parameters</t>
  </si>
  <si>
    <t>Discount Rate</t>
  </si>
  <si>
    <t>Alpha</t>
  </si>
  <si>
    <t>Water Parameters</t>
  </si>
  <si>
    <t>W_ct</t>
  </si>
  <si>
    <t xml:space="preserve">Capital Cost Planting Machinery </t>
  </si>
  <si>
    <t>Planting Machinery</t>
  </si>
  <si>
    <t>Machinery Operational Cost Planting</t>
  </si>
  <si>
    <t>Demand Parameters</t>
  </si>
  <si>
    <t>Maximum number of parcels to be visited</t>
  </si>
  <si>
    <t>MaxPP</t>
  </si>
  <si>
    <t>IN KILOMETERS</t>
  </si>
  <si>
    <t>Integrated Guar Model v3.16 5_11_20_HMS</t>
  </si>
  <si>
    <t>B</t>
  </si>
  <si>
    <t>CropSCape</t>
  </si>
  <si>
    <t>E</t>
  </si>
  <si>
    <t>Defined by myself</t>
  </si>
  <si>
    <t>INFO obtained from</t>
  </si>
  <si>
    <t>Cell Number</t>
  </si>
  <si>
    <t>Harvest Yield</t>
  </si>
  <si>
    <t>tonnes/acre-yr</t>
  </si>
  <si>
    <t>F39</t>
  </si>
  <si>
    <t>A, B</t>
  </si>
  <si>
    <t>(years)</t>
  </si>
  <si>
    <t xml:space="preserve"> e.g. 12 month, 24 month, 1 year, 2 years)</t>
  </si>
  <si>
    <t>c 1 = guar, c2 = cotton</t>
  </si>
  <si>
    <t>100-Economics</t>
  </si>
  <si>
    <t>Guayule seed</t>
  </si>
  <si>
    <t>Gram</t>
  </si>
  <si>
    <t>$/Unit</t>
  </si>
  <si>
    <t>F92</t>
  </si>
  <si>
    <t>F86</t>
  </si>
  <si>
    <t>F89</t>
  </si>
  <si>
    <t>Fertilizer - N2; Quantity</t>
  </si>
  <si>
    <t>Fertilizer - P; Quantity</t>
  </si>
  <si>
    <t>Pound</t>
  </si>
  <si>
    <t>Herbicides - Prowl; Quantity</t>
  </si>
  <si>
    <t>Pint</t>
  </si>
  <si>
    <t>Herbicides - Aim; Quantity</t>
  </si>
  <si>
    <t>Herbicides - Fusilade; Quantity</t>
  </si>
  <si>
    <t>Piint</t>
  </si>
  <si>
    <t>AQ158</t>
  </si>
  <si>
    <t>AQ159</t>
  </si>
  <si>
    <t>F102</t>
  </si>
  <si>
    <t>F105</t>
  </si>
  <si>
    <t>F108</t>
  </si>
  <si>
    <t>SBAR Research Presentation</t>
  </si>
  <si>
    <t>Central Arizona Irrigation and Drainage District</t>
  </si>
  <si>
    <t>Irrigation District Water Deliveries</t>
  </si>
  <si>
    <t>Price of Irrigation Water Applied</t>
  </si>
  <si>
    <t>$/Ac Ft</t>
  </si>
  <si>
    <t>C38</t>
  </si>
  <si>
    <t>MACHINERY FOR PLANTING</t>
  </si>
  <si>
    <t xml:space="preserve">175 HP Tractor &amp; V-Ripper </t>
  </si>
  <si>
    <t xml:space="preserve">175 HP Tractor &amp;  Landplane </t>
  </si>
  <si>
    <t xml:space="preserve">125 HP Tractor &amp; Fertilizer Spreader </t>
  </si>
  <si>
    <t xml:space="preserve">175 HP Tractor &amp; 4-Row Lister </t>
  </si>
  <si>
    <t xml:space="preserve">175 HP Tractor &amp; Bed Shaper </t>
  </si>
  <si>
    <t xml:space="preserve">175 HP Tractor &amp; 8-Row Planter </t>
  </si>
  <si>
    <t xml:space="preserve">175 HP Tractor &amp; 18' Disc </t>
  </si>
  <si>
    <t xml:space="preserve">125 HP Tractor &amp; Boom Sprayer </t>
  </si>
  <si>
    <t>175 HP 4WD Tractor</t>
  </si>
  <si>
    <t>125 HP 4WD Tractor</t>
    <phoneticPr fontId="0" type="Hiragana"/>
  </si>
  <si>
    <t>U95</t>
  </si>
  <si>
    <t>U100</t>
  </si>
  <si>
    <t>U102</t>
  </si>
  <si>
    <t>U103</t>
  </si>
  <si>
    <t>U104</t>
  </si>
  <si>
    <t>U94</t>
  </si>
  <si>
    <t>U96</t>
  </si>
  <si>
    <t>U105</t>
  </si>
  <si>
    <t>U119</t>
  </si>
  <si>
    <t>Capital Cost</t>
  </si>
  <si>
    <t>Operational Cost</t>
  </si>
  <si>
    <t>Maintenance</t>
  </si>
  <si>
    <t>$/acre</t>
  </si>
  <si>
    <t>AQ185-AQ204</t>
  </si>
  <si>
    <t>Guayule - Biomass</t>
  </si>
  <si>
    <t>Pounds</t>
  </si>
  <si>
    <t>D23</t>
  </si>
  <si>
    <t>$/pound</t>
  </si>
  <si>
    <t>Metric Tonne</t>
  </si>
  <si>
    <t>pounds</t>
  </si>
  <si>
    <t>Cotton seed</t>
  </si>
  <si>
    <t>Cotton Lint</t>
  </si>
  <si>
    <t>Cotton Seed</t>
  </si>
  <si>
    <t>RETURNS</t>
  </si>
  <si>
    <t>D29</t>
  </si>
  <si>
    <t>D30</t>
  </si>
  <si>
    <t>pounds/acre</t>
  </si>
  <si>
    <t>E29</t>
  </si>
  <si>
    <t>E30</t>
  </si>
  <si>
    <t>pounds per acre = metric tons per acre</t>
  </si>
  <si>
    <t>metric ton per acre</t>
  </si>
  <si>
    <t>COTTON INFORMATION</t>
  </si>
  <si>
    <t xml:space="preserve">125 HP Tractor &amp; Float </t>
  </si>
  <si>
    <t>125 HP Tractor &amp; 8-Row Rolling Cultivator</t>
  </si>
  <si>
    <t xml:space="preserve">125 HP Tractor &amp; 2-Row Shredder </t>
  </si>
  <si>
    <t>U107</t>
  </si>
  <si>
    <t>U108</t>
  </si>
  <si>
    <t>U99</t>
  </si>
  <si>
    <t>Multiplier</t>
  </si>
  <si>
    <t>Fertilizer - N2</t>
  </si>
  <si>
    <t>Fertilizer - P</t>
  </si>
  <si>
    <t>Acre</t>
  </si>
  <si>
    <t>Budget Unit</t>
  </si>
  <si>
    <t>Acres</t>
  </si>
  <si>
    <t>pound/acre</t>
  </si>
  <si>
    <t>Transportation cost</t>
  </si>
  <si>
    <t>CT</t>
  </si>
  <si>
    <t>Guayule</t>
  </si>
  <si>
    <t>30% of total production</t>
  </si>
  <si>
    <t>5% of total production</t>
  </si>
  <si>
    <t>($/acre-foot)</t>
  </si>
  <si>
    <t>Demand increase</t>
  </si>
  <si>
    <t>A multi-stage stochastic program for the sustainable design of</t>
  </si>
  <si>
    <t>F</t>
  </si>
  <si>
    <t>G</t>
  </si>
  <si>
    <t>Ous Facility Location Paper</t>
  </si>
  <si>
    <t>F19</t>
  </si>
  <si>
    <t>Name</t>
  </si>
  <si>
    <t>Unit</t>
  </si>
  <si>
    <t>Guar</t>
  </si>
  <si>
    <t>SALES</t>
  </si>
  <si>
    <t>Metric tonne</t>
  </si>
  <si>
    <t>Non-Harvest Production Inputs and Machine Costs</t>
  </si>
  <si>
    <t>Guar Seed</t>
  </si>
  <si>
    <t>Fertilizer - Urea; Quantity</t>
  </si>
  <si>
    <t>Fertilizer - Phosphoric Acid (P2O5); Quantity</t>
  </si>
  <si>
    <t>Herbicides - Treflan; Quantity</t>
  </si>
  <si>
    <t>oz</t>
  </si>
  <si>
    <t>Insecticides - Leverage; Quantity</t>
  </si>
  <si>
    <t>Insecticides - Chemical #2; Quantity</t>
  </si>
  <si>
    <t>Insecticides - Chemical #3; Quantity</t>
  </si>
  <si>
    <t>Surfactant - Application #1; Quantity</t>
  </si>
  <si>
    <t>Surfactant - Application #2; Quantity</t>
  </si>
  <si>
    <t>Irrigation Water (Flood)</t>
  </si>
  <si>
    <t>/AC FT</t>
  </si>
  <si>
    <t>Irrigation Labor Flood)</t>
  </si>
  <si>
    <t>Hour</t>
  </si>
  <si>
    <t>Irrigation Water (Drip)</t>
  </si>
  <si>
    <t>Irrigation Labor (Drip)</t>
  </si>
  <si>
    <t>Irrigation, Drip</t>
  </si>
  <si>
    <t>Irrigation Water (Sprinkler)</t>
  </si>
  <si>
    <t>Irrigation Labor (Sprinkler)</t>
  </si>
  <si>
    <t>Irrigation, Sprinkler Repairs &amp; Maintenance</t>
  </si>
  <si>
    <t>Crop Insurance - Guar</t>
  </si>
  <si>
    <t>AQ79</t>
  </si>
  <si>
    <t>AQ82</t>
  </si>
  <si>
    <t>AQ83</t>
  </si>
  <si>
    <t>AQ90</t>
  </si>
  <si>
    <t>AQ95</t>
  </si>
  <si>
    <t>AQ97</t>
  </si>
  <si>
    <t>AQ98</t>
  </si>
  <si>
    <t>AQ99</t>
  </si>
  <si>
    <t>AQ100</t>
  </si>
  <si>
    <t>AQ101</t>
  </si>
  <si>
    <t>AQ102</t>
  </si>
  <si>
    <t>AQ103</t>
  </si>
  <si>
    <t>AQ104</t>
  </si>
  <si>
    <t>AQ105</t>
  </si>
  <si>
    <t>AQ106</t>
  </si>
  <si>
    <t>AQ107</t>
  </si>
  <si>
    <t>AQ108</t>
  </si>
  <si>
    <t>AQ109</t>
  </si>
  <si>
    <t>AQ110</t>
  </si>
  <si>
    <t>AQ111</t>
  </si>
  <si>
    <t>AQ112</t>
  </si>
  <si>
    <t>AQ113</t>
  </si>
  <si>
    <t>AQ114</t>
  </si>
  <si>
    <t>AQ117</t>
  </si>
  <si>
    <t>AQ118</t>
  </si>
  <si>
    <t>AQ121</t>
  </si>
  <si>
    <t>AQ122</t>
  </si>
  <si>
    <t>AQ123</t>
  </si>
  <si>
    <t>Seed; Quantity</t>
  </si>
  <si>
    <t>Pound/Acre</t>
  </si>
  <si>
    <t>D136</t>
  </si>
  <si>
    <t>D128</t>
  </si>
  <si>
    <t>D129</t>
  </si>
  <si>
    <t>oz/acre</t>
  </si>
  <si>
    <t>Pint/acre</t>
  </si>
  <si>
    <t>D140</t>
  </si>
  <si>
    <t>D145</t>
  </si>
  <si>
    <t>TOTAL FERTILIZER</t>
  </si>
  <si>
    <t>175 HP Tractor &amp; 18' Disc</t>
  </si>
  <si>
    <t>175 HP Tractor &amp; Moldboard Plow</t>
  </si>
  <si>
    <t xml:space="preserve">125 HP Tractor &amp; Drill </t>
  </si>
  <si>
    <t xml:space="preserve">125 HP Tractor &amp; Fert. Sidedress </t>
  </si>
  <si>
    <t>125 HP 4WD Tractor</t>
  </si>
  <si>
    <t>Assumed same as for Guayule</t>
  </si>
  <si>
    <t>https://www.usinflationcalculator.com/inflation/current-inflation-rates/</t>
  </si>
  <si>
    <t>H</t>
  </si>
  <si>
    <t>Inflation rate</t>
  </si>
  <si>
    <t>Year</t>
  </si>
  <si>
    <t>irrigation- water via sprinkler</t>
  </si>
  <si>
    <t>acre-feet/acre</t>
  </si>
  <si>
    <t>(acre-foot)</t>
  </si>
  <si>
    <t>http://www.setgcd.org/maps/</t>
  </si>
  <si>
    <t xml:space="preserve">There are no irrigation districts available. </t>
  </si>
  <si>
    <t>Groundwater conservation districts are used instead.</t>
  </si>
  <si>
    <t>http://www.hpwd.org/</t>
  </si>
  <si>
    <t>J</t>
  </si>
  <si>
    <t>I, J</t>
  </si>
  <si>
    <r>
      <t xml:space="preserve">All selected farms are from the </t>
    </r>
    <r>
      <rPr>
        <b/>
        <sz val="11"/>
        <color theme="1"/>
        <rFont val="Calibri"/>
        <family val="2"/>
        <scheme val="minor"/>
      </rPr>
      <t>High Plains UWCD No. 1 Groundwater Conservation District.</t>
    </r>
  </si>
  <si>
    <t>Interactive Map available for water level but not available water</t>
  </si>
  <si>
    <t>https://static1.squarespace.com/static/53286fe5e4b0bbf6a4535d75/t/5e7a1a86276db47ef00ca0e5/1585060489547/2019_IAP_FactSheet_Final.pdf</t>
  </si>
  <si>
    <t>K</t>
  </si>
  <si>
    <t>ton</t>
  </si>
  <si>
    <t>MCapP</t>
  </si>
  <si>
    <t>per length of harvest season</t>
  </si>
  <si>
    <t>Total Acres</t>
  </si>
  <si>
    <t>Biggest Farm (Acres)</t>
  </si>
  <si>
    <t>Therefore, we require minimum 8 machines</t>
  </si>
  <si>
    <t>Total</t>
  </si>
  <si>
    <t>Interest</t>
  </si>
  <si>
    <t>https://www.agdirect.com/rates</t>
  </si>
  <si>
    <t>Assumes Machinery for other crop is already available</t>
  </si>
  <si>
    <t>Version</t>
  </si>
  <si>
    <t>Cotton</t>
  </si>
  <si>
    <t>NR</t>
  </si>
  <si>
    <t>Maximum number of harvest seaons before crop rotation</t>
  </si>
  <si>
    <t>Since guayule already is a 2 year crop</t>
  </si>
  <si>
    <t>4 consecutive years before crop rotation</t>
  </si>
  <si>
    <t>Begin Planting</t>
  </si>
  <si>
    <t>End Planting</t>
  </si>
  <si>
    <t>Begin Harvest</t>
  </si>
  <si>
    <t>End Harvest</t>
  </si>
  <si>
    <t>State</t>
  </si>
  <si>
    <t>NM</t>
  </si>
  <si>
    <t>https://www.cotton.org/journal/2017-21/1/upload/JCS21-008.pdf</t>
  </si>
  <si>
    <t>Growing season</t>
  </si>
  <si>
    <t>From 60-90 days (determinate varieties) to 120-150 days (indeterminate varieties)</t>
  </si>
  <si>
    <t>Planting June/July</t>
  </si>
  <si>
    <t>https://hort.purdue.edu/newcrop/afcm/guar.html</t>
  </si>
  <si>
    <t>Sown (planted) July to August</t>
  </si>
  <si>
    <t>Harvested October-November</t>
  </si>
  <si>
    <t>https://www.guargumcultivation.com/2013/01/guar-harvesting-period-seasonality.html</t>
  </si>
  <si>
    <t>Guar Cotton Rotation</t>
  </si>
  <si>
    <t xml:space="preserve">A long-term 2:1 cotton-guar dryland rotation was established in </t>
  </si>
  <si>
    <t>http://agrilife.org/lubbock/files/2011/10/guarvarfert_2.pdf</t>
  </si>
  <si>
    <t xml:space="preserve"> Cotton Wheat Rotation</t>
  </si>
  <si>
    <t> A typical cropping rotation for Ron Rayner’s farm family is planting wheat in December, follow that with Cotton in June (cotton is typically planted in early spring in Central Arizona), harvested in November, and back to wheat again for the next year and so on.</t>
  </si>
  <si>
    <t>https://www.azfb.org/Article/Arizonas-Looming-Ag-Water-Shortage-A-Farmers-Perspective#:~:text=A%20typical%20cropping%20rotation%20for,next%20year%20and%20so%20on.</t>
  </si>
  <si>
    <t>Arizona (Tucson,Phoenix)</t>
  </si>
  <si>
    <t>Planted November-December, Harvested May</t>
  </si>
  <si>
    <t>https://talk.newagtalk.com/forums/thread-view.asp?tid=530211&amp;DisplayType=flat&amp;setCookie=1</t>
  </si>
  <si>
    <t>L</t>
  </si>
  <si>
    <t>c 1 = guayule, c2 = cotton/wheat rotation</t>
  </si>
  <si>
    <t>Demand of year 1 is 0 since it's a 2 year crop</t>
  </si>
  <si>
    <t>Maximum number of harvest seasons before crop rotation</t>
  </si>
  <si>
    <t>WHEAT INFORMATION</t>
  </si>
  <si>
    <t>Wheat Seed</t>
  </si>
  <si>
    <t>Wheat</t>
  </si>
  <si>
    <t>D34</t>
  </si>
  <si>
    <t>E34</t>
  </si>
  <si>
    <t>Cotton+Wheat</t>
  </si>
  <si>
    <t>Wheat seed</t>
  </si>
  <si>
    <t xml:space="preserve">175 HP Tractor &amp; 7-Shank Chisel </t>
  </si>
  <si>
    <t>125 HP Tractor &amp; Boom Sprayer</t>
  </si>
  <si>
    <t xml:space="preserve">125 HP Tractor &amp; Baler </t>
  </si>
  <si>
    <t>Already Used for Cotton or Wheat</t>
  </si>
  <si>
    <t>Season</t>
  </si>
  <si>
    <t>Seasons: Fall (F), Winter (W), Spring (Sp), and Summer (Su)</t>
  </si>
  <si>
    <t>Parcel ID number</t>
  </si>
  <si>
    <t xml:space="preserve">Guayle </t>
  </si>
  <si>
    <t>Optimal Objective:</t>
  </si>
  <si>
    <t>Year:</t>
  </si>
  <si>
    <t>Revenue:</t>
  </si>
  <si>
    <t>Total Cost:</t>
  </si>
  <si>
    <t>Seed Cost:</t>
  </si>
  <si>
    <t>Fertilizer and Herbicides Costs:</t>
  </si>
  <si>
    <t>Water Cost:</t>
  </si>
  <si>
    <t>Loan Amortization Machinery Cost:</t>
  </si>
  <si>
    <t>Operational Cost:</t>
  </si>
  <si>
    <t>Transportation Cost:</t>
  </si>
  <si>
    <t>Guar Results</t>
  </si>
  <si>
    <t>Guayule Results</t>
  </si>
  <si>
    <t>Total Cost (MUSD)</t>
  </si>
  <si>
    <t>Revenue (MUSD)</t>
  </si>
  <si>
    <t>Machine</t>
  </si>
  <si>
    <t>Wheat Planting Year 5</t>
  </si>
  <si>
    <t>Parcel 0 is for Warehouse located in 6</t>
  </si>
  <si>
    <t>Parcel 0 is for Warehouse located in 29</t>
  </si>
  <si>
    <t>IN REALITY 36 Parcels, 0 is for warehouse</t>
  </si>
  <si>
    <t>IN REALITY 37 Parcels, 0 is for warehouse</t>
  </si>
  <si>
    <t>V1</t>
  </si>
  <si>
    <t>V2</t>
  </si>
  <si>
    <t>V3</t>
  </si>
  <si>
    <t>V4</t>
  </si>
  <si>
    <t>V5</t>
  </si>
  <si>
    <t>V6</t>
  </si>
  <si>
    <t>Planting Year 1</t>
  </si>
  <si>
    <t>Seasonal growth and production patterns also indicated optimum whole plant harvest dates would be from February to March or October to November of each calender year.</t>
  </si>
  <si>
    <t>https://www.sciencedirect.com/science/article/pii/0378377485900368</t>
  </si>
  <si>
    <t>Wheat  (I assume is Winter Wheat)</t>
  </si>
  <si>
    <t>The sixth (last harvest) in the fall planting date and the fifth harvest date in the spring planting date were the optimum for plant biomass and latex, rubber, and resin concentrations and yields. </t>
  </si>
  <si>
    <t>https://www.sciencedirect.com/science/article/pii/S0926669008001209</t>
  </si>
  <si>
    <t>Guayule Planting Year 1</t>
  </si>
  <si>
    <t>Wheat Planting Year 1</t>
  </si>
  <si>
    <t xml:space="preserve">8-Row Planter </t>
  </si>
  <si>
    <t xml:space="preserve">18' Disc </t>
  </si>
  <si>
    <t>8-Row Rolling Cultivator</t>
  </si>
  <si>
    <t xml:space="preserve">4-Row Lister </t>
  </si>
  <si>
    <t xml:space="preserve">Landplane </t>
  </si>
  <si>
    <t>&amp;</t>
  </si>
  <si>
    <t>\\</t>
  </si>
  <si>
    <t>\hline</t>
  </si>
  <si>
    <t>W</t>
  </si>
  <si>
    <t>(USD)</t>
  </si>
  <si>
    <t>(USD/acre)</t>
  </si>
  <si>
    <t>125 HP</t>
  </si>
  <si>
    <t>175 HP</t>
  </si>
  <si>
    <t>-</t>
  </si>
  <si>
    <t>GUAR MACHINERY</t>
  </si>
  <si>
    <t>Drill</t>
  </si>
  <si>
    <t>\multirow{2}{*}{Tractor}</t>
  </si>
  <si>
    <t>\multicolumn{1}{c|}{\multirow{2}{*}{Machinery}}</t>
  </si>
  <si>
    <t>\multicolumn{3}{c}{\multirow{2}{*}{Crop}}</t>
  </si>
  <si>
    <t>\multicolumn{3}{c}{}</t>
  </si>
  <si>
    <t>\multicolumn{2}{c}{\multirow{2}{*}{Crop}}</t>
  </si>
  <si>
    <t>\multicolumn{2}{c}{}</t>
  </si>
  <si>
    <t>C^CapPM,t_c</t>
  </si>
  <si>
    <t>C^PM_c</t>
  </si>
  <si>
    <t>C^TP_c</t>
  </si>
  <si>
    <t>Dt_c</t>
  </si>
  <si>
    <t>C^S_c</t>
  </si>
  <si>
    <t>S_c</t>
  </si>
  <si>
    <t>Guayule Biomass</t>
  </si>
  <si>
    <t>alpha</t>
  </si>
  <si>
    <t>GUAYULE PARCELS</t>
  </si>
  <si>
    <t>GUAR PARCELS</t>
  </si>
  <si>
    <t>Parcel No.</t>
  </si>
  <si>
    <t>Gross Profit (MUSD)</t>
  </si>
  <si>
    <t>W/Sp</t>
  </si>
  <si>
    <t>Su/F</t>
  </si>
  <si>
    <t>by the Planting  Macinery</t>
  </si>
  <si>
    <t>Integrated Guayule Model v4.19 9_9_20 PVM</t>
  </si>
  <si>
    <t>D210</t>
  </si>
  <si>
    <t>AQ166</t>
  </si>
  <si>
    <t>AQ167</t>
  </si>
  <si>
    <t>AQ168</t>
  </si>
  <si>
    <t>D193</t>
  </si>
  <si>
    <t>AQ194-AQ213</t>
  </si>
  <si>
    <t>U106</t>
  </si>
  <si>
    <t>U97</t>
  </si>
  <si>
    <t>U121</t>
  </si>
  <si>
    <t>D214</t>
  </si>
  <si>
    <t>AQ760-AQ775</t>
  </si>
  <si>
    <t>U111</t>
  </si>
  <si>
    <t>175 HP Tractor &amp; 4-Bottom Plow  (correct name Moldboard Plow)</t>
  </si>
  <si>
    <t>AP725</t>
  </si>
  <si>
    <t>AQ745</t>
  </si>
  <si>
    <t>AR745</t>
  </si>
  <si>
    <t>AQ746</t>
  </si>
  <si>
    <t>AR746</t>
  </si>
  <si>
    <t>AQ747</t>
  </si>
  <si>
    <t>AR747</t>
  </si>
  <si>
    <t>AQ748</t>
  </si>
  <si>
    <t>AR748</t>
  </si>
  <si>
    <t>Missing Operation costs in Integrated Model (estimated from Guayule)</t>
  </si>
  <si>
    <t>D219</t>
  </si>
  <si>
    <t>AQ1028-AQ1035</t>
  </si>
  <si>
    <t>AP996</t>
  </si>
  <si>
    <t>AQ1014</t>
  </si>
  <si>
    <t>AAR1014</t>
  </si>
  <si>
    <t>AQ1015</t>
  </si>
  <si>
    <t>AAR1015</t>
  </si>
  <si>
    <t>AQ1016</t>
  </si>
  <si>
    <t>AAR1016</t>
  </si>
  <si>
    <t>AQ1017</t>
  </si>
  <si>
    <t>AAR1017</t>
  </si>
  <si>
    <t>Insecticides</t>
  </si>
  <si>
    <t>AQ1018</t>
  </si>
  <si>
    <t>AAR1018</t>
  </si>
  <si>
    <t>AQ749</t>
  </si>
  <si>
    <t>AR749</t>
  </si>
  <si>
    <t>Fertilizer, Herbicice, and Insecticide Cost</t>
  </si>
  <si>
    <t>C^FHI_c</t>
  </si>
  <si>
    <t>Guayule Divided by 6 since it’s a 6 year crop</t>
  </si>
  <si>
    <t>F120</t>
  </si>
  <si>
    <t>F22</t>
  </si>
  <si>
    <t>D149</t>
  </si>
  <si>
    <t>Integrated Guar Model v3.21 9_28_20_HMS</t>
  </si>
  <si>
    <t>GUAYULE, COTTON, WHEAT, Harvesting MACHINERY</t>
  </si>
  <si>
    <t>The integrated model determined the breaking point</t>
  </si>
  <si>
    <t>Therefore, based on a discussion with Trent, 0.10 cents are used as a sale price</t>
  </si>
  <si>
    <t>1 consecutive years cotton-wheat before crop rotation with guayule</t>
  </si>
  <si>
    <t>Guayule Divided by 2 since it’s a 6 year crop but harvested every 2</t>
  </si>
  <si>
    <t>15% of total production</t>
  </si>
  <si>
    <t>Planting Year 2</t>
  </si>
  <si>
    <t>Machine Guar/Cotton</t>
  </si>
  <si>
    <t>GUAR</t>
  </si>
  <si>
    <t>COTTON</t>
  </si>
  <si>
    <t>Crop: 1</t>
  </si>
  <si>
    <t>Crop: 2</t>
  </si>
  <si>
    <t>Loan Amortization</t>
  </si>
  <si>
    <t>FHI Cost</t>
  </si>
  <si>
    <t>Seed Cost</t>
  </si>
  <si>
    <t>Transportation Cost</t>
  </si>
  <si>
    <t>Seeds Cost</t>
  </si>
  <si>
    <t>Guar Planting Year 2</t>
  </si>
  <si>
    <t>Cotton Planting Year 2</t>
  </si>
  <si>
    <t>Time:</t>
  </si>
  <si>
    <t xml:space="preserve">Walltime </t>
  </si>
  <si>
    <t>Walltime</t>
  </si>
  <si>
    <t>Revenue (t/acre)</t>
  </si>
  <si>
    <t>Revenue ($/t)</t>
  </si>
  <si>
    <t>Water Cost (acre-foot/acre)</t>
  </si>
  <si>
    <t>Sale Price Inflation</t>
  </si>
  <si>
    <t>Cost Inflation</t>
  </si>
  <si>
    <t>Discount</t>
  </si>
  <si>
    <t>30% Demand</t>
  </si>
  <si>
    <t>Used 45% of demand to year one to allow guayule crops to start planting in year 1</t>
  </si>
  <si>
    <t>Feedback from SBAR RES presentation</t>
  </si>
  <si>
    <t>Feedback from Evan and Integrated Model</t>
  </si>
  <si>
    <t>Opt Input from Guayule Model Integrated Guayule Model v4.19 9_9_20 PVM_DZ</t>
  </si>
  <si>
    <t>https://www.uship.com/price_estimator.aspx?w=14500&amp;z1=87521&amp;z2=87528&amp;country1=US&amp;country2=US&amp;v=Widget&amp;s=391&amp;c=391</t>
  </si>
  <si>
    <t>The estimated cost is multiplied by the number of machines required per crop</t>
  </si>
  <si>
    <t xml:space="preserve"> ($/metric tonne × mile)</t>
  </si>
  <si>
    <t xml:space="preserve"> ($/mile x machine)</t>
  </si>
  <si>
    <t>machines for guayule</t>
  </si>
  <si>
    <t>Machines</t>
  </si>
  <si>
    <t>M</t>
  </si>
  <si>
    <t>N</t>
  </si>
  <si>
    <t>Machinery</t>
  </si>
  <si>
    <t>Integrated Guayule Model v5.2 11_23_20_EGS</t>
  </si>
  <si>
    <t>Irrigation Water Cost</t>
  </si>
  <si>
    <t>Irrigation Labor Cost</t>
  </si>
  <si>
    <t>2-Row Shredder</t>
  </si>
  <si>
    <t>4-Bottom Plow</t>
  </si>
  <si>
    <t>4-Row Lister</t>
  </si>
  <si>
    <t>7-Shank Chisel</t>
  </si>
  <si>
    <t>8-Row Planter</t>
  </si>
  <si>
    <t>Bed Shaper</t>
  </si>
  <si>
    <t>Boom Sprayer</t>
  </si>
  <si>
    <t>Fert. Injection System</t>
  </si>
  <si>
    <t>Fertilizer Spreader</t>
  </si>
  <si>
    <t>Float</t>
  </si>
  <si>
    <t>V-Ripper</t>
  </si>
  <si>
    <t>Plow + Drag</t>
  </si>
  <si>
    <t>Irrigation Water Cost ($/acre-foot)</t>
  </si>
  <si>
    <t>Irrigation Labor Cost ($/acre-foot)</t>
  </si>
  <si>
    <t>Irrigation Cost:</t>
  </si>
  <si>
    <t>Cotton/wheat irrigation labor</t>
  </si>
  <si>
    <t>Guayule Costs</t>
  </si>
  <si>
    <t>\multirow{6}{*}{Guayule}</t>
  </si>
  <si>
    <t>\multirow{6}{*}{Cotton}</t>
  </si>
  <si>
    <t>\multirow{6}{*}{Wheat}</t>
  </si>
  <si>
    <t xml:space="preserve">Revenue </t>
  </si>
  <si>
    <t>Total Cost</t>
  </si>
  <si>
    <t xml:space="preserve">Gross Profit </t>
  </si>
  <si>
    <t>Fertilizer, Herbicide, and Insecticide Cost</t>
  </si>
  <si>
    <t>Irrigation labor cost</t>
  </si>
  <si>
    <t>Guar Costs</t>
  </si>
  <si>
    <t>Variables</t>
  </si>
  <si>
    <t>\multirow{6}{*}{Guar}</t>
  </si>
  <si>
    <t>4</t>
  </si>
  <si>
    <t>Stored in warehouse</t>
  </si>
  <si>
    <t>u_mc</t>
  </si>
  <si>
    <t>w</t>
  </si>
  <si>
    <t>x_tcp</t>
  </si>
  <si>
    <t>y_t_p,q,c</t>
  </si>
  <si>
    <t>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</si>
</sst>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0.0%"/>
    <numFmt numFmtId="166" formatCode="&quot;$&quot;#,##0"/>
    <numFmt numFmtId="167" formatCode="_(* #,##0.0_);_(* \(#,##0.0\);_(* &quot;-&quot;??_);_(@_)"/>
    <numFmt numFmtId="168" formatCode="_(* #,##0.0_);_(* \(#,##0.0\);_(* &quot;-&quot;?_);_(@_)"/>
    <numFmt numFmtId="169" formatCode="0.000"/>
    <numFmt numFmtId="170" formatCode="_(* #,##0_);_(* \(#,##0\);_(* &quot;-&quot;??_);_(@_)"/>
    <numFmt numFmtId="171" formatCode="0.0E+00"/>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sz val="11"/>
      <color theme="8" tint="-0.249977111117893"/>
      <name val="Calibri"/>
      <family val="2"/>
      <scheme val="minor"/>
    </font>
    <font>
      <b/>
      <sz val="11"/>
      <color rgb="FF7030A0"/>
      <name val="Calibri"/>
      <family val="2"/>
      <scheme val="minor"/>
    </font>
    <font>
      <sz val="11"/>
      <color theme="1"/>
      <name val="Calibri"/>
      <family val="2"/>
      <scheme val="minor"/>
    </font>
    <font>
      <b/>
      <sz val="14"/>
      <color rgb="FFFF0000"/>
      <name val="Calibri"/>
      <family val="2"/>
      <scheme val="minor"/>
    </font>
    <font>
      <sz val="11"/>
      <color rgb="FF7030A0"/>
      <name val="Calibri"/>
      <family val="2"/>
      <scheme val="minor"/>
    </font>
    <font>
      <sz val="11"/>
      <color theme="9" tint="-0.249977111117893"/>
      <name val="Calibri"/>
      <family val="2"/>
      <scheme val="minor"/>
    </font>
    <font>
      <sz val="11"/>
      <name val="Times New Roman"/>
      <family val="1"/>
    </font>
    <font>
      <sz val="11"/>
      <name val="Calibri"/>
      <family val="2"/>
      <scheme val="minor"/>
    </font>
    <font>
      <b/>
      <sz val="11"/>
      <color rgb="FF009500"/>
      <name val="Calibri"/>
      <family val="2"/>
      <scheme val="minor"/>
    </font>
    <font>
      <b/>
      <sz val="11"/>
      <name val="Calibri"/>
      <family val="2"/>
      <scheme val="minor"/>
    </font>
    <font>
      <sz val="11"/>
      <color theme="1" tint="0.499984740745262"/>
      <name val="Calibri"/>
      <family val="2"/>
      <scheme val="minor"/>
    </font>
    <font>
      <sz val="8"/>
      <name val="Calibri"/>
      <family val="2"/>
      <scheme val="minor"/>
    </font>
    <font>
      <u/>
      <sz val="11"/>
      <color theme="10"/>
      <name val="Calibri"/>
      <family val="2"/>
      <scheme val="minor"/>
    </font>
    <font>
      <sz val="11"/>
      <color theme="7" tint="-0.499984740745262"/>
      <name val="Calibri"/>
      <family val="2"/>
      <scheme val="minor"/>
    </font>
    <font>
      <sz val="10"/>
      <color rgb="FF222222"/>
      <name val="Arial"/>
      <family val="2"/>
    </font>
    <font>
      <sz val="11"/>
      <color rgb="FF0070C0"/>
      <name val="Calibri"/>
      <family val="2"/>
      <scheme val="minor"/>
    </font>
    <font>
      <sz val="11"/>
      <color rgb="FFC00000"/>
      <name val="Calibri"/>
      <family val="2"/>
      <scheme val="minor"/>
    </font>
    <font>
      <sz val="11"/>
      <color rgb="FF00B050"/>
      <name val="Calibri"/>
      <family val="2"/>
      <scheme val="minor"/>
    </font>
    <font>
      <i/>
      <sz val="11"/>
      <color theme="1"/>
      <name val="Calibri"/>
      <family val="2"/>
      <scheme val="minor"/>
    </font>
    <font>
      <b/>
      <sz val="16"/>
      <color theme="1"/>
      <name val="Calibri"/>
      <family val="2"/>
      <scheme val="minor"/>
    </font>
    <font>
      <sz val="11"/>
      <color theme="7" tint="-0.249977111117893"/>
      <name val="Calibri"/>
      <family val="2"/>
      <scheme val="minor"/>
    </font>
    <font>
      <sz val="11"/>
      <color rgb="FF2E2E2E"/>
      <name val="Calibri"/>
      <family val="2"/>
      <scheme val="minor"/>
    </font>
    <font>
      <b/>
      <sz val="11"/>
      <color theme="7" tint="-0.249977111117893"/>
      <name val="Calibri"/>
      <family val="2"/>
      <scheme val="minor"/>
    </font>
  </fonts>
  <fills count="1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BA8CDC"/>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7030A0"/>
        <bgColor indexed="64"/>
      </patternFill>
    </fill>
    <fill>
      <patternFill patternType="solid">
        <fgColor theme="8"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B17ED8"/>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0" fontId="9" fillId="0" borderId="0"/>
    <xf numFmtId="0" fontId="15" fillId="0" borderId="0" applyNumberFormat="0" applyFill="0" applyBorder="0" applyAlignment="0" applyProtection="0"/>
  </cellStyleXfs>
  <cellXfs count="303">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xf numFmtId="0" fontId="0" fillId="0" borderId="0" xfId="0" applyBorder="1"/>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4" fillId="0" borderId="0" xfId="0" applyFont="1" applyAlignment="1">
      <alignment horizontal="center"/>
    </xf>
    <xf numFmtId="0" fontId="0" fillId="0" borderId="0" xfId="0" applyAlignment="1">
      <alignment horizontal="left"/>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xf numFmtId="0" fontId="0" fillId="0" borderId="4" xfId="0" applyBorder="1"/>
    <xf numFmtId="0" fontId="0" fillId="0" borderId="6" xfId="0" applyBorder="1"/>
    <xf numFmtId="0" fontId="0" fillId="0" borderId="7" xfId="0" applyBorder="1"/>
    <xf numFmtId="1" fontId="0" fillId="0" borderId="0" xfId="0" applyNumberFormat="1"/>
    <xf numFmtId="1" fontId="0" fillId="0" borderId="2" xfId="0" applyNumberFormat="1" applyBorder="1" applyAlignment="1">
      <alignment horizontal="center"/>
    </xf>
    <xf numFmtId="1" fontId="0" fillId="0" borderId="3" xfId="0" applyNumberFormat="1" applyBorder="1" applyAlignment="1">
      <alignment horizont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1" fontId="0" fillId="0" borderId="7" xfId="0" applyNumberFormat="1" applyBorder="1" applyAlignment="1">
      <alignment horizontal="center"/>
    </xf>
    <xf numFmtId="0" fontId="1" fillId="0" borderId="0" xfId="0" applyFont="1"/>
    <xf numFmtId="164" fontId="0" fillId="0" borderId="2" xfId="0" applyNumberFormat="1" applyBorder="1"/>
    <xf numFmtId="164" fontId="0" fillId="0" borderId="3" xfId="0" applyNumberFormat="1" applyBorder="1"/>
    <xf numFmtId="164" fontId="0" fillId="0" borderId="4" xfId="0" applyNumberFormat="1" applyBorder="1"/>
    <xf numFmtId="164" fontId="0" fillId="0" borderId="10" xfId="0" applyNumberFormat="1" applyBorder="1"/>
    <xf numFmtId="164" fontId="0" fillId="0" borderId="0" xfId="0" applyNumberFormat="1" applyBorder="1"/>
    <xf numFmtId="164" fontId="0" fillId="0" borderId="11"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 fontId="0" fillId="0" borderId="2" xfId="0" applyNumberFormat="1" applyBorder="1"/>
    <xf numFmtId="1" fontId="0" fillId="0" borderId="3" xfId="0" applyNumberFormat="1"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0" fontId="6" fillId="0" borderId="0" xfId="0" applyFont="1"/>
    <xf numFmtId="0" fontId="2" fillId="2" borderId="0" xfId="0" applyFont="1" applyFill="1"/>
    <xf numFmtId="0" fontId="0" fillId="2" borderId="0" xfId="0" applyFill="1"/>
    <xf numFmtId="0" fontId="0" fillId="0" borderId="1" xfId="0" applyBorder="1"/>
    <xf numFmtId="0" fontId="0" fillId="3" borderId="1" xfId="0" applyFill="1" applyBorder="1"/>
    <xf numFmtId="0" fontId="4" fillId="0" borderId="0" xfId="0" applyFont="1"/>
    <xf numFmtId="0" fontId="7" fillId="0" borderId="0" xfId="0" applyFont="1"/>
    <xf numFmtId="0" fontId="0" fillId="2" borderId="1" xfId="0" applyFill="1" applyBorder="1" applyProtection="1">
      <protection locked="0"/>
    </xf>
    <xf numFmtId="0" fontId="1" fillId="0" borderId="0" xfId="0" applyFont="1" applyProtection="1">
      <protection locked="0"/>
    </xf>
    <xf numFmtId="0" fontId="1" fillId="0" borderId="0" xfId="0" applyFont="1" applyAlignment="1" applyProtection="1">
      <alignment horizontal="center"/>
      <protection locked="0"/>
    </xf>
    <xf numFmtId="8" fontId="1" fillId="0" borderId="0" xfId="0" applyNumberFormat="1" applyFont="1" applyProtection="1">
      <protection locked="0"/>
    </xf>
    <xf numFmtId="0" fontId="0" fillId="0" borderId="6" xfId="0" applyBorder="1" applyAlignment="1" applyProtection="1">
      <alignment horizontal="right"/>
      <protection locked="0"/>
    </xf>
    <xf numFmtId="0" fontId="0" fillId="2" borderId="1" xfId="0" applyFill="1" applyBorder="1"/>
    <xf numFmtId="2" fontId="0" fillId="0" borderId="1" xfId="0" applyNumberFormat="1" applyBorder="1"/>
    <xf numFmtId="0" fontId="0" fillId="0" borderId="0" xfId="0" applyProtection="1">
      <protection locked="0"/>
    </xf>
    <xf numFmtId="0" fontId="0" fillId="0" borderId="0" xfId="0" applyAlignment="1" applyProtection="1">
      <alignment horizontal="center"/>
      <protection locked="0"/>
    </xf>
    <xf numFmtId="0" fontId="7" fillId="0" borderId="0" xfId="0" applyFont="1" applyAlignment="1">
      <alignment horizontal="center"/>
    </xf>
    <xf numFmtId="0" fontId="8" fillId="0" borderId="0" xfId="0" applyFont="1"/>
    <xf numFmtId="164" fontId="0" fillId="0" borderId="2" xfId="0" applyNumberFormat="1" applyBorder="1" applyAlignment="1">
      <alignment horizontal="center"/>
    </xf>
    <xf numFmtId="165" fontId="2" fillId="0" borderId="0" xfId="2" applyNumberFormat="1" applyFont="1" applyFill="1" applyBorder="1" applyProtection="1">
      <protection locked="0"/>
    </xf>
    <xf numFmtId="0" fontId="10" fillId="0" borderId="0" xfId="3" applyFont="1" applyProtection="1">
      <protection locked="0"/>
    </xf>
    <xf numFmtId="166" fontId="11" fillId="0" borderId="0" xfId="0" quotePrefix="1" applyNumberFormat="1" applyFont="1" applyProtection="1">
      <protection locked="0"/>
    </xf>
    <xf numFmtId="3" fontId="11" fillId="0" borderId="0" xfId="0" quotePrefix="1" applyNumberFormat="1" applyFont="1" applyProtection="1">
      <protection locked="0"/>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xf>
    <xf numFmtId="44" fontId="0" fillId="0" borderId="0" xfId="0" applyNumberFormat="1" applyProtection="1">
      <protection locked="0"/>
    </xf>
    <xf numFmtId="7" fontId="0" fillId="0" borderId="0" xfId="0" applyNumberFormat="1" applyProtection="1">
      <protection locked="0"/>
    </xf>
    <xf numFmtId="0" fontId="7" fillId="0" borderId="0" xfId="0" applyFont="1" applyAlignment="1">
      <alignment horizontal="left" vertical="center"/>
    </xf>
    <xf numFmtId="0" fontId="7" fillId="0" borderId="0" xfId="0" applyFont="1" applyAlignment="1">
      <alignment horizontal="center" vertical="center"/>
    </xf>
    <xf numFmtId="164" fontId="0" fillId="0" borderId="8" xfId="0" applyNumberFormat="1" applyBorder="1" applyAlignment="1">
      <alignment horizontal="center"/>
    </xf>
    <xf numFmtId="8" fontId="2" fillId="0" borderId="0" xfId="0" applyNumberFormat="1" applyFont="1" applyProtection="1">
      <protection locked="0"/>
    </xf>
    <xf numFmtId="167" fontId="2" fillId="0" borderId="0" xfId="1" applyNumberFormat="1" applyFont="1" applyFill="1" applyProtection="1">
      <protection locked="0"/>
    </xf>
    <xf numFmtId="167" fontId="2" fillId="0" borderId="0" xfId="1" applyNumberFormat="1" applyFont="1" applyProtection="1">
      <protection locked="0"/>
    </xf>
    <xf numFmtId="8" fontId="0" fillId="0" borderId="0" xfId="0" applyNumberFormat="1"/>
    <xf numFmtId="167" fontId="0" fillId="0" borderId="0" xfId="0" applyNumberFormat="1"/>
    <xf numFmtId="8" fontId="2" fillId="0" borderId="0" xfId="0" applyNumberFormat="1" applyFont="1"/>
    <xf numFmtId="43" fontId="2" fillId="0" borderId="0" xfId="0" applyNumberFormat="1" applyFont="1"/>
    <xf numFmtId="164" fontId="0" fillId="0" borderId="6" xfId="0" applyNumberFormat="1" applyBorder="1" applyAlignment="1">
      <alignment horizontal="center" vertical="center"/>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1" fontId="0" fillId="0" borderId="6" xfId="0" applyNumberFormat="1" applyBorder="1" applyAlignment="1">
      <alignment horizontal="center" vertical="center"/>
    </xf>
    <xf numFmtId="1" fontId="0" fillId="0" borderId="7" xfId="0" applyNumberFormat="1" applyBorder="1" applyAlignment="1">
      <alignment horizontal="center" vertical="center"/>
    </xf>
    <xf numFmtId="0" fontId="12" fillId="4" borderId="0" xfId="0" applyFont="1" applyFill="1"/>
    <xf numFmtId="0" fontId="10" fillId="4" borderId="0" xfId="0" applyFont="1" applyFill="1"/>
    <xf numFmtId="164" fontId="0" fillId="0" borderId="9" xfId="0" applyNumberFormat="1" applyBorder="1" applyAlignment="1">
      <alignment horizontal="center"/>
    </xf>
    <xf numFmtId="168" fontId="0" fillId="0" borderId="0" xfId="0" applyNumberFormat="1" applyProtection="1">
      <protection locked="0"/>
    </xf>
    <xf numFmtId="167" fontId="0" fillId="0" borderId="0" xfId="0" applyNumberFormat="1" applyProtection="1">
      <protection locked="0"/>
    </xf>
    <xf numFmtId="0" fontId="13" fillId="0" borderId="0" xfId="0" applyFont="1" applyAlignment="1">
      <alignment horizontal="left"/>
    </xf>
    <xf numFmtId="2" fontId="0" fillId="0" borderId="1"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0" xfId="0" applyNumberFormat="1" applyBorder="1" applyAlignment="1">
      <alignment horizontal="center"/>
    </xf>
    <xf numFmtId="10" fontId="0" fillId="0" borderId="0" xfId="0" applyNumberFormat="1"/>
    <xf numFmtId="2" fontId="0" fillId="0" borderId="3" xfId="0" applyNumberFormat="1" applyBorder="1"/>
    <xf numFmtId="0" fontId="0" fillId="0" borderId="6" xfId="0" applyBorder="1" applyProtection="1">
      <protection locked="0"/>
    </xf>
    <xf numFmtId="0" fontId="0" fillId="0" borderId="6" xfId="0" applyBorder="1" applyAlignment="1" applyProtection="1">
      <alignment horizontal="center"/>
      <protection locked="0"/>
    </xf>
    <xf numFmtId="7" fontId="0" fillId="0" borderId="6" xfId="0" applyNumberFormat="1" applyBorder="1" applyAlignment="1" applyProtection="1">
      <alignment horizontal="right"/>
      <protection locked="0"/>
    </xf>
    <xf numFmtId="7" fontId="0" fillId="0" borderId="0" xfId="0" applyNumberFormat="1" applyAlignment="1" applyProtection="1">
      <alignment horizontal="center"/>
      <protection locked="0"/>
    </xf>
    <xf numFmtId="0" fontId="0" fillId="0" borderId="0" xfId="0" applyAlignment="1"/>
    <xf numFmtId="1" fontId="11" fillId="0" borderId="0" xfId="0" quotePrefix="1" applyNumberFormat="1" applyFont="1" applyProtection="1">
      <protection locked="0"/>
    </xf>
    <xf numFmtId="0" fontId="15" fillId="0" borderId="0" xfId="4"/>
    <xf numFmtId="0" fontId="0" fillId="0" borderId="15" xfId="0" applyBorder="1" applyAlignment="1">
      <alignment horizontal="center"/>
    </xf>
    <xf numFmtId="0" fontId="16" fillId="0" borderId="1" xfId="0" applyFont="1" applyBorder="1" applyAlignment="1">
      <alignment horizontal="center"/>
    </xf>
    <xf numFmtId="0" fontId="0" fillId="0" borderId="0" xfId="0" applyAlignment="1">
      <alignment horizontal="center"/>
    </xf>
    <xf numFmtId="1" fontId="0" fillId="3" borderId="0" xfId="0" applyNumberFormat="1" applyFill="1"/>
    <xf numFmtId="164" fontId="0" fillId="0" borderId="0" xfId="0" applyNumberFormat="1" applyFill="1" applyBorder="1"/>
    <xf numFmtId="1" fontId="0" fillId="0" borderId="0" xfId="0" applyNumberFormat="1" applyBorder="1" applyAlignment="1">
      <alignment horizontal="center"/>
    </xf>
    <xf numFmtId="1" fontId="0" fillId="0" borderId="0" xfId="1" applyNumberFormat="1" applyFont="1" applyBorder="1" applyAlignment="1">
      <alignment horizontal="center"/>
    </xf>
    <xf numFmtId="2" fontId="0" fillId="0" borderId="4" xfId="0" applyNumberFormat="1" applyBorder="1"/>
    <xf numFmtId="0" fontId="0" fillId="0" borderId="0" xfId="0" applyAlignment="1">
      <alignment horizontal="center"/>
    </xf>
    <xf numFmtId="0" fontId="0" fillId="3" borderId="0" xfId="0" applyFill="1"/>
    <xf numFmtId="0" fontId="0" fillId="0" borderId="0" xfId="0"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3" fillId="0" borderId="0" xfId="0" applyFont="1" applyAlignment="1">
      <alignment horizontal="center" vertical="center"/>
    </xf>
    <xf numFmtId="0" fontId="0" fillId="0" borderId="9" xfId="0" applyBorder="1" applyAlignment="1">
      <alignment horizontal="center" vertical="center"/>
    </xf>
    <xf numFmtId="0" fontId="4" fillId="0" borderId="0" xfId="0" applyFont="1" applyAlignment="1">
      <alignment horizontal="center" vertical="center"/>
    </xf>
    <xf numFmtId="16" fontId="0" fillId="0" borderId="0" xfId="0" applyNumberFormat="1"/>
    <xf numFmtId="0" fontId="2" fillId="3" borderId="0" xfId="0" applyFont="1" applyFill="1"/>
    <xf numFmtId="0" fontId="2" fillId="5" borderId="0" xfId="0" applyFont="1" applyFill="1"/>
    <xf numFmtId="0" fontId="18" fillId="0" borderId="0" xfId="0" applyFont="1"/>
    <xf numFmtId="0" fontId="0" fillId="0" borderId="0" xfId="0" applyFill="1"/>
    <xf numFmtId="0" fontId="19" fillId="0" borderId="0" xfId="0" applyFont="1"/>
    <xf numFmtId="0" fontId="0" fillId="0" borderId="2" xfId="0" applyBorder="1" applyAlignment="1">
      <alignment horizontal="center"/>
    </xf>
    <xf numFmtId="164" fontId="0" fillId="0" borderId="0" xfId="0" applyNumberFormat="1" applyBorder="1" applyAlignment="1">
      <alignment horizontal="center" vertical="center"/>
    </xf>
    <xf numFmtId="164" fontId="0" fillId="0" borderId="7" xfId="0" applyNumberFormat="1" applyBorder="1" applyAlignment="1">
      <alignment horizontal="center" vertical="center"/>
    </xf>
    <xf numFmtId="1" fontId="0" fillId="6" borderId="2" xfId="0" applyNumberFormat="1" applyFill="1" applyBorder="1" applyAlignment="1">
      <alignment horizontal="center"/>
    </xf>
    <xf numFmtId="164" fontId="0" fillId="0" borderId="0" xfId="0" applyNumberFormat="1"/>
    <xf numFmtId="0" fontId="1" fillId="0" borderId="0" xfId="0" applyFont="1" applyFill="1"/>
    <xf numFmtId="0" fontId="12" fillId="7" borderId="0" xfId="0" applyFont="1" applyFill="1"/>
    <xf numFmtId="0" fontId="10" fillId="7" borderId="0" xfId="0" applyFont="1" applyFill="1"/>
    <xf numFmtId="0" fontId="20" fillId="0" borderId="0" xfId="0" applyFont="1"/>
    <xf numFmtId="0" fontId="20" fillId="0" borderId="0" xfId="0" applyFont="1" applyBorder="1"/>
    <xf numFmtId="0" fontId="7" fillId="0" borderId="0" xfId="0" applyFont="1" applyAlignment="1">
      <alignment horizontal="left"/>
    </xf>
    <xf numFmtId="2" fontId="0" fillId="0" borderId="0" xfId="0" applyNumberFormat="1" applyBorder="1" applyAlignment="1">
      <alignment horizontal="center"/>
    </xf>
    <xf numFmtId="164" fontId="0" fillId="2" borderId="0" xfId="0" applyNumberFormat="1" applyFill="1" applyBorder="1" applyAlignment="1">
      <alignment horizontal="center"/>
    </xf>
    <xf numFmtId="0" fontId="10" fillId="0" borderId="0" xfId="0" applyFont="1" applyBorder="1" applyAlignment="1">
      <alignment horizontal="center"/>
    </xf>
    <xf numFmtId="0" fontId="2" fillId="0" borderId="0" xfId="0" applyFont="1" applyFill="1"/>
    <xf numFmtId="0" fontId="1" fillId="0" borderId="0" xfId="0" applyFont="1" applyFill="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center"/>
    </xf>
    <xf numFmtId="0" fontId="21" fillId="0" borderId="3" xfId="0" applyFont="1" applyBorder="1" applyAlignment="1">
      <alignment horizontal="center"/>
    </xf>
    <xf numFmtId="0" fontId="21" fillId="0" borderId="17"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7" borderId="8" xfId="0" applyFill="1" applyBorder="1" applyAlignment="1">
      <alignment horizontal="center"/>
    </xf>
    <xf numFmtId="0" fontId="0" fillId="8" borderId="16" xfId="0" applyFill="1" applyBorder="1" applyAlignment="1">
      <alignment horizontal="center"/>
    </xf>
    <xf numFmtId="0" fontId="0" fillId="5" borderId="8" xfId="0" applyFill="1" applyBorder="1" applyAlignment="1">
      <alignment horizontal="center"/>
    </xf>
    <xf numFmtId="0" fontId="0" fillId="5" borderId="16" xfId="0" applyFill="1" applyBorder="1" applyAlignment="1">
      <alignment horizontal="center"/>
    </xf>
    <xf numFmtId="0" fontId="0" fillId="5" borderId="0" xfId="0" applyFill="1" applyAlignment="1">
      <alignment horizontal="center"/>
    </xf>
    <xf numFmtId="0" fontId="0" fillId="8" borderId="0" xfId="0" applyFill="1" applyAlignment="1">
      <alignment horizontal="left"/>
    </xf>
    <xf numFmtId="0" fontId="0" fillId="7" borderId="0" xfId="0" applyFill="1" applyAlignment="1">
      <alignment horizontal="left"/>
    </xf>
    <xf numFmtId="0" fontId="22" fillId="0" borderId="0" xfId="0" applyFont="1"/>
    <xf numFmtId="0" fontId="0" fillId="8" borderId="1" xfId="0" applyFill="1" applyBorder="1"/>
    <xf numFmtId="0" fontId="0" fillId="2" borderId="0" xfId="0" applyFill="1" applyAlignment="1">
      <alignment horizontal="center"/>
    </xf>
    <xf numFmtId="43" fontId="1" fillId="0" borderId="0" xfId="1" applyFont="1" applyAlignment="1">
      <alignment horizontal="center"/>
    </xf>
    <xf numFmtId="170" fontId="0" fillId="0" borderId="0" xfId="1" applyNumberFormat="1" applyFont="1"/>
    <xf numFmtId="11" fontId="0" fillId="0" borderId="0" xfId="0" applyNumberFormat="1"/>
    <xf numFmtId="2" fontId="0" fillId="0" borderId="0" xfId="0" applyNumberFormat="1"/>
    <xf numFmtId="0" fontId="0" fillId="0" borderId="3" xfId="0"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0" fontId="2" fillId="7" borderId="0" xfId="0" applyFont="1" applyFill="1"/>
    <xf numFmtId="0" fontId="23" fillId="0" borderId="0" xfId="0" applyFont="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0" xfId="0" applyNumberFormat="1" applyFill="1"/>
    <xf numFmtId="0" fontId="0" fillId="0" borderId="0" xfId="0" applyAlignment="1">
      <alignment horizontal="center"/>
    </xf>
    <xf numFmtId="0" fontId="0" fillId="5" borderId="0" xfId="0" applyFill="1"/>
    <xf numFmtId="0" fontId="20" fillId="0" borderId="0" xfId="0" applyFont="1" applyAlignment="1">
      <alignment horizontal="center"/>
    </xf>
    <xf numFmtId="0" fontId="24" fillId="0" borderId="0" xfId="0" applyFont="1"/>
    <xf numFmtId="3" fontId="0" fillId="0" borderId="0" xfId="0" applyNumberFormat="1"/>
    <xf numFmtId="44" fontId="0" fillId="0" borderId="0" xfId="0" applyNumberFormat="1"/>
    <xf numFmtId="0" fontId="0" fillId="9" borderId="0" xfId="0" applyFill="1"/>
    <xf numFmtId="0" fontId="15" fillId="0" borderId="0" xfId="4" applyProtection="1">
      <protection locked="0"/>
    </xf>
    <xf numFmtId="0" fontId="15" fillId="0" borderId="0" xfId="4" applyFill="1" applyBorder="1" applyAlignment="1">
      <alignment horizontal="center"/>
    </xf>
    <xf numFmtId="0" fontId="15" fillId="0" borderId="0" xfId="4" applyBorder="1"/>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xf>
    <xf numFmtId="2" fontId="0" fillId="0" borderId="10" xfId="0" applyNumberFormat="1" applyBorder="1" applyAlignment="1">
      <alignment horizontal="center"/>
    </xf>
    <xf numFmtId="170" fontId="0" fillId="0" borderId="18" xfId="1" applyNumberFormat="1" applyFont="1" applyFill="1" applyBorder="1" applyAlignment="1">
      <alignment horizontal="center"/>
    </xf>
    <xf numFmtId="170" fontId="0" fillId="0" borderId="16" xfId="1" applyNumberFormat="1" applyFont="1" applyFill="1" applyBorder="1" applyAlignment="1">
      <alignment horizontal="center"/>
    </xf>
    <xf numFmtId="170" fontId="0" fillId="0" borderId="16" xfId="1" applyNumberFormat="1" applyFont="1" applyBorder="1" applyAlignment="1">
      <alignment horizontal="center"/>
    </xf>
    <xf numFmtId="170" fontId="0" fillId="0" borderId="19" xfId="1" applyNumberFormat="1" applyFont="1" applyFill="1" applyBorder="1" applyAlignment="1">
      <alignment horizontal="center"/>
    </xf>
    <xf numFmtId="170" fontId="0" fillId="0" borderId="19" xfId="1" applyNumberFormat="1" applyFont="1" applyBorder="1" applyAlignment="1">
      <alignment horizontal="center"/>
    </xf>
    <xf numFmtId="170" fontId="0" fillId="0" borderId="0" xfId="0" applyNumberFormat="1"/>
    <xf numFmtId="170" fontId="0" fillId="0" borderId="1" xfId="1" applyNumberFormat="1" applyFont="1" applyFill="1" applyBorder="1"/>
    <xf numFmtId="0" fontId="0" fillId="0" borderId="1" xfId="0" applyBorder="1" applyAlignment="1">
      <alignment horizontal="center"/>
    </xf>
    <xf numFmtId="0" fontId="0" fillId="0" borderId="0" xfId="0" applyAlignment="1">
      <alignment horizontal="center"/>
    </xf>
    <xf numFmtId="0" fontId="0" fillId="3" borderId="0" xfId="0" applyFill="1" applyProtection="1">
      <protection locked="0"/>
    </xf>
    <xf numFmtId="0" fontId="0" fillId="0" borderId="0" xfId="0" applyFill="1" applyProtection="1">
      <protection locked="0"/>
    </xf>
    <xf numFmtId="0" fontId="0" fillId="10" borderId="0" xfId="0" applyFill="1" applyProtection="1">
      <protection locked="0"/>
    </xf>
    <xf numFmtId="0" fontId="0" fillId="0" borderId="0" xfId="0" applyFill="1" applyBorder="1" applyProtection="1">
      <protection locked="0"/>
    </xf>
    <xf numFmtId="169" fontId="0" fillId="0" borderId="0" xfId="0" applyNumberFormat="1" applyBorder="1" applyAlignment="1">
      <alignment horizontal="center"/>
    </xf>
    <xf numFmtId="0" fontId="0" fillId="0" borderId="0" xfId="0" applyBorder="1" applyProtection="1">
      <protection locked="0"/>
    </xf>
    <xf numFmtId="169" fontId="0" fillId="0" borderId="1" xfId="0" applyNumberFormat="1"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1" fontId="0" fillId="0" borderId="6" xfId="0" applyNumberFormat="1" applyFill="1" applyBorder="1" applyAlignment="1">
      <alignment horizontal="center"/>
    </xf>
    <xf numFmtId="1" fontId="0" fillId="0" borderId="7" xfId="0" applyNumberFormat="1" applyFill="1" applyBorder="1" applyAlignment="1">
      <alignment horizontal="center"/>
    </xf>
    <xf numFmtId="0" fontId="0" fillId="0" borderId="4" xfId="0" applyBorder="1" applyAlignment="1">
      <alignment horizontal="center"/>
    </xf>
    <xf numFmtId="1" fontId="0" fillId="0" borderId="5" xfId="0" applyNumberFormat="1" applyBorder="1" applyAlignment="1">
      <alignment horizontal="center" vertical="center"/>
    </xf>
    <xf numFmtId="1" fontId="0" fillId="0" borderId="6" xfId="0" applyNumberFormat="1" applyFill="1" applyBorder="1" applyAlignment="1">
      <alignment horizontal="center" vertical="center"/>
    </xf>
    <xf numFmtId="1" fontId="0" fillId="0" borderId="7"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0" xfId="0" applyFont="1" applyFill="1" applyAlignment="1">
      <alignment wrapText="1"/>
    </xf>
    <xf numFmtId="0" fontId="0" fillId="0" borderId="0" xfId="0" applyAlignment="1">
      <alignment horizontal="center"/>
    </xf>
    <xf numFmtId="49" fontId="0" fillId="0" borderId="0" xfId="0" applyNumberFormat="1" applyAlignment="1">
      <alignment horizontal="center"/>
    </xf>
    <xf numFmtId="7" fontId="0" fillId="0" borderId="0" xfId="0" applyNumberFormat="1"/>
    <xf numFmtId="0" fontId="0" fillId="0" borderId="0" xfId="0" applyAlignment="1">
      <alignment textRotation="90"/>
    </xf>
    <xf numFmtId="169" fontId="0" fillId="0" borderId="0" xfId="0" applyNumberFormat="1"/>
    <xf numFmtId="1" fontId="0" fillId="0" borderId="10" xfId="0" applyNumberFormat="1" applyBorder="1" applyAlignment="1">
      <alignment horizontal="center"/>
    </xf>
    <xf numFmtId="0" fontId="0" fillId="0" borderId="10" xfId="0" applyBorder="1"/>
    <xf numFmtId="0" fontId="0" fillId="0" borderId="11" xfId="0" applyBorder="1" applyAlignment="1">
      <alignment horizontal="center"/>
    </xf>
    <xf numFmtId="0" fontId="0" fillId="0" borderId="11" xfId="0" applyBorder="1"/>
    <xf numFmtId="170" fontId="0" fillId="0" borderId="11" xfId="1" applyNumberFormat="1" applyFont="1" applyBorder="1"/>
    <xf numFmtId="1" fontId="0" fillId="0" borderId="11" xfId="0" applyNumberFormat="1" applyBorder="1"/>
    <xf numFmtId="0" fontId="0" fillId="0" borderId="11" xfId="0" applyBorder="1" applyAlignment="1">
      <alignment textRotation="90"/>
    </xf>
    <xf numFmtId="0" fontId="0" fillId="0" borderId="10" xfId="0" applyBorder="1" applyAlignment="1">
      <alignment textRotation="90"/>
    </xf>
    <xf numFmtId="170" fontId="0" fillId="0" borderId="0" xfId="1" applyNumberFormat="1" applyFont="1" applyBorder="1" applyAlignment="1">
      <alignment horizontal="center"/>
    </xf>
    <xf numFmtId="43" fontId="0" fillId="0" borderId="0" xfId="1" applyNumberFormat="1" applyFont="1" applyFill="1" applyBorder="1" applyAlignment="1">
      <alignment horizontal="center"/>
    </xf>
    <xf numFmtId="11" fontId="0" fillId="0" borderId="0" xfId="1" applyNumberFormat="1" applyFont="1"/>
    <xf numFmtId="171" fontId="0" fillId="0" borderId="0" xfId="1" applyNumberFormat="1" applyFont="1"/>
    <xf numFmtId="171" fontId="0" fillId="0" borderId="0" xfId="0" applyNumberFormat="1"/>
    <xf numFmtId="1" fontId="0" fillId="11" borderId="0" xfId="0" applyNumberFormat="1" applyFill="1" applyBorder="1" applyAlignment="1">
      <alignment horizontal="center"/>
    </xf>
    <xf numFmtId="0" fontId="1" fillId="0" borderId="0" xfId="0" applyFont="1" applyBorder="1" applyAlignment="1">
      <alignment horizontal="left"/>
    </xf>
    <xf numFmtId="1" fontId="0" fillId="11" borderId="5" xfId="0" applyNumberFormat="1" applyFill="1" applyBorder="1" applyAlignment="1">
      <alignment horizontal="center"/>
    </xf>
    <xf numFmtId="0" fontId="0" fillId="0" borderId="10" xfId="0" applyBorder="1" applyAlignment="1">
      <alignment horizontal="center"/>
    </xf>
    <xf numFmtId="170" fontId="0" fillId="0" borderId="10" xfId="1" applyNumberFormat="1" applyFont="1" applyFill="1" applyBorder="1" applyAlignment="1">
      <alignment horizontal="center"/>
    </xf>
    <xf numFmtId="170" fontId="0" fillId="0" borderId="10" xfId="1" applyNumberFormat="1" applyFont="1" applyBorder="1" applyAlignment="1">
      <alignment horizontal="center"/>
    </xf>
    <xf numFmtId="43" fontId="0" fillId="0" borderId="0" xfId="1" applyFont="1"/>
    <xf numFmtId="43" fontId="0" fillId="0" borderId="0" xfId="0" applyNumberFormat="1"/>
    <xf numFmtId="169" fontId="0" fillId="0" borderId="6" xfId="0" applyNumberFormat="1" applyBorder="1"/>
    <xf numFmtId="0" fontId="0" fillId="0" borderId="0" xfId="0" applyAlignment="1">
      <alignment horizontal="center"/>
    </xf>
    <xf numFmtId="164" fontId="23" fillId="0" borderId="0" xfId="0" applyNumberFormat="1" applyFont="1" applyBorder="1" applyAlignment="1">
      <alignment horizontal="center"/>
    </xf>
    <xf numFmtId="0" fontId="23" fillId="0" borderId="0" xfId="0" applyFont="1" applyBorder="1"/>
    <xf numFmtId="0" fontId="25" fillId="0" borderId="0" xfId="0" applyFont="1" applyAlignment="1">
      <alignment horizontal="center"/>
    </xf>
    <xf numFmtId="164" fontId="23" fillId="2" borderId="0" xfId="0" applyNumberFormat="1" applyFont="1" applyFill="1" applyBorder="1" applyAlignment="1">
      <alignment horizontal="center"/>
    </xf>
    <xf numFmtId="2" fontId="23" fillId="0" borderId="0" xfId="0" applyNumberFormat="1" applyFont="1" applyBorder="1" applyAlignment="1">
      <alignment horizontal="center"/>
    </xf>
    <xf numFmtId="1" fontId="23" fillId="0" borderId="1" xfId="0" applyNumberFormat="1" applyFont="1" applyBorder="1" applyAlignment="1">
      <alignment horizontal="center"/>
    </xf>
    <xf numFmtId="1" fontId="23" fillId="2" borderId="0" xfId="0" applyNumberFormat="1" applyFont="1" applyFill="1" applyBorder="1" applyAlignment="1">
      <alignment horizontal="center" vertical="center"/>
    </xf>
    <xf numFmtId="164" fontId="23" fillId="0" borderId="0" xfId="0" applyNumberFormat="1" applyFont="1" applyBorder="1" applyAlignment="1">
      <alignment horizontal="center" vertical="center"/>
    </xf>
    <xf numFmtId="164" fontId="23" fillId="0" borderId="0" xfId="0" applyNumberFormat="1" applyFont="1"/>
    <xf numFmtId="0" fontId="23" fillId="0" borderId="0" xfId="0" applyFont="1"/>
    <xf numFmtId="0" fontId="0" fillId="0" borderId="0" xfId="0" applyFill="1" applyBorder="1"/>
    <xf numFmtId="164" fontId="23" fillId="0" borderId="8" xfId="0" applyNumberFormat="1" applyFont="1" applyBorder="1" applyAlignment="1">
      <alignment horizontal="center"/>
    </xf>
    <xf numFmtId="164" fontId="23" fillId="0" borderId="9" xfId="0" applyNumberFormat="1" applyFont="1" applyBorder="1" applyAlignment="1">
      <alignment horizontal="center"/>
    </xf>
    <xf numFmtId="164" fontId="23" fillId="0" borderId="2" xfId="0" applyNumberFormat="1" applyFont="1" applyBorder="1" applyAlignment="1">
      <alignment horizontal="center"/>
    </xf>
    <xf numFmtId="169" fontId="23" fillId="0" borderId="3" xfId="0" applyNumberFormat="1" applyFont="1" applyBorder="1"/>
    <xf numFmtId="2" fontId="0" fillId="0" borderId="0" xfId="0" applyNumberFormat="1" applyAlignment="1">
      <alignment horizontal="center"/>
    </xf>
    <xf numFmtId="2" fontId="23" fillId="0" borderId="1" xfId="0" applyNumberFormat="1" applyFont="1" applyBorder="1" applyAlignment="1">
      <alignment horizontal="center"/>
    </xf>
    <xf numFmtId="1" fontId="0" fillId="6" borderId="0" xfId="0" applyNumberFormat="1" applyFill="1" applyAlignment="1">
      <alignment horizontal="center"/>
    </xf>
    <xf numFmtId="9" fontId="1" fillId="0" borderId="0" xfId="0" applyNumberFormat="1" applyFont="1" applyAlignment="1">
      <alignment horizontal="center"/>
    </xf>
    <xf numFmtId="9" fontId="0" fillId="0" borderId="0" xfId="0" applyNumberFormat="1"/>
    <xf numFmtId="0" fontId="0" fillId="0" borderId="2" xfId="0" applyBorder="1"/>
    <xf numFmtId="43" fontId="0" fillId="0" borderId="3" xfId="0" applyNumberFormat="1" applyBorder="1"/>
    <xf numFmtId="43" fontId="0" fillId="0" borderId="4" xfId="0" applyNumberFormat="1" applyBorder="1"/>
    <xf numFmtId="43" fontId="0" fillId="0" borderId="0" xfId="0" applyNumberFormat="1" applyBorder="1"/>
    <xf numFmtId="43" fontId="0" fillId="0" borderId="11" xfId="0" applyNumberFormat="1" applyBorder="1"/>
    <xf numFmtId="0" fontId="0" fillId="0" borderId="5" xfId="0" applyBorder="1"/>
    <xf numFmtId="43" fontId="0" fillId="0" borderId="6" xfId="0" applyNumberFormat="1" applyBorder="1"/>
    <xf numFmtId="43" fontId="0" fillId="0" borderId="7" xfId="0" applyNumberFormat="1" applyBorder="1"/>
    <xf numFmtId="0" fontId="0" fillId="12" borderId="0" xfId="0" applyFill="1"/>
    <xf numFmtId="2" fontId="0" fillId="0" borderId="6" xfId="0" applyNumberFormat="1" applyBorder="1"/>
    <xf numFmtId="0" fontId="0" fillId="12" borderId="0" xfId="0" applyFill="1" applyBorder="1" applyAlignment="1">
      <alignment horizontal="center"/>
    </xf>
    <xf numFmtId="43" fontId="0" fillId="12" borderId="0" xfId="0" applyNumberFormat="1" applyFill="1" applyBorder="1"/>
    <xf numFmtId="0" fontId="0" fillId="13" borderId="0" xfId="0" applyFill="1"/>
    <xf numFmtId="0" fontId="0" fillId="13" borderId="0" xfId="0" applyFill="1" applyBorder="1" applyAlignment="1">
      <alignment horizontal="center"/>
    </xf>
    <xf numFmtId="43" fontId="0" fillId="13" borderId="0" xfId="0" applyNumberFormat="1" applyFill="1" applyBorder="1"/>
    <xf numFmtId="0" fontId="0" fillId="14" borderId="0" xfId="0" applyFill="1"/>
    <xf numFmtId="0" fontId="0" fillId="14" borderId="0" xfId="0" applyFill="1" applyBorder="1" applyAlignment="1">
      <alignment horizontal="center"/>
    </xf>
    <xf numFmtId="43" fontId="0" fillId="14" borderId="0" xfId="0" applyNumberFormat="1" applyFill="1" applyBorder="1"/>
    <xf numFmtId="0" fontId="0" fillId="0" borderId="0" xfId="0"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17" fillId="0" borderId="0" xfId="0" applyFont="1" applyAlignment="1">
      <alignment horizontal="center" vertical="center" wrapText="1"/>
    </xf>
  </cellXfs>
  <cellStyles count="5">
    <cellStyle name="Comma" xfId="1" builtinId="3"/>
    <cellStyle name="Hyperlink" xfId="4" builtinId="8"/>
    <cellStyle name="Normal" xfId="0" builtinId="0"/>
    <cellStyle name="Normal_CRIT Budgets" xfId="3" xr:uid="{79B0BC66-1232-4645-9916-35FBA8CE104C}"/>
    <cellStyle name="Percent" xfId="2" builtinId="5"/>
  </cellStyles>
  <dxfs count="0"/>
  <tableStyles count="0" defaultTableStyle="TableStyleMedium2" defaultPivotStyle="PivotStyleLight16"/>
  <colors>
    <mruColors>
      <color rgb="FFB17ED8"/>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grated%20Guar%20Model%20v3.16%205_11_20_H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Out"/>
      <sheetName val="Intro"/>
      <sheetName val="Scenario Inputs"/>
      <sheetName val="Figures"/>
      <sheetName val="Summarized Outputs"/>
      <sheetName val="Scenario Explanations"/>
      <sheetName val="Detailed Inputs"/>
      <sheetName val="Sensitivity Analysis"/>
      <sheetName val="Data Repository"/>
      <sheetName val="Ag LCI Calcs"/>
      <sheetName val="LCI Backup Calcs"/>
      <sheetName val="100-Economics"/>
      <sheetName val="100-&gt;200 Logistics"/>
      <sheetName val="Raw Ag Data"/>
      <sheetName val="Raw Water Data"/>
      <sheetName val="LCI Master"/>
      <sheetName val="Guar Ag Ref"/>
      <sheetName val="100-LCIA"/>
      <sheetName val="200-LCIA"/>
      <sheetName val="Water LCA"/>
      <sheetName val="Balance"/>
      <sheetName val="Economic - Backup Calcs"/>
      <sheetName val="200"/>
      <sheetName val="200b"/>
      <sheetName val="300"/>
      <sheetName val="300b"/>
      <sheetName val="500"/>
      <sheetName val="700"/>
      <sheetName val="900"/>
      <sheetName val="900b"/>
      <sheetName val="200-900 Economics"/>
      <sheetName val="Integrated LCA"/>
      <sheetName val="Conversions"/>
      <sheetName val="Properties"/>
      <sheetName val="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8">
          <cell r="F28">
            <v>12</v>
          </cell>
        </row>
      </sheetData>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agdirect.com/rates" TargetMode="External"/><Relationship Id="rId1" Type="http://schemas.openxmlformats.org/officeDocument/2006/relationships/hyperlink" Target="https://www.usinflationcalculator.com/inflation/current-inflation-rat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hpwd.org/" TargetMode="External"/><Relationship Id="rId7" Type="http://schemas.openxmlformats.org/officeDocument/2006/relationships/printerSettings" Target="../printerSettings/printerSettings1.bin"/><Relationship Id="rId2" Type="http://schemas.openxmlformats.org/officeDocument/2006/relationships/hyperlink" Target="http://www.setgcd.org/maps/" TargetMode="External"/><Relationship Id="rId1" Type="http://schemas.openxmlformats.org/officeDocument/2006/relationships/hyperlink" Target="https://www.usinflationcalculator.com/inflation/current-inflation-rates/" TargetMode="External"/><Relationship Id="rId6" Type="http://schemas.openxmlformats.org/officeDocument/2006/relationships/hyperlink" Target="https://www.uship.com/price_estimator.aspx?w=14500&amp;z1=87521&amp;z2=87528&amp;country1=US&amp;country2=US&amp;v=Widget&amp;s=391&amp;c=391" TargetMode="External"/><Relationship Id="rId5" Type="http://schemas.openxmlformats.org/officeDocument/2006/relationships/hyperlink" Target="https://www.agdirect.com/rates" TargetMode="External"/><Relationship Id="rId4" Type="http://schemas.openxmlformats.org/officeDocument/2006/relationships/hyperlink" Target="https://static1.squarespace.com/static/53286fe5e4b0bbf6a4535d75/t/5e7a1a86276db47ef00ca0e5/1585060489547/2019_IAP_FactSheet_Final.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 TargetMode="External"/><Relationship Id="rId13" Type="http://schemas.openxmlformats.org/officeDocument/2006/relationships/hyperlink" Target="\" TargetMode="External"/><Relationship Id="rId18" Type="http://schemas.openxmlformats.org/officeDocument/2006/relationships/hyperlink" Target="\" TargetMode="External"/><Relationship Id="rId26" Type="http://schemas.openxmlformats.org/officeDocument/2006/relationships/hyperlink" Target="\" TargetMode="External"/><Relationship Id="rId3" Type="http://schemas.openxmlformats.org/officeDocument/2006/relationships/hyperlink" Target="\" TargetMode="External"/><Relationship Id="rId21" Type="http://schemas.openxmlformats.org/officeDocument/2006/relationships/hyperlink" Target="\" TargetMode="External"/><Relationship Id="rId7" Type="http://schemas.openxmlformats.org/officeDocument/2006/relationships/hyperlink" Target="\" TargetMode="External"/><Relationship Id="rId12" Type="http://schemas.openxmlformats.org/officeDocument/2006/relationships/hyperlink" Target="\" TargetMode="External"/><Relationship Id="rId17" Type="http://schemas.openxmlformats.org/officeDocument/2006/relationships/hyperlink" Target="\" TargetMode="External"/><Relationship Id="rId25" Type="http://schemas.openxmlformats.org/officeDocument/2006/relationships/hyperlink" Target="\" TargetMode="External"/><Relationship Id="rId2" Type="http://schemas.openxmlformats.org/officeDocument/2006/relationships/hyperlink" Target="\" TargetMode="External"/><Relationship Id="rId16" Type="http://schemas.openxmlformats.org/officeDocument/2006/relationships/hyperlink" Target="\" TargetMode="External"/><Relationship Id="rId20" Type="http://schemas.openxmlformats.org/officeDocument/2006/relationships/hyperlink" Target="\" TargetMode="External"/><Relationship Id="rId29" Type="http://schemas.openxmlformats.org/officeDocument/2006/relationships/hyperlink" Target="\" TargetMode="External"/><Relationship Id="rId1" Type="http://schemas.openxmlformats.org/officeDocument/2006/relationships/hyperlink" Target="\" TargetMode="External"/><Relationship Id="rId6" Type="http://schemas.openxmlformats.org/officeDocument/2006/relationships/hyperlink" Target="\" TargetMode="External"/><Relationship Id="rId11" Type="http://schemas.openxmlformats.org/officeDocument/2006/relationships/hyperlink" Target="\" TargetMode="External"/><Relationship Id="rId24" Type="http://schemas.openxmlformats.org/officeDocument/2006/relationships/hyperlink" Target="\" TargetMode="External"/><Relationship Id="rId5" Type="http://schemas.openxmlformats.org/officeDocument/2006/relationships/hyperlink" Target="\" TargetMode="External"/><Relationship Id="rId15" Type="http://schemas.openxmlformats.org/officeDocument/2006/relationships/hyperlink" Target="\" TargetMode="External"/><Relationship Id="rId23" Type="http://schemas.openxmlformats.org/officeDocument/2006/relationships/hyperlink" Target="\" TargetMode="External"/><Relationship Id="rId28" Type="http://schemas.openxmlformats.org/officeDocument/2006/relationships/hyperlink" Target="\" TargetMode="External"/><Relationship Id="rId10" Type="http://schemas.openxmlformats.org/officeDocument/2006/relationships/hyperlink" Target="\" TargetMode="External"/><Relationship Id="rId19" Type="http://schemas.openxmlformats.org/officeDocument/2006/relationships/hyperlink" Target="\" TargetMode="External"/><Relationship Id="rId31" Type="http://schemas.openxmlformats.org/officeDocument/2006/relationships/hyperlink" Target="\" TargetMode="External"/><Relationship Id="rId4" Type="http://schemas.openxmlformats.org/officeDocument/2006/relationships/hyperlink" Target="\" TargetMode="External"/><Relationship Id="rId9" Type="http://schemas.openxmlformats.org/officeDocument/2006/relationships/hyperlink" Target="\" TargetMode="External"/><Relationship Id="rId14" Type="http://schemas.openxmlformats.org/officeDocument/2006/relationships/hyperlink" Target="\" TargetMode="External"/><Relationship Id="rId22" Type="http://schemas.openxmlformats.org/officeDocument/2006/relationships/hyperlink" Target="\" TargetMode="External"/><Relationship Id="rId27" Type="http://schemas.openxmlformats.org/officeDocument/2006/relationships/hyperlink" Target="\" TargetMode="External"/><Relationship Id="rId30" Type="http://schemas.openxmlformats.org/officeDocument/2006/relationships/hyperlink" Targ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uargumcultivation.com/2013/01/guar-harvesting-period-seasonality.html" TargetMode="External"/><Relationship Id="rId7" Type="http://schemas.openxmlformats.org/officeDocument/2006/relationships/hyperlink" Target="https://www.sciencedirect.com/science/article/pii/S0926669008001209" TargetMode="External"/><Relationship Id="rId2" Type="http://schemas.openxmlformats.org/officeDocument/2006/relationships/hyperlink" Target="https://hort.purdue.edu/newcrop/afcm/guar.html" TargetMode="External"/><Relationship Id="rId1" Type="http://schemas.openxmlformats.org/officeDocument/2006/relationships/hyperlink" Target="https://www.cotton.org/journal/2017-21/1/upload/JCS21-008.pdf" TargetMode="External"/><Relationship Id="rId6" Type="http://schemas.openxmlformats.org/officeDocument/2006/relationships/hyperlink" Target="https://www.sciencedirect.com/science/article/pii/0378377485900368" TargetMode="External"/><Relationship Id="rId5" Type="http://schemas.openxmlformats.org/officeDocument/2006/relationships/hyperlink" Target="https://www.azfb.org/Article/Arizonas-Looming-Ag-Water-Shortage-A-Farmers-Perspective" TargetMode="External"/><Relationship Id="rId4" Type="http://schemas.openxmlformats.org/officeDocument/2006/relationships/hyperlink" Target="http://agrilife.org/lubbock/files/2011/10/guarvarfert_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B980-19F5-426E-BFFD-5635838AA2EC}">
  <dimension ref="A1:CI200"/>
  <sheetViews>
    <sheetView tabSelected="1" zoomScale="70" zoomScaleNormal="70" workbookViewId="0">
      <selection activeCell="U20" sqref="U20"/>
    </sheetView>
  </sheetViews>
  <sheetFormatPr defaultRowHeight="14.4" x14ac:dyDescent="0.3"/>
  <cols>
    <col min="2" max="2" width="40.33203125" bestFit="1" customWidth="1"/>
    <col min="3" max="3" width="13.33203125" bestFit="1" customWidth="1"/>
    <col min="4" max="4" width="11.109375" customWidth="1"/>
    <col min="6" max="6" width="11.6640625" bestFit="1" customWidth="1"/>
    <col min="7" max="7" width="15.5546875" customWidth="1"/>
    <col min="8" max="8" width="10.5546875" bestFit="1" customWidth="1"/>
    <col min="9" max="9" width="9.5546875" bestFit="1" customWidth="1"/>
    <col min="10" max="10" width="10.5546875" bestFit="1" customWidth="1"/>
    <col min="11" max="11" width="9.5546875" bestFit="1" customWidth="1"/>
    <col min="12" max="12" width="10.88671875" customWidth="1"/>
    <col min="13" max="13" width="10" customWidth="1"/>
    <col min="14" max="14" width="8.5546875" customWidth="1"/>
    <col min="15" max="15" width="10.44140625" customWidth="1"/>
    <col min="16" max="16" width="10.5546875" customWidth="1"/>
    <col min="17" max="17" width="10.6640625" bestFit="1" customWidth="1"/>
    <col min="18" max="18" width="12" customWidth="1"/>
    <col min="19" max="20" width="9.5546875" bestFit="1" customWidth="1"/>
    <col min="21" max="22" width="9.44140625" bestFit="1" customWidth="1"/>
    <col min="23" max="26" width="9.5546875" bestFit="1" customWidth="1"/>
    <col min="27" max="27" width="9.44140625" bestFit="1" customWidth="1"/>
    <col min="28" max="28" width="18.109375" bestFit="1" customWidth="1"/>
    <col min="29" max="29" width="5.44140625" customWidth="1"/>
    <col min="30" max="30" width="16.6640625" bestFit="1" customWidth="1"/>
    <col min="31" max="31" width="5" customWidth="1"/>
    <col min="32" max="32" width="5.5546875" customWidth="1"/>
    <col min="33" max="33" width="4" customWidth="1"/>
    <col min="34" max="34" width="9.5546875" bestFit="1" customWidth="1"/>
    <col min="35" max="35" width="9.44140625" bestFit="1" customWidth="1"/>
    <col min="36" max="37" width="9.5546875" bestFit="1" customWidth="1"/>
    <col min="38" max="38" width="9.44140625" bestFit="1" customWidth="1"/>
    <col min="39" max="44" width="9.5546875" bestFit="1" customWidth="1"/>
  </cols>
  <sheetData>
    <row r="1" spans="1:33" x14ac:dyDescent="0.3">
      <c r="B1" s="3" t="s">
        <v>51</v>
      </c>
    </row>
    <row r="2" spans="1:33" x14ac:dyDescent="0.3">
      <c r="A2" s="12" t="s">
        <v>52</v>
      </c>
      <c r="B2" t="s">
        <v>498</v>
      </c>
      <c r="AE2" s="107"/>
    </row>
    <row r="3" spans="1:33" x14ac:dyDescent="0.3">
      <c r="A3" s="12" t="s">
        <v>85</v>
      </c>
      <c r="B3" t="s">
        <v>86</v>
      </c>
      <c r="I3" t="s">
        <v>527</v>
      </c>
      <c r="J3">
        <f>D17*D15</f>
        <v>14</v>
      </c>
    </row>
    <row r="4" spans="1:33" x14ac:dyDescent="0.3">
      <c r="A4" s="12" t="s">
        <v>0</v>
      </c>
      <c r="B4" t="s">
        <v>88</v>
      </c>
      <c r="J4">
        <f>D18</f>
        <v>38</v>
      </c>
    </row>
    <row r="5" spans="1:33" x14ac:dyDescent="0.3">
      <c r="A5" s="12" t="s">
        <v>6</v>
      </c>
      <c r="B5" t="s">
        <v>118</v>
      </c>
      <c r="J5">
        <f>D15*D18*D20</f>
        <v>760</v>
      </c>
      <c r="K5" s="21"/>
    </row>
    <row r="6" spans="1:33" x14ac:dyDescent="0.3">
      <c r="A6" s="12" t="s">
        <v>87</v>
      </c>
      <c r="B6" t="s">
        <v>120</v>
      </c>
      <c r="J6" s="19">
        <f>D20*D15*D18*D18</f>
        <v>28880</v>
      </c>
      <c r="K6" s="21"/>
      <c r="L6" s="21"/>
      <c r="M6" s="21"/>
      <c r="N6" s="21"/>
    </row>
    <row r="7" spans="1:33" x14ac:dyDescent="0.3">
      <c r="A7" s="12" t="s">
        <v>188</v>
      </c>
      <c r="B7" t="s">
        <v>187</v>
      </c>
      <c r="C7" s="1"/>
      <c r="J7">
        <f>SUM(J3:J6)</f>
        <v>29692</v>
      </c>
      <c r="K7" s="21"/>
      <c r="L7" s="21"/>
      <c r="M7" s="21"/>
      <c r="N7" s="21"/>
    </row>
    <row r="8" spans="1:33" x14ac:dyDescent="0.3">
      <c r="A8" s="12" t="s">
        <v>189</v>
      </c>
      <c r="B8" t="s">
        <v>190</v>
      </c>
      <c r="C8" s="1"/>
      <c r="AB8" s="107"/>
      <c r="AC8" s="107"/>
      <c r="AD8" s="107"/>
      <c r="AG8" s="109"/>
    </row>
    <row r="9" spans="1:33" x14ac:dyDescent="0.3">
      <c r="A9" s="12" t="s">
        <v>264</v>
      </c>
      <c r="B9" s="109" t="s">
        <v>263</v>
      </c>
      <c r="C9" s="1"/>
      <c r="Q9" t="s">
        <v>531</v>
      </c>
      <c r="R9">
        <f>7*10</f>
        <v>70</v>
      </c>
      <c r="U9">
        <f>36*10</f>
        <v>360</v>
      </c>
      <c r="AG9" s="109"/>
    </row>
    <row r="10" spans="1:33" x14ac:dyDescent="0.3">
      <c r="A10" s="12" t="s">
        <v>4</v>
      </c>
      <c r="B10" s="109" t="s">
        <v>318</v>
      </c>
      <c r="C10" s="1"/>
      <c r="Q10" t="s">
        <v>532</v>
      </c>
      <c r="R10">
        <v>38</v>
      </c>
      <c r="U10">
        <f>36*2</f>
        <v>72</v>
      </c>
      <c r="AB10" s="58"/>
      <c r="AG10" s="109"/>
    </row>
    <row r="11" spans="1:33" x14ac:dyDescent="0.3">
      <c r="A11" s="255" t="s">
        <v>274</v>
      </c>
      <c r="B11" s="254" t="s">
        <v>488</v>
      </c>
      <c r="C11" s="1"/>
      <c r="Q11" t="s">
        <v>533</v>
      </c>
      <c r="R11">
        <f>10*38*2</f>
        <v>760</v>
      </c>
      <c r="U11">
        <f>36*10*2*3</f>
        <v>2160</v>
      </c>
      <c r="AB11" s="58"/>
      <c r="AG11" s="109"/>
    </row>
    <row r="12" spans="1:33" x14ac:dyDescent="0.3">
      <c r="A12" s="12" t="s">
        <v>279</v>
      </c>
      <c r="B12" s="5" t="s">
        <v>489</v>
      </c>
      <c r="C12" s="1"/>
      <c r="L12">
        <v>1.3</v>
      </c>
      <c r="M12">
        <f>L12/2.9</f>
        <v>0.44827586206896552</v>
      </c>
      <c r="N12">
        <f>M12*M20</f>
        <v>4821.0754615720152</v>
      </c>
      <c r="Q12" t="s">
        <v>534</v>
      </c>
      <c r="R12">
        <f>10*38*38*2</f>
        <v>28880</v>
      </c>
      <c r="U12">
        <f>2*10</f>
        <v>20</v>
      </c>
      <c r="AB12" s="58"/>
      <c r="AG12" s="109"/>
    </row>
    <row r="13" spans="1:33" x14ac:dyDescent="0.3">
      <c r="B13" s="3" t="s">
        <v>1</v>
      </c>
      <c r="C13" s="1"/>
      <c r="L13">
        <v>1.6</v>
      </c>
      <c r="M13">
        <f>L13/2.9</f>
        <v>0.55172413793103448</v>
      </c>
      <c r="N13">
        <f>M13*M20</f>
        <v>5933.6313373194034</v>
      </c>
      <c r="R13">
        <f>SUM(R9:R12)</f>
        <v>29748</v>
      </c>
      <c r="U13">
        <f>10</f>
        <v>10</v>
      </c>
      <c r="AB13" s="58"/>
      <c r="AG13" s="109"/>
    </row>
    <row r="14" spans="1:33" x14ac:dyDescent="0.3">
      <c r="B14" s="3"/>
      <c r="C14" s="1" t="s">
        <v>290</v>
      </c>
      <c r="D14" s="15">
        <v>1</v>
      </c>
      <c r="U14">
        <f>2*10</f>
        <v>20</v>
      </c>
      <c r="AB14" s="58"/>
      <c r="AG14" s="109"/>
    </row>
    <row r="15" spans="1:33" x14ac:dyDescent="0.3">
      <c r="A15" s="12" t="s">
        <v>0</v>
      </c>
      <c r="B15" t="s">
        <v>2</v>
      </c>
      <c r="C15" s="1" t="s">
        <v>0</v>
      </c>
      <c r="D15" s="110">
        <v>2</v>
      </c>
      <c r="F15" s="6" t="s">
        <v>320</v>
      </c>
      <c r="U15">
        <f>2*10</f>
        <v>20</v>
      </c>
      <c r="AB15" s="58"/>
      <c r="AG15" s="109"/>
    </row>
    <row r="16" spans="1:33" x14ac:dyDescent="0.3">
      <c r="A16" s="12" t="s">
        <v>0</v>
      </c>
      <c r="B16" t="s">
        <v>3</v>
      </c>
      <c r="C16" s="1" t="s">
        <v>4</v>
      </c>
      <c r="D16" s="110">
        <v>1</v>
      </c>
      <c r="F16" t="s">
        <v>119</v>
      </c>
      <c r="U16">
        <f>2*10*2</f>
        <v>40</v>
      </c>
      <c r="AB16" s="58"/>
      <c r="AG16" s="109"/>
    </row>
    <row r="17" spans="1:33" x14ac:dyDescent="0.3">
      <c r="A17" s="12" t="s">
        <v>0</v>
      </c>
      <c r="B17" t="s">
        <v>78</v>
      </c>
      <c r="C17" s="1" t="s">
        <v>50</v>
      </c>
      <c r="D17" s="110">
        <v>7</v>
      </c>
      <c r="U17">
        <f>2*10*36</f>
        <v>720</v>
      </c>
      <c r="AD17" s="186"/>
      <c r="AG17" s="109"/>
    </row>
    <row r="18" spans="1:33" ht="18" x14ac:dyDescent="0.35">
      <c r="A18" s="12" t="s">
        <v>0</v>
      </c>
      <c r="B18" t="s">
        <v>67</v>
      </c>
      <c r="C18" s="1" t="s">
        <v>66</v>
      </c>
      <c r="D18" s="16">
        <v>38</v>
      </c>
      <c r="E18" s="44" t="s">
        <v>357</v>
      </c>
      <c r="U18">
        <f>7*2*36*10</f>
        <v>5040</v>
      </c>
      <c r="AD18" s="186"/>
      <c r="AG18" s="109"/>
    </row>
    <row r="19" spans="1:33" x14ac:dyDescent="0.3">
      <c r="A19" s="12" t="s">
        <v>0</v>
      </c>
      <c r="B19" t="s">
        <v>5</v>
      </c>
      <c r="C19" s="1" t="s">
        <v>6</v>
      </c>
      <c r="D19" s="9">
        <f>D18*D18</f>
        <v>1444</v>
      </c>
      <c r="K19" t="s">
        <v>182</v>
      </c>
      <c r="L19" s="271">
        <v>0.15</v>
      </c>
      <c r="M19" s="270">
        <f>AV86</f>
        <v>7172.2553400000015</v>
      </c>
      <c r="O19" s="272">
        <v>0.1</v>
      </c>
      <c r="T19" t="s">
        <v>535</v>
      </c>
      <c r="U19">
        <f>SUM(U9:U18)</f>
        <v>8462</v>
      </c>
    </row>
    <row r="20" spans="1:33" x14ac:dyDescent="0.3">
      <c r="A20" s="12" t="s">
        <v>0</v>
      </c>
      <c r="B20" t="s">
        <v>7</v>
      </c>
      <c r="C20" s="1" t="s">
        <v>8</v>
      </c>
      <c r="D20" s="14">
        <v>10</v>
      </c>
      <c r="G20" t="s">
        <v>186</v>
      </c>
      <c r="I20" s="101">
        <v>1.4999999999999999E-2</v>
      </c>
      <c r="L20" s="1" t="s">
        <v>484</v>
      </c>
      <c r="M20" s="243">
        <f>AV87</f>
        <v>10754.706798891419</v>
      </c>
    </row>
    <row r="21" spans="1:33" x14ac:dyDescent="0.3">
      <c r="C21" s="1"/>
      <c r="D21" s="5"/>
    </row>
    <row r="22" spans="1:33" x14ac:dyDescent="0.3">
      <c r="B22" s="4" t="s">
        <v>80</v>
      </c>
      <c r="C22" s="1"/>
      <c r="F22" s="1" t="s">
        <v>10</v>
      </c>
    </row>
    <row r="23" spans="1:33" x14ac:dyDescent="0.3">
      <c r="C23" s="1"/>
      <c r="F23" s="118">
        <v>1</v>
      </c>
      <c r="G23" s="118">
        <v>2</v>
      </c>
      <c r="H23" s="118">
        <v>3</v>
      </c>
      <c r="I23" s="118">
        <v>4</v>
      </c>
      <c r="J23" s="118">
        <v>5</v>
      </c>
      <c r="K23" s="118">
        <v>6</v>
      </c>
      <c r="L23" s="204">
        <v>7</v>
      </c>
      <c r="M23" s="204">
        <v>8</v>
      </c>
      <c r="N23" s="204">
        <v>9</v>
      </c>
      <c r="O23" s="204">
        <v>10</v>
      </c>
      <c r="Q23" s="132" t="s">
        <v>321</v>
      </c>
    </row>
    <row r="24" spans="1:33" x14ac:dyDescent="0.3">
      <c r="A24" s="12" t="s">
        <v>0</v>
      </c>
      <c r="B24" t="s">
        <v>9</v>
      </c>
      <c r="C24" s="1" t="s">
        <v>397</v>
      </c>
      <c r="D24" s="1" t="s">
        <v>11</v>
      </c>
      <c r="E24" s="118">
        <v>1</v>
      </c>
      <c r="F24" s="136">
        <f>AS86*O19</f>
        <v>4781.503560000001</v>
      </c>
      <c r="G24" s="23">
        <f>M19*(1+$I$20)</f>
        <v>7279.839170100001</v>
      </c>
      <c r="H24" s="23">
        <f t="shared" ref="H24:K24" si="0">G24*(1+$I$20)</f>
        <v>7389.0367576515</v>
      </c>
      <c r="I24" s="23">
        <f t="shared" si="0"/>
        <v>7499.8723090162721</v>
      </c>
      <c r="J24" s="23">
        <f t="shared" si="0"/>
        <v>7612.3703936515158</v>
      </c>
      <c r="K24" s="23">
        <f t="shared" si="0"/>
        <v>7726.5559495562875</v>
      </c>
      <c r="L24" s="23">
        <f t="shared" ref="L24:L25" si="1">K24*(1+$I$20)</f>
        <v>7842.4542887996313</v>
      </c>
      <c r="M24" s="23">
        <f t="shared" ref="M24:M25" si="2">L24*(1+$I$20)</f>
        <v>7960.0911031316245</v>
      </c>
      <c r="N24" s="23">
        <f t="shared" ref="N24:N25" si="3">M24*(1+$I$20)</f>
        <v>8079.4924696785984</v>
      </c>
      <c r="O24" s="24">
        <f t="shared" ref="O24:O25" si="4">N24*(1+$I$20)</f>
        <v>8200.6848567237757</v>
      </c>
      <c r="P24" s="8" t="s">
        <v>13</v>
      </c>
    </row>
    <row r="25" spans="1:33" x14ac:dyDescent="0.3">
      <c r="E25" s="118">
        <v>2</v>
      </c>
      <c r="F25" s="245">
        <f>M20</f>
        <v>10754.706798891419</v>
      </c>
      <c r="G25" s="26">
        <f>M20*(1+$I$20)</f>
        <v>10916.027400874789</v>
      </c>
      <c r="H25" s="26">
        <f t="shared" ref="H25:K25" si="5">G25*(1+$I$20)</f>
        <v>11079.76781188791</v>
      </c>
      <c r="I25" s="26">
        <f t="shared" si="5"/>
        <v>11245.964329066228</v>
      </c>
      <c r="J25" s="26">
        <f t="shared" si="5"/>
        <v>11414.653794002221</v>
      </c>
      <c r="K25" s="26">
        <f t="shared" si="5"/>
        <v>11585.873600912253</v>
      </c>
      <c r="L25" s="26">
        <f t="shared" si="1"/>
        <v>11759.661704925937</v>
      </c>
      <c r="M25" s="26">
        <f t="shared" si="2"/>
        <v>11936.056630499825</v>
      </c>
      <c r="N25" s="26">
        <f t="shared" si="3"/>
        <v>12115.097479957321</v>
      </c>
      <c r="O25" s="27">
        <f t="shared" si="4"/>
        <v>12296.82394215668</v>
      </c>
    </row>
    <row r="26" spans="1:33" x14ac:dyDescent="0.3">
      <c r="E26" s="118"/>
      <c r="F26" s="244" t="s">
        <v>485</v>
      </c>
      <c r="G26" s="9"/>
      <c r="H26" s="9"/>
      <c r="I26" s="9"/>
      <c r="J26" s="9"/>
      <c r="K26" s="9"/>
      <c r="L26" s="13"/>
      <c r="AD26" t="s">
        <v>144</v>
      </c>
    </row>
    <row r="27" spans="1:33" x14ac:dyDescent="0.3">
      <c r="B27" s="4" t="s">
        <v>72</v>
      </c>
      <c r="C27" s="1"/>
      <c r="E27" s="118"/>
      <c r="F27" s="1" t="s">
        <v>10</v>
      </c>
      <c r="G27" s="118"/>
      <c r="H27" s="118"/>
      <c r="I27" s="118"/>
      <c r="J27" s="118"/>
      <c r="K27" s="118"/>
      <c r="L27" s="13"/>
      <c r="AB27" s="58" t="s">
        <v>376</v>
      </c>
      <c r="AD27" s="186">
        <f>'Guayule Model INFO'!E38</f>
        <v>18000</v>
      </c>
      <c r="AF27" t="s">
        <v>189</v>
      </c>
    </row>
    <row r="28" spans="1:33" x14ac:dyDescent="0.3">
      <c r="C28" s="1"/>
      <c r="F28" s="118">
        <v>1</v>
      </c>
      <c r="G28" s="118">
        <v>2</v>
      </c>
      <c r="H28" s="118">
        <v>3</v>
      </c>
      <c r="I28" s="118">
        <v>4</v>
      </c>
      <c r="J28" s="118">
        <v>5</v>
      </c>
      <c r="K28" s="118">
        <v>6</v>
      </c>
      <c r="L28" s="204">
        <v>7</v>
      </c>
      <c r="M28" s="204">
        <v>8</v>
      </c>
      <c r="N28" s="204">
        <v>9</v>
      </c>
      <c r="O28" s="204">
        <v>10</v>
      </c>
      <c r="Q28" s="118" t="s">
        <v>286</v>
      </c>
      <c r="AB28" s="64" t="s">
        <v>134</v>
      </c>
      <c r="AD28">
        <v>0</v>
      </c>
      <c r="AF28" t="s">
        <v>189</v>
      </c>
    </row>
    <row r="29" spans="1:33" x14ac:dyDescent="0.3">
      <c r="A29" s="12" t="s">
        <v>52</v>
      </c>
      <c r="B29" t="s">
        <v>77</v>
      </c>
      <c r="C29" s="1" t="s">
        <v>394</v>
      </c>
      <c r="D29" s="1" t="s">
        <v>11</v>
      </c>
      <c r="E29" s="118">
        <v>1</v>
      </c>
      <c r="F29" s="83">
        <f>-PMT(T29,6,Q29)</f>
        <v>12100.623674440894</v>
      </c>
      <c r="G29" s="84">
        <f>F29</f>
        <v>12100.623674440894</v>
      </c>
      <c r="H29" s="84">
        <f t="shared" ref="H29:K29" si="6">G29</f>
        <v>12100.623674440894</v>
      </c>
      <c r="I29" s="84">
        <f t="shared" si="6"/>
        <v>12100.623674440894</v>
      </c>
      <c r="J29" s="84">
        <f t="shared" si="6"/>
        <v>12100.623674440894</v>
      </c>
      <c r="K29" s="84">
        <f t="shared" si="6"/>
        <v>12100.623674440894</v>
      </c>
      <c r="L29" s="222">
        <v>0</v>
      </c>
      <c r="M29" s="222">
        <v>0</v>
      </c>
      <c r="N29" s="222">
        <v>0</v>
      </c>
      <c r="O29" s="223">
        <v>0</v>
      </c>
      <c r="P29" s="8" t="s">
        <v>12</v>
      </c>
      <c r="Q29" s="116">
        <v>64500</v>
      </c>
      <c r="S29" t="s">
        <v>287</v>
      </c>
      <c r="T29" s="101">
        <v>3.49E-2</v>
      </c>
      <c r="U29" s="109" t="s">
        <v>288</v>
      </c>
      <c r="AB29" s="64" t="s">
        <v>133</v>
      </c>
      <c r="AD29">
        <v>0</v>
      </c>
      <c r="AF29" t="s">
        <v>189</v>
      </c>
    </row>
    <row r="30" spans="1:33" x14ac:dyDescent="0.3">
      <c r="B30" s="61" t="s">
        <v>289</v>
      </c>
      <c r="C30" s="1"/>
      <c r="E30" s="118">
        <v>2</v>
      </c>
      <c r="F30" s="219">
        <v>0</v>
      </c>
      <c r="G30" s="86">
        <v>0</v>
      </c>
      <c r="H30" s="86">
        <v>0</v>
      </c>
      <c r="I30" s="86">
        <v>0</v>
      </c>
      <c r="J30" s="86">
        <v>0</v>
      </c>
      <c r="K30" s="86">
        <v>0</v>
      </c>
      <c r="L30" s="220">
        <v>0</v>
      </c>
      <c r="M30" s="220">
        <v>0</v>
      </c>
      <c r="N30" s="220">
        <v>0</v>
      </c>
      <c r="O30" s="221">
        <v>0</v>
      </c>
      <c r="Q30" s="9"/>
      <c r="AB30" s="58" t="s">
        <v>375</v>
      </c>
      <c r="AD30">
        <v>0</v>
      </c>
      <c r="AF30" t="s">
        <v>189</v>
      </c>
    </row>
    <row r="31" spans="1:33" x14ac:dyDescent="0.3">
      <c r="C31" s="1"/>
      <c r="E31" s="118"/>
      <c r="F31" s="9"/>
      <c r="G31" s="13"/>
      <c r="AB31" s="58" t="s">
        <v>372</v>
      </c>
      <c r="AD31">
        <v>0</v>
      </c>
      <c r="AF31" t="s">
        <v>189</v>
      </c>
    </row>
    <row r="32" spans="1:33" x14ac:dyDescent="0.3">
      <c r="C32" s="1"/>
      <c r="F32" s="118"/>
      <c r="G32" s="13"/>
      <c r="AB32" t="s">
        <v>374</v>
      </c>
      <c r="AD32">
        <v>0</v>
      </c>
      <c r="AF32" t="s">
        <v>189</v>
      </c>
    </row>
    <row r="33" spans="1:15" x14ac:dyDescent="0.3">
      <c r="A33" s="12" t="s">
        <v>52</v>
      </c>
      <c r="B33" t="s">
        <v>79</v>
      </c>
      <c r="C33" s="1" t="s">
        <v>395</v>
      </c>
      <c r="D33" s="1" t="s">
        <v>11</v>
      </c>
      <c r="E33" s="118">
        <v>1</v>
      </c>
      <c r="F33" s="74">
        <f>L33/F67</f>
        <v>13.062350204957637</v>
      </c>
      <c r="G33" s="8" t="s">
        <v>14</v>
      </c>
      <c r="H33" s="253">
        <v>69.093823530319597</v>
      </c>
      <c r="I33" s="141" t="s">
        <v>291</v>
      </c>
      <c r="J33" s="255" t="s">
        <v>274</v>
      </c>
      <c r="K33" s="255" t="s">
        <v>274</v>
      </c>
      <c r="L33" s="256">
        <v>78.374101229745818</v>
      </c>
      <c r="M33" s="138" t="s">
        <v>451</v>
      </c>
    </row>
    <row r="34" spans="1:15" x14ac:dyDescent="0.3">
      <c r="C34" s="1"/>
      <c r="E34" s="118">
        <v>2</v>
      </c>
      <c r="F34" s="90">
        <f>H33+H34</f>
        <v>97.986056188095674</v>
      </c>
      <c r="G34" s="143" t="s">
        <v>328</v>
      </c>
      <c r="H34" s="253">
        <v>28.892232657776077</v>
      </c>
      <c r="I34" s="141" t="s">
        <v>325</v>
      </c>
      <c r="J34" s="255" t="s">
        <v>274</v>
      </c>
      <c r="L34" s="254" t="s">
        <v>488</v>
      </c>
    </row>
    <row r="35" spans="1:15" x14ac:dyDescent="0.3">
      <c r="C35" s="1"/>
      <c r="E35" s="118"/>
      <c r="F35" s="9"/>
      <c r="G35" s="13"/>
      <c r="H35" s="5"/>
      <c r="L35" s="5"/>
    </row>
    <row r="36" spans="1:15" x14ac:dyDescent="0.3">
      <c r="C36" s="1"/>
      <c r="F36" s="118"/>
      <c r="G36" s="13"/>
      <c r="H36" s="5"/>
      <c r="L36" s="5"/>
    </row>
    <row r="37" spans="1:15" x14ac:dyDescent="0.3">
      <c r="A37" s="12" t="s">
        <v>52</v>
      </c>
      <c r="B37" t="s">
        <v>449</v>
      </c>
      <c r="C37" s="1" t="s">
        <v>450</v>
      </c>
      <c r="D37" s="1" t="s">
        <v>11</v>
      </c>
      <c r="E37" s="118">
        <v>1</v>
      </c>
      <c r="F37" s="74">
        <f>L37</f>
        <v>157.416</v>
      </c>
      <c r="G37" s="8" t="s">
        <v>14</v>
      </c>
      <c r="H37" s="253">
        <v>95.485399999999998</v>
      </c>
      <c r="I37" s="141" t="s">
        <v>291</v>
      </c>
      <c r="J37" s="255" t="s">
        <v>274</v>
      </c>
      <c r="K37" s="255" t="s">
        <v>274</v>
      </c>
      <c r="L37" s="256">
        <v>157.416</v>
      </c>
      <c r="M37" s="138"/>
    </row>
    <row r="38" spans="1:15" x14ac:dyDescent="0.3">
      <c r="C38" s="1"/>
      <c r="E38" s="118">
        <v>2</v>
      </c>
      <c r="F38" s="90">
        <f>H37+H38</f>
        <v>162.95359999999999</v>
      </c>
      <c r="G38" s="143" t="s">
        <v>328</v>
      </c>
      <c r="H38" s="257">
        <v>67.46820000000001</v>
      </c>
      <c r="I38" s="141" t="s">
        <v>325</v>
      </c>
      <c r="J38" s="255" t="s">
        <v>274</v>
      </c>
      <c r="L38" s="254" t="s">
        <v>488</v>
      </c>
    </row>
    <row r="39" spans="1:15" x14ac:dyDescent="0.3">
      <c r="C39" s="1"/>
      <c r="E39" s="118"/>
      <c r="F39" s="1"/>
      <c r="G39" s="13"/>
      <c r="H39" s="5"/>
      <c r="L39" s="5"/>
    </row>
    <row r="40" spans="1:15" x14ac:dyDescent="0.3">
      <c r="J40" t="s">
        <v>494</v>
      </c>
      <c r="L40" s="5" t="s">
        <v>182</v>
      </c>
    </row>
    <row r="41" spans="1:15" x14ac:dyDescent="0.3">
      <c r="A41" s="12" t="s">
        <v>279</v>
      </c>
      <c r="B41" t="s">
        <v>16</v>
      </c>
      <c r="C41" s="1" t="s">
        <v>396</v>
      </c>
      <c r="D41" s="1" t="s">
        <v>11</v>
      </c>
      <c r="E41" s="118">
        <v>1</v>
      </c>
      <c r="F41" s="74">
        <f>L42/F67</f>
        <v>3.6666666666666665</v>
      </c>
      <c r="G41" s="8" t="s">
        <v>15</v>
      </c>
      <c r="H41" s="134">
        <f>J41*N41</f>
        <v>22</v>
      </c>
      <c r="I41" s="141" t="s">
        <v>291</v>
      </c>
      <c r="J41">
        <v>11</v>
      </c>
      <c r="L41" s="5" t="s">
        <v>180</v>
      </c>
      <c r="M41" s="1" t="s">
        <v>181</v>
      </c>
      <c r="N41" s="100">
        <v>2</v>
      </c>
      <c r="O41" s="93" t="s">
        <v>492</v>
      </c>
    </row>
    <row r="42" spans="1:15" x14ac:dyDescent="0.3">
      <c r="C42" s="1"/>
      <c r="E42" s="118">
        <v>2</v>
      </c>
      <c r="F42" s="90">
        <f>H41+H42</f>
        <v>34</v>
      </c>
      <c r="G42" s="143" t="s">
        <v>328</v>
      </c>
      <c r="H42" s="100">
        <f>J42*N41</f>
        <v>12</v>
      </c>
      <c r="I42" s="141" t="s">
        <v>325</v>
      </c>
      <c r="J42">
        <v>6</v>
      </c>
      <c r="K42" s="12" t="s">
        <v>279</v>
      </c>
      <c r="L42" s="145">
        <f>L44*N41</f>
        <v>22</v>
      </c>
      <c r="M42" s="138" t="s">
        <v>451</v>
      </c>
    </row>
    <row r="43" spans="1:15" x14ac:dyDescent="0.3">
      <c r="C43" s="1"/>
      <c r="E43" s="118"/>
      <c r="F43" s="9"/>
      <c r="G43" s="13"/>
      <c r="H43" s="9"/>
      <c r="L43" s="263" t="s">
        <v>490</v>
      </c>
    </row>
    <row r="44" spans="1:15" x14ac:dyDescent="0.3">
      <c r="A44" s="12" t="s">
        <v>52</v>
      </c>
      <c r="B44" t="s">
        <v>499</v>
      </c>
      <c r="C44" s="1" t="s">
        <v>18</v>
      </c>
      <c r="D44" s="258">
        <f>'Guayule Model INFO'!E29</f>
        <v>60</v>
      </c>
      <c r="E44" s="8" t="s">
        <v>185</v>
      </c>
      <c r="F44" s="118"/>
      <c r="G44" s="255" t="s">
        <v>274</v>
      </c>
      <c r="H44" s="142"/>
      <c r="L44" s="263">
        <v>11</v>
      </c>
      <c r="M44" t="s">
        <v>493</v>
      </c>
    </row>
    <row r="45" spans="1:15" x14ac:dyDescent="0.3">
      <c r="C45" s="1"/>
      <c r="F45" s="118"/>
      <c r="H45" s="142"/>
      <c r="L45" s="5"/>
    </row>
    <row r="46" spans="1:15" x14ac:dyDescent="0.3">
      <c r="A46" s="12" t="s">
        <v>52</v>
      </c>
      <c r="B46" t="s">
        <v>500</v>
      </c>
      <c r="C46" s="1" t="s">
        <v>18</v>
      </c>
      <c r="D46" s="269">
        <v>13.13</v>
      </c>
      <c r="E46" s="8" t="s">
        <v>14</v>
      </c>
      <c r="F46" s="252"/>
      <c r="G46" s="255" t="s">
        <v>274</v>
      </c>
      <c r="H46" s="142"/>
      <c r="L46" s="5"/>
    </row>
    <row r="47" spans="1:15" x14ac:dyDescent="0.3">
      <c r="C47" s="1"/>
      <c r="F47" s="252"/>
      <c r="H47" s="142"/>
      <c r="L47" s="5"/>
    </row>
    <row r="48" spans="1:15" x14ac:dyDescent="0.3">
      <c r="C48" s="1"/>
      <c r="F48" s="118"/>
      <c r="G48" s="13"/>
      <c r="H48" s="5"/>
      <c r="L48" s="5"/>
    </row>
    <row r="49" spans="1:41" x14ac:dyDescent="0.3">
      <c r="A49" s="12" t="s">
        <v>52</v>
      </c>
      <c r="B49" t="s">
        <v>20</v>
      </c>
      <c r="C49" s="1" t="s">
        <v>398</v>
      </c>
      <c r="D49" s="1" t="s">
        <v>11</v>
      </c>
      <c r="E49" s="118">
        <v>1</v>
      </c>
      <c r="F49" s="74">
        <f>L49/F67</f>
        <v>6.75</v>
      </c>
      <c r="G49" s="8" t="s">
        <v>14</v>
      </c>
      <c r="H49" s="253">
        <v>188.75</v>
      </c>
      <c r="I49" s="141" t="s">
        <v>291</v>
      </c>
      <c r="J49" s="255" t="s">
        <v>274</v>
      </c>
      <c r="K49" s="255" t="s">
        <v>274</v>
      </c>
      <c r="L49" s="256">
        <v>40.5</v>
      </c>
      <c r="M49" s="138" t="s">
        <v>451</v>
      </c>
    </row>
    <row r="50" spans="1:41" x14ac:dyDescent="0.3">
      <c r="C50" s="1"/>
      <c r="E50" s="118">
        <v>2</v>
      </c>
      <c r="F50" s="90">
        <f>H49+H50</f>
        <v>254.75</v>
      </c>
      <c r="G50" s="143" t="s">
        <v>328</v>
      </c>
      <c r="H50" s="257">
        <v>66</v>
      </c>
      <c r="I50" s="141" t="s">
        <v>325</v>
      </c>
      <c r="J50" s="255" t="s">
        <v>274</v>
      </c>
      <c r="L50" s="254" t="s">
        <v>488</v>
      </c>
    </row>
    <row r="51" spans="1:41" x14ac:dyDescent="0.3">
      <c r="C51" s="1"/>
      <c r="F51" s="1"/>
      <c r="G51" s="13"/>
    </row>
    <row r="52" spans="1:41" x14ac:dyDescent="0.3">
      <c r="C52" s="1"/>
      <c r="F52" s="118"/>
      <c r="G52" s="13"/>
    </row>
    <row r="53" spans="1:41" x14ac:dyDescent="0.3">
      <c r="A53" s="12" t="s">
        <v>52</v>
      </c>
      <c r="B53" t="s">
        <v>70</v>
      </c>
      <c r="C53" s="1" t="s">
        <v>399</v>
      </c>
      <c r="D53" s="1" t="s">
        <v>11</v>
      </c>
      <c r="E53" s="118">
        <v>1</v>
      </c>
      <c r="F53" s="74">
        <f>M53*M54</f>
        <v>140.08263032115187</v>
      </c>
      <c r="G53" s="8" t="s">
        <v>21</v>
      </c>
      <c r="H53" s="261">
        <f>('Guayule Model INFO'!J60*'Guayule Model INFO'!E64)</f>
        <v>717.50829367681501</v>
      </c>
      <c r="I53" s="141" t="s">
        <v>291</v>
      </c>
      <c r="J53" s="255" t="s">
        <v>274</v>
      </c>
      <c r="K53" s="50" t="s">
        <v>400</v>
      </c>
      <c r="L53" s="50"/>
      <c r="M53" s="262">
        <v>6.3540487848768437E-2</v>
      </c>
      <c r="N53" s="50" t="s">
        <v>152</v>
      </c>
      <c r="O53" s="255" t="s">
        <v>274</v>
      </c>
    </row>
    <row r="54" spans="1:41" x14ac:dyDescent="0.3">
      <c r="C54" s="1"/>
      <c r="E54" s="118">
        <v>2</v>
      </c>
      <c r="F54" s="90">
        <f>((H53*C78)+(H54*C79))/(C78+C79)</f>
        <v>401.81508066630363</v>
      </c>
      <c r="G54" s="143" t="s">
        <v>328</v>
      </c>
      <c r="H54" s="261">
        <v>202.09016666666665</v>
      </c>
      <c r="I54" s="141" t="s">
        <v>325</v>
      </c>
      <c r="J54" s="255" t="s">
        <v>274</v>
      </c>
      <c r="K54" s="61" t="s">
        <v>153</v>
      </c>
      <c r="L54" s="61"/>
      <c r="M54" s="61">
        <v>2204.62</v>
      </c>
      <c r="N54" s="61" t="s">
        <v>154</v>
      </c>
    </row>
    <row r="55" spans="1:41" x14ac:dyDescent="0.3">
      <c r="C55" s="1"/>
    </row>
    <row r="56" spans="1:41" x14ac:dyDescent="0.3">
      <c r="A56" s="12" t="s">
        <v>264</v>
      </c>
      <c r="B56" t="s">
        <v>22</v>
      </c>
      <c r="C56" s="1" t="s">
        <v>23</v>
      </c>
      <c r="D56" s="211">
        <v>5.0000000000000001E-3</v>
      </c>
      <c r="E56" s="7" t="s">
        <v>49</v>
      </c>
      <c r="G56" t="s">
        <v>266</v>
      </c>
      <c r="H56">
        <v>2010</v>
      </c>
      <c r="I56">
        <v>2011</v>
      </c>
      <c r="J56">
        <v>2012</v>
      </c>
      <c r="K56">
        <v>2013</v>
      </c>
      <c r="L56">
        <v>2014</v>
      </c>
      <c r="M56">
        <v>2015</v>
      </c>
      <c r="N56">
        <v>2016</v>
      </c>
      <c r="O56">
        <v>2017</v>
      </c>
      <c r="P56">
        <v>2018</v>
      </c>
      <c r="Q56">
        <v>2019</v>
      </c>
      <c r="R56">
        <v>2020</v>
      </c>
    </row>
    <row r="57" spans="1:41" x14ac:dyDescent="0.3">
      <c r="C57" s="1"/>
      <c r="D57" s="118"/>
      <c r="G57" t="s">
        <v>265</v>
      </c>
      <c r="H57">
        <v>1.5</v>
      </c>
      <c r="I57">
        <v>3</v>
      </c>
      <c r="J57">
        <v>1.7</v>
      </c>
      <c r="K57">
        <v>1.5</v>
      </c>
      <c r="L57">
        <v>0.8</v>
      </c>
      <c r="M57">
        <v>0.7</v>
      </c>
      <c r="N57">
        <v>2.1</v>
      </c>
      <c r="O57">
        <v>2.1</v>
      </c>
      <c r="P57">
        <v>1.9</v>
      </c>
      <c r="Q57">
        <v>2.2999999999999998</v>
      </c>
      <c r="R57">
        <v>0.6</v>
      </c>
    </row>
    <row r="58" spans="1:41" x14ac:dyDescent="0.3">
      <c r="A58" s="12" t="s">
        <v>264</v>
      </c>
      <c r="B58" t="s">
        <v>24</v>
      </c>
      <c r="C58" s="1" t="s">
        <v>25</v>
      </c>
      <c r="D58" s="94">
        <f>AVERAGE(H57:R57)/100</f>
        <v>1.6545454545454544E-2</v>
      </c>
      <c r="E58" s="7" t="s">
        <v>49</v>
      </c>
    </row>
    <row r="59" spans="1:41" x14ac:dyDescent="0.3">
      <c r="C59" s="1"/>
    </row>
    <row r="60" spans="1:41" x14ac:dyDescent="0.3">
      <c r="A60" s="12" t="s">
        <v>52</v>
      </c>
      <c r="B60" t="s">
        <v>73</v>
      </c>
      <c r="C60" s="1" t="s">
        <v>401</v>
      </c>
      <c r="D60" s="14">
        <v>0.06</v>
      </c>
      <c r="E60" s="7" t="s">
        <v>49</v>
      </c>
    </row>
    <row r="61" spans="1:41" x14ac:dyDescent="0.3">
      <c r="C61" s="1"/>
    </row>
    <row r="62" spans="1:41" x14ac:dyDescent="0.3">
      <c r="C62" s="1"/>
    </row>
    <row r="63" spans="1:41" x14ac:dyDescent="0.3">
      <c r="B63" s="4" t="s">
        <v>71</v>
      </c>
      <c r="C63" s="1"/>
      <c r="D63" s="1" t="s">
        <v>27</v>
      </c>
      <c r="F63" s="118"/>
    </row>
    <row r="64" spans="1:41" x14ac:dyDescent="0.3">
      <c r="B64" s="4"/>
      <c r="C64" s="1"/>
      <c r="D64" s="151">
        <v>0</v>
      </c>
      <c r="E64" s="118">
        <v>1</v>
      </c>
      <c r="F64" s="118">
        <v>2</v>
      </c>
      <c r="G64" s="118">
        <v>3</v>
      </c>
      <c r="H64" s="118">
        <v>4</v>
      </c>
      <c r="I64" s="118">
        <v>5</v>
      </c>
      <c r="J64" s="118">
        <v>6</v>
      </c>
      <c r="K64" s="118">
        <v>7</v>
      </c>
      <c r="L64" s="118">
        <v>8</v>
      </c>
      <c r="M64" s="118">
        <v>9</v>
      </c>
      <c r="N64" s="118">
        <v>10</v>
      </c>
      <c r="O64" s="118">
        <v>11</v>
      </c>
      <c r="P64" s="118">
        <v>12</v>
      </c>
      <c r="Q64" s="118">
        <v>13</v>
      </c>
      <c r="R64" s="118">
        <v>14</v>
      </c>
      <c r="S64" s="118">
        <v>15</v>
      </c>
      <c r="T64" s="118">
        <v>16</v>
      </c>
      <c r="U64" s="118">
        <v>17</v>
      </c>
      <c r="V64" s="118">
        <v>18</v>
      </c>
      <c r="W64" s="118">
        <v>19</v>
      </c>
      <c r="X64" s="118">
        <v>20</v>
      </c>
      <c r="Y64" s="118">
        <v>21</v>
      </c>
      <c r="Z64" s="118">
        <v>22</v>
      </c>
      <c r="AA64" s="118">
        <v>23</v>
      </c>
      <c r="AB64" s="118">
        <v>24</v>
      </c>
      <c r="AC64" s="118">
        <v>25</v>
      </c>
      <c r="AD64" s="118">
        <v>26</v>
      </c>
      <c r="AE64" s="118">
        <v>27</v>
      </c>
      <c r="AF64" s="118">
        <v>28</v>
      </c>
      <c r="AG64" s="118">
        <v>29</v>
      </c>
      <c r="AH64" s="118">
        <v>30</v>
      </c>
      <c r="AI64" s="118">
        <v>31</v>
      </c>
      <c r="AJ64" s="118">
        <v>32</v>
      </c>
      <c r="AK64" s="118">
        <v>33</v>
      </c>
      <c r="AL64" s="118">
        <v>34</v>
      </c>
      <c r="AM64" s="118">
        <v>35</v>
      </c>
      <c r="AN64" s="118">
        <v>36</v>
      </c>
      <c r="AO64" s="118">
        <v>37</v>
      </c>
    </row>
    <row r="65" spans="1:49" x14ac:dyDescent="0.3">
      <c r="A65" s="12" t="s">
        <v>85</v>
      </c>
      <c r="B65" t="s">
        <v>68</v>
      </c>
      <c r="C65" s="1" t="s">
        <v>69</v>
      </c>
      <c r="D65" s="154">
        <v>1</v>
      </c>
      <c r="E65" s="155">
        <v>1</v>
      </c>
      <c r="F65" s="155">
        <v>1</v>
      </c>
      <c r="G65" s="155">
        <v>1</v>
      </c>
      <c r="H65" s="155">
        <v>1</v>
      </c>
      <c r="I65" s="155">
        <v>1</v>
      </c>
      <c r="J65" s="155">
        <v>1</v>
      </c>
      <c r="K65" s="155">
        <v>1</v>
      </c>
      <c r="L65" s="155">
        <v>1</v>
      </c>
      <c r="M65" s="155">
        <v>1</v>
      </c>
      <c r="N65" s="155">
        <v>1</v>
      </c>
      <c r="O65" s="155">
        <v>1</v>
      </c>
      <c r="P65" s="155">
        <v>1</v>
      </c>
      <c r="Q65" s="155">
        <v>1</v>
      </c>
      <c r="R65" s="155">
        <v>1</v>
      </c>
      <c r="S65" s="155">
        <v>1</v>
      </c>
      <c r="T65" s="155">
        <v>1</v>
      </c>
      <c r="U65" s="155">
        <v>1</v>
      </c>
      <c r="V65" s="155">
        <v>1</v>
      </c>
      <c r="W65" s="155">
        <v>1</v>
      </c>
      <c r="X65" s="155">
        <v>1</v>
      </c>
      <c r="Y65" s="155">
        <v>1</v>
      </c>
      <c r="Z65" s="155">
        <v>1</v>
      </c>
      <c r="AA65" s="155">
        <v>1</v>
      </c>
      <c r="AB65" s="155">
        <v>1</v>
      </c>
      <c r="AC65" s="155">
        <v>1</v>
      </c>
      <c r="AD65" s="155">
        <v>1</v>
      </c>
      <c r="AE65" s="155">
        <v>1</v>
      </c>
      <c r="AF65" s="155">
        <v>1</v>
      </c>
      <c r="AG65" s="155">
        <v>1</v>
      </c>
      <c r="AH65" s="155">
        <v>1</v>
      </c>
      <c r="AI65" s="155">
        <v>1</v>
      </c>
      <c r="AJ65" s="155">
        <v>1</v>
      </c>
      <c r="AK65" s="155">
        <v>1</v>
      </c>
      <c r="AL65" s="155">
        <v>1</v>
      </c>
      <c r="AM65" s="155">
        <v>1</v>
      </c>
      <c r="AN65" s="155">
        <v>1</v>
      </c>
      <c r="AO65" s="156">
        <v>1</v>
      </c>
    </row>
    <row r="66" spans="1:49" x14ac:dyDescent="0.3">
      <c r="C66" s="1"/>
    </row>
    <row r="67" spans="1:49" x14ac:dyDescent="0.3">
      <c r="A67" s="12" t="s">
        <v>52</v>
      </c>
      <c r="B67" t="s">
        <v>33</v>
      </c>
      <c r="C67" s="1" t="s">
        <v>34</v>
      </c>
      <c r="D67" s="1" t="s">
        <v>11</v>
      </c>
      <c r="E67" s="118">
        <v>1</v>
      </c>
      <c r="F67" s="15">
        <v>6</v>
      </c>
      <c r="G67" s="8" t="s">
        <v>64</v>
      </c>
    </row>
    <row r="68" spans="1:49" x14ac:dyDescent="0.3">
      <c r="C68" s="1"/>
      <c r="D68" s="7" t="s">
        <v>95</v>
      </c>
      <c r="E68" s="118">
        <v>2</v>
      </c>
      <c r="F68" s="16">
        <v>1</v>
      </c>
      <c r="G68" s="8" t="s">
        <v>96</v>
      </c>
      <c r="L68" s="137"/>
      <c r="M68" s="137"/>
    </row>
    <row r="69" spans="1:49" x14ac:dyDescent="0.3">
      <c r="C69" s="1"/>
      <c r="E69" s="118"/>
      <c r="F69" s="9"/>
      <c r="G69" s="8"/>
      <c r="L69" s="137"/>
      <c r="M69" s="137"/>
    </row>
    <row r="70" spans="1:49" ht="28.8" x14ac:dyDescent="0.3">
      <c r="A70" s="12" t="s">
        <v>0</v>
      </c>
      <c r="B70" s="120" t="s">
        <v>322</v>
      </c>
      <c r="C70" s="121" t="s">
        <v>292</v>
      </c>
      <c r="D70" s="121" t="s">
        <v>11</v>
      </c>
      <c r="E70" s="122">
        <v>1</v>
      </c>
      <c r="F70" s="123">
        <v>1</v>
      </c>
      <c r="G70" s="8" t="s">
        <v>294</v>
      </c>
      <c r="M70" s="137"/>
    </row>
    <row r="71" spans="1:49" x14ac:dyDescent="0.3">
      <c r="C71" s="7"/>
      <c r="D71" s="124"/>
      <c r="E71" s="122">
        <v>2</v>
      </c>
      <c r="F71" s="125">
        <v>1</v>
      </c>
      <c r="G71" s="8" t="s">
        <v>459</v>
      </c>
    </row>
    <row r="72" spans="1:49" x14ac:dyDescent="0.3">
      <c r="C72" s="7"/>
      <c r="E72" s="118"/>
      <c r="F72" s="9"/>
      <c r="G72" s="8"/>
      <c r="AT72" t="s">
        <v>370</v>
      </c>
      <c r="AW72" t="s">
        <v>371</v>
      </c>
    </row>
    <row r="73" spans="1:49" x14ac:dyDescent="0.3">
      <c r="C73" s="1"/>
      <c r="F73" s="1" t="s">
        <v>27</v>
      </c>
      <c r="AT73" s="137">
        <f>L81+O81+W81</f>
        <v>551.29769999999996</v>
      </c>
      <c r="AW73" s="137">
        <f>AK81+U81+H81+M81</f>
        <v>930.54750000000001</v>
      </c>
    </row>
    <row r="74" spans="1:49" x14ac:dyDescent="0.3">
      <c r="C74" s="1"/>
      <c r="F74" s="151">
        <v>0</v>
      </c>
      <c r="G74" s="118">
        <v>1</v>
      </c>
      <c r="H74" s="118">
        <v>2</v>
      </c>
      <c r="I74" s="118">
        <v>3</v>
      </c>
      <c r="J74" s="118">
        <v>4</v>
      </c>
      <c r="K74" s="118">
        <v>5</v>
      </c>
      <c r="L74" s="118">
        <v>6</v>
      </c>
      <c r="M74" s="118">
        <v>7</v>
      </c>
      <c r="N74" s="118">
        <v>8</v>
      </c>
      <c r="O74" s="118">
        <v>9</v>
      </c>
      <c r="P74" s="118">
        <v>10</v>
      </c>
      <c r="Q74" s="118">
        <v>11</v>
      </c>
      <c r="R74" s="118">
        <v>12</v>
      </c>
      <c r="S74" s="118">
        <v>13</v>
      </c>
      <c r="T74" s="118">
        <v>14</v>
      </c>
      <c r="U74" s="118">
        <v>15</v>
      </c>
      <c r="V74" s="118">
        <v>16</v>
      </c>
      <c r="W74" s="118">
        <v>17</v>
      </c>
      <c r="X74" s="118">
        <v>18</v>
      </c>
      <c r="Y74" s="118">
        <v>19</v>
      </c>
      <c r="Z74" s="118">
        <v>20</v>
      </c>
      <c r="AA74" s="118">
        <v>21</v>
      </c>
      <c r="AB74" s="118">
        <v>22</v>
      </c>
      <c r="AC74" s="118">
        <v>23</v>
      </c>
      <c r="AD74" s="118">
        <v>24</v>
      </c>
      <c r="AE74" s="118">
        <v>25</v>
      </c>
      <c r="AF74" s="118">
        <v>26</v>
      </c>
      <c r="AG74" s="118">
        <v>27</v>
      </c>
      <c r="AH74" s="118">
        <v>28</v>
      </c>
      <c r="AI74" s="118">
        <v>29</v>
      </c>
      <c r="AJ74" s="118">
        <v>30</v>
      </c>
      <c r="AK74" s="118">
        <v>31</v>
      </c>
      <c r="AL74" s="118">
        <v>32</v>
      </c>
      <c r="AM74" s="118">
        <v>33</v>
      </c>
      <c r="AN74" s="118">
        <v>34</v>
      </c>
      <c r="AO74" s="118">
        <v>35</v>
      </c>
      <c r="AP74" s="118">
        <v>36</v>
      </c>
      <c r="AQ74" s="118">
        <v>37</v>
      </c>
      <c r="AT74" s="137">
        <f>AC81+AI81</f>
        <v>468.98919999999998</v>
      </c>
      <c r="AW74" s="137">
        <f>AB81+Z81+X81+G81+P81</f>
        <v>1046.9488999999999</v>
      </c>
    </row>
    <row r="75" spans="1:49" x14ac:dyDescent="0.3">
      <c r="A75" s="12" t="s">
        <v>52</v>
      </c>
      <c r="B75" t="s">
        <v>26</v>
      </c>
      <c r="C75" s="1" t="s">
        <v>29</v>
      </c>
      <c r="D75" s="1" t="s">
        <v>11</v>
      </c>
      <c r="E75" s="118">
        <v>1</v>
      </c>
      <c r="F75" s="133">
        <v>0</v>
      </c>
      <c r="G75" s="171">
        <f>C77/2</f>
        <v>6</v>
      </c>
      <c r="H75" s="84">
        <f>G75</f>
        <v>6</v>
      </c>
      <c r="I75" s="84">
        <f t="shared" ref="I75:AQ76" si="7">H75</f>
        <v>6</v>
      </c>
      <c r="J75" s="84">
        <f t="shared" si="7"/>
        <v>6</v>
      </c>
      <c r="K75" s="84">
        <f t="shared" si="7"/>
        <v>6</v>
      </c>
      <c r="L75" s="84">
        <f t="shared" si="7"/>
        <v>6</v>
      </c>
      <c r="M75" s="84">
        <f t="shared" si="7"/>
        <v>6</v>
      </c>
      <c r="N75" s="84">
        <f t="shared" si="7"/>
        <v>6</v>
      </c>
      <c r="O75" s="84">
        <f t="shared" si="7"/>
        <v>6</v>
      </c>
      <c r="P75" s="84">
        <f t="shared" si="7"/>
        <v>6</v>
      </c>
      <c r="Q75" s="84">
        <f t="shared" si="7"/>
        <v>6</v>
      </c>
      <c r="R75" s="84">
        <f t="shared" si="7"/>
        <v>6</v>
      </c>
      <c r="S75" s="84">
        <f t="shared" si="7"/>
        <v>6</v>
      </c>
      <c r="T75" s="84">
        <f t="shared" si="7"/>
        <v>6</v>
      </c>
      <c r="U75" s="84">
        <f t="shared" si="7"/>
        <v>6</v>
      </c>
      <c r="V75" s="84">
        <f t="shared" si="7"/>
        <v>6</v>
      </c>
      <c r="W75" s="84">
        <f t="shared" si="7"/>
        <v>6</v>
      </c>
      <c r="X75" s="84">
        <f t="shared" si="7"/>
        <v>6</v>
      </c>
      <c r="Y75" s="84">
        <f t="shared" si="7"/>
        <v>6</v>
      </c>
      <c r="Z75" s="84">
        <f t="shared" si="7"/>
        <v>6</v>
      </c>
      <c r="AA75" s="84">
        <f t="shared" si="7"/>
        <v>6</v>
      </c>
      <c r="AB75" s="84">
        <f t="shared" si="7"/>
        <v>6</v>
      </c>
      <c r="AC75" s="84">
        <f t="shared" si="7"/>
        <v>6</v>
      </c>
      <c r="AD75" s="84">
        <f t="shared" si="7"/>
        <v>6</v>
      </c>
      <c r="AE75" s="84">
        <f t="shared" si="7"/>
        <v>6</v>
      </c>
      <c r="AF75" s="84">
        <f t="shared" si="7"/>
        <v>6</v>
      </c>
      <c r="AG75" s="84">
        <f t="shared" si="7"/>
        <v>6</v>
      </c>
      <c r="AH75" s="84">
        <f t="shared" si="7"/>
        <v>6</v>
      </c>
      <c r="AI75" s="84">
        <f t="shared" si="7"/>
        <v>6</v>
      </c>
      <c r="AJ75" s="84">
        <f t="shared" si="7"/>
        <v>6</v>
      </c>
      <c r="AK75" s="84">
        <f t="shared" si="7"/>
        <v>6</v>
      </c>
      <c r="AL75" s="84">
        <f t="shared" si="7"/>
        <v>6</v>
      </c>
      <c r="AM75" s="84">
        <f t="shared" si="7"/>
        <v>6</v>
      </c>
      <c r="AN75" s="84">
        <f t="shared" si="7"/>
        <v>6</v>
      </c>
      <c r="AO75" s="84">
        <f t="shared" si="7"/>
        <v>6</v>
      </c>
      <c r="AP75" s="84">
        <f t="shared" si="7"/>
        <v>6</v>
      </c>
      <c r="AQ75" s="85">
        <f t="shared" si="7"/>
        <v>6</v>
      </c>
      <c r="AW75" s="137">
        <f>AE81+AF81+AA81+V81</f>
        <v>875.40610000000004</v>
      </c>
    </row>
    <row r="76" spans="1:49" x14ac:dyDescent="0.3">
      <c r="A76" s="12"/>
      <c r="C76" s="1"/>
      <c r="D76" s="7" t="s">
        <v>32</v>
      </c>
      <c r="E76" s="118">
        <v>2</v>
      </c>
      <c r="F76" s="10">
        <v>0</v>
      </c>
      <c r="G76" s="98">
        <f>C78+C79</f>
        <v>4.4984623200370137</v>
      </c>
      <c r="H76" s="82">
        <f>G76</f>
        <v>4.4984623200370137</v>
      </c>
      <c r="I76" s="82">
        <f t="shared" si="7"/>
        <v>4.4984623200370137</v>
      </c>
      <c r="J76" s="82">
        <f t="shared" si="7"/>
        <v>4.4984623200370137</v>
      </c>
      <c r="K76" s="82">
        <f t="shared" si="7"/>
        <v>4.4984623200370137</v>
      </c>
      <c r="L76" s="82">
        <f t="shared" si="7"/>
        <v>4.4984623200370137</v>
      </c>
      <c r="M76" s="82">
        <f t="shared" si="7"/>
        <v>4.4984623200370137</v>
      </c>
      <c r="N76" s="82">
        <f t="shared" si="7"/>
        <v>4.4984623200370137</v>
      </c>
      <c r="O76" s="82">
        <f t="shared" si="7"/>
        <v>4.4984623200370137</v>
      </c>
      <c r="P76" s="82">
        <f t="shared" si="7"/>
        <v>4.4984623200370137</v>
      </c>
      <c r="Q76" s="82">
        <f t="shared" si="7"/>
        <v>4.4984623200370137</v>
      </c>
      <c r="R76" s="82">
        <f t="shared" si="7"/>
        <v>4.4984623200370137</v>
      </c>
      <c r="S76" s="82">
        <f t="shared" si="7"/>
        <v>4.4984623200370137</v>
      </c>
      <c r="T76" s="82">
        <f t="shared" si="7"/>
        <v>4.4984623200370137</v>
      </c>
      <c r="U76" s="82">
        <f t="shared" si="7"/>
        <v>4.4984623200370137</v>
      </c>
      <c r="V76" s="82">
        <f t="shared" si="7"/>
        <v>4.4984623200370137</v>
      </c>
      <c r="W76" s="82">
        <f t="shared" si="7"/>
        <v>4.4984623200370137</v>
      </c>
      <c r="X76" s="82">
        <f t="shared" si="7"/>
        <v>4.4984623200370137</v>
      </c>
      <c r="Y76" s="82">
        <f t="shared" si="7"/>
        <v>4.4984623200370137</v>
      </c>
      <c r="Z76" s="82">
        <f t="shared" si="7"/>
        <v>4.4984623200370137</v>
      </c>
      <c r="AA76" s="82">
        <f t="shared" si="7"/>
        <v>4.4984623200370137</v>
      </c>
      <c r="AB76" s="82">
        <f t="shared" si="7"/>
        <v>4.4984623200370137</v>
      </c>
      <c r="AC76" s="82">
        <f t="shared" si="7"/>
        <v>4.4984623200370137</v>
      </c>
      <c r="AD76" s="82">
        <f t="shared" si="7"/>
        <v>4.4984623200370137</v>
      </c>
      <c r="AE76" s="82">
        <f t="shared" si="7"/>
        <v>4.4984623200370137</v>
      </c>
      <c r="AF76" s="82">
        <f t="shared" si="7"/>
        <v>4.4984623200370137</v>
      </c>
      <c r="AG76" s="82">
        <f t="shared" si="7"/>
        <v>4.4984623200370137</v>
      </c>
      <c r="AH76" s="82">
        <f t="shared" si="7"/>
        <v>4.4984623200370137</v>
      </c>
      <c r="AI76" s="82">
        <f t="shared" si="7"/>
        <v>4.4984623200370137</v>
      </c>
      <c r="AJ76" s="82">
        <f t="shared" si="7"/>
        <v>4.4984623200370137</v>
      </c>
      <c r="AK76" s="82">
        <f t="shared" si="7"/>
        <v>4.4984623200370137</v>
      </c>
      <c r="AL76" s="82">
        <f t="shared" si="7"/>
        <v>4.4984623200370137</v>
      </c>
      <c r="AM76" s="82">
        <f t="shared" si="7"/>
        <v>4.4984623200370137</v>
      </c>
      <c r="AN76" s="82">
        <f t="shared" si="7"/>
        <v>4.4984623200370137</v>
      </c>
      <c r="AO76" s="82">
        <f t="shared" si="7"/>
        <v>4.4984623200370137</v>
      </c>
      <c r="AP76" s="82">
        <f t="shared" si="7"/>
        <v>4.4984623200370137</v>
      </c>
      <c r="AQ76" s="135">
        <f t="shared" si="7"/>
        <v>4.4984623200370137</v>
      </c>
      <c r="AW76" s="137">
        <f>AQ81+AL81+AG81+AH81</f>
        <v>831.23309999999992</v>
      </c>
    </row>
    <row r="77" spans="1:49" ht="28.8" x14ac:dyDescent="0.3">
      <c r="A77" s="255" t="s">
        <v>274</v>
      </c>
      <c r="B77" s="224" t="s">
        <v>460</v>
      </c>
      <c r="C77" s="259">
        <v>12</v>
      </c>
      <c r="D77" s="7" t="s">
        <v>32</v>
      </c>
      <c r="F77" s="118"/>
      <c r="G77" s="118"/>
      <c r="H77" s="118"/>
      <c r="I77" s="118"/>
      <c r="J77" s="118"/>
      <c r="AT77" s="137"/>
      <c r="AW77" s="137">
        <f>AM81+AD81+K81+Q81+J81</f>
        <v>1086.7863</v>
      </c>
    </row>
    <row r="78" spans="1:49" x14ac:dyDescent="0.3">
      <c r="A78" s="255" t="s">
        <v>274</v>
      </c>
      <c r="C78" s="260">
        <v>1.7431575509611634</v>
      </c>
      <c r="D78" s="141" t="s">
        <v>291</v>
      </c>
      <c r="G78" s="118"/>
      <c r="H78" s="118"/>
      <c r="I78" s="118"/>
      <c r="J78" s="118"/>
      <c r="AT78" s="137"/>
      <c r="AW78" s="137">
        <f>AN81+R81+S81+T81+Y81</f>
        <v>1027.6614</v>
      </c>
    </row>
    <row r="79" spans="1:49" x14ac:dyDescent="0.3">
      <c r="A79" s="255" t="s">
        <v>274</v>
      </c>
      <c r="C79" s="260">
        <v>2.7553047690758499</v>
      </c>
      <c r="D79" s="141" t="s">
        <v>325</v>
      </c>
      <c r="F79" s="1" t="s">
        <v>27</v>
      </c>
      <c r="G79" s="118"/>
      <c r="H79" s="118"/>
      <c r="I79" s="118"/>
      <c r="J79" s="118"/>
      <c r="AW79" s="137">
        <f>AP81+AO81+AJ81+I81+N81</f>
        <v>1150.3024</v>
      </c>
    </row>
    <row r="80" spans="1:49" x14ac:dyDescent="0.3">
      <c r="C80" s="177" t="s">
        <v>355</v>
      </c>
      <c r="F80" s="150">
        <v>0</v>
      </c>
      <c r="G80" s="118">
        <v>1</v>
      </c>
      <c r="H80" s="118">
        <v>2</v>
      </c>
      <c r="I80" s="118">
        <v>3</v>
      </c>
      <c r="J80" s="118">
        <v>4</v>
      </c>
      <c r="K80" s="118">
        <v>5</v>
      </c>
      <c r="L80" s="118">
        <v>6</v>
      </c>
      <c r="M80" s="118">
        <v>7</v>
      </c>
      <c r="N80" s="118">
        <v>8</v>
      </c>
      <c r="O80" s="118">
        <v>9</v>
      </c>
      <c r="P80" s="118">
        <v>10</v>
      </c>
      <c r="Q80" s="118">
        <v>11</v>
      </c>
      <c r="R80" s="118">
        <v>12</v>
      </c>
      <c r="S80" s="118">
        <v>13</v>
      </c>
      <c r="T80" s="118">
        <v>14</v>
      </c>
      <c r="U80" s="118">
        <v>15</v>
      </c>
      <c r="V80" s="118">
        <v>16</v>
      </c>
      <c r="W80" s="118">
        <v>17</v>
      </c>
      <c r="X80" s="118">
        <v>18</v>
      </c>
      <c r="Y80" s="118">
        <v>19</v>
      </c>
      <c r="Z80" s="118">
        <v>20</v>
      </c>
      <c r="AA80" s="118">
        <v>21</v>
      </c>
      <c r="AB80" s="118">
        <v>22</v>
      </c>
      <c r="AC80" s="118">
        <v>23</v>
      </c>
      <c r="AD80" s="118">
        <v>24</v>
      </c>
      <c r="AE80" s="118">
        <v>25</v>
      </c>
      <c r="AF80" s="118">
        <v>26</v>
      </c>
      <c r="AG80" s="118">
        <v>27</v>
      </c>
      <c r="AH80" s="118">
        <v>28</v>
      </c>
      <c r="AI80" s="118">
        <v>29</v>
      </c>
      <c r="AJ80" s="118">
        <v>30</v>
      </c>
      <c r="AK80" s="118">
        <v>31</v>
      </c>
      <c r="AL80" s="118">
        <v>32</v>
      </c>
      <c r="AM80" s="118">
        <v>33</v>
      </c>
      <c r="AN80" s="118">
        <v>34</v>
      </c>
      <c r="AO80" s="118">
        <v>35</v>
      </c>
      <c r="AP80" s="118">
        <v>36</v>
      </c>
      <c r="AQ80" s="118">
        <v>37</v>
      </c>
    </row>
    <row r="81" spans="1:87" x14ac:dyDescent="0.3">
      <c r="A81" s="12" t="s">
        <v>85</v>
      </c>
      <c r="B81" t="s">
        <v>30</v>
      </c>
      <c r="C81" s="1" t="s">
        <v>31</v>
      </c>
      <c r="D81" s="1" t="s">
        <v>11</v>
      </c>
      <c r="E81" s="118">
        <v>1</v>
      </c>
      <c r="F81" s="133">
        <v>0</v>
      </c>
      <c r="G81" s="95">
        <v>216.8297</v>
      </c>
      <c r="H81" s="95">
        <v>246.7766</v>
      </c>
      <c r="I81" s="95">
        <v>171.9024</v>
      </c>
      <c r="J81" s="95">
        <v>194.5334</v>
      </c>
      <c r="K81" s="95">
        <v>194.9503</v>
      </c>
      <c r="L81" s="95">
        <v>211.25489999999999</v>
      </c>
      <c r="M81" s="95">
        <v>211.41560000000001</v>
      </c>
      <c r="N81" s="95">
        <v>248</v>
      </c>
      <c r="O81" s="95">
        <v>178.58430000000001</v>
      </c>
      <c r="P81" s="95">
        <v>221.31700000000001</v>
      </c>
      <c r="Q81" s="95">
        <v>203.23660000000001</v>
      </c>
      <c r="R81" s="95">
        <v>185.47710000000001</v>
      </c>
      <c r="S81" s="95">
        <v>163.12649999999999</v>
      </c>
      <c r="T81" s="95">
        <v>182.14449999999999</v>
      </c>
      <c r="U81" s="95">
        <v>237.44059999999999</v>
      </c>
      <c r="V81" s="95">
        <v>246.79830000000001</v>
      </c>
      <c r="W81" s="95">
        <v>161.45849999999999</v>
      </c>
      <c r="X81" s="95">
        <v>250</v>
      </c>
      <c r="Y81" s="95">
        <v>247</v>
      </c>
      <c r="Z81" s="95">
        <v>138.63149999999999</v>
      </c>
      <c r="AA81" s="95">
        <v>190.70339999999999</v>
      </c>
      <c r="AB81" s="95">
        <v>220.17070000000001</v>
      </c>
      <c r="AC81" s="95">
        <v>219.7259</v>
      </c>
      <c r="AD81" s="95">
        <v>249</v>
      </c>
      <c r="AE81" s="95">
        <v>220.06880000000001</v>
      </c>
      <c r="AF81" s="95">
        <v>217.8356</v>
      </c>
      <c r="AG81" s="95">
        <v>192.86869999999999</v>
      </c>
      <c r="AH81" s="95">
        <v>171.2439</v>
      </c>
      <c r="AI81" s="95">
        <v>249.26329999999999</v>
      </c>
      <c r="AJ81" s="95">
        <v>247</v>
      </c>
      <c r="AK81" s="95">
        <v>234.91470000000001</v>
      </c>
      <c r="AL81" s="95">
        <v>221.3939</v>
      </c>
      <c r="AM81" s="95">
        <v>245.066</v>
      </c>
      <c r="AN81" s="95">
        <v>249.91329999999999</v>
      </c>
      <c r="AO81" s="95">
        <v>235.4</v>
      </c>
      <c r="AP81" s="95">
        <v>248</v>
      </c>
      <c r="AQ81" s="96">
        <v>245.72659999999999</v>
      </c>
      <c r="AS81" s="137">
        <f>SUM(G81:AQ81)</f>
        <v>7969.1726000000008</v>
      </c>
      <c r="AT81" s="137"/>
      <c r="AV81" s="137">
        <f>MIN(G81:AQ81)</f>
        <v>138.63149999999999</v>
      </c>
      <c r="AW81" s="137">
        <f>MAX(G81:AQ81)</f>
        <v>250</v>
      </c>
    </row>
    <row r="82" spans="1:87" x14ac:dyDescent="0.3">
      <c r="C82" s="1"/>
      <c r="D82" s="7" t="s">
        <v>43</v>
      </c>
      <c r="E82" s="118">
        <v>2</v>
      </c>
      <c r="F82" s="10">
        <v>0</v>
      </c>
      <c r="G82" s="98">
        <v>216.8297</v>
      </c>
      <c r="H82" s="98">
        <v>246.7766</v>
      </c>
      <c r="I82" s="98">
        <v>171.9024</v>
      </c>
      <c r="J82" s="98">
        <v>194.5334</v>
      </c>
      <c r="K82" s="98">
        <v>194.9503</v>
      </c>
      <c r="L82" s="98">
        <v>211.25489999999999</v>
      </c>
      <c r="M82" s="98">
        <v>211.41560000000001</v>
      </c>
      <c r="N82" s="98">
        <v>248</v>
      </c>
      <c r="O82" s="98">
        <v>178.58430000000001</v>
      </c>
      <c r="P82" s="98">
        <v>221.31700000000001</v>
      </c>
      <c r="Q82" s="98">
        <v>203.23660000000001</v>
      </c>
      <c r="R82" s="98">
        <v>185.47710000000001</v>
      </c>
      <c r="S82" s="98">
        <v>163.12649999999999</v>
      </c>
      <c r="T82" s="98">
        <v>182.14449999999999</v>
      </c>
      <c r="U82" s="98">
        <v>237.44059999999999</v>
      </c>
      <c r="V82" s="98">
        <v>246.79830000000001</v>
      </c>
      <c r="W82" s="98">
        <v>161.45849999999999</v>
      </c>
      <c r="X82" s="98">
        <v>250</v>
      </c>
      <c r="Y82" s="98">
        <v>247</v>
      </c>
      <c r="Z82" s="98">
        <v>138.63149999999999</v>
      </c>
      <c r="AA82" s="98">
        <v>190.70339999999999</v>
      </c>
      <c r="AB82" s="98">
        <v>220.17070000000001</v>
      </c>
      <c r="AC82" s="98">
        <v>219.7259</v>
      </c>
      <c r="AD82" s="98">
        <v>249</v>
      </c>
      <c r="AE82" s="98">
        <v>220.06880000000001</v>
      </c>
      <c r="AF82" s="98">
        <v>217.8356</v>
      </c>
      <c r="AG82" s="98">
        <v>192.86869999999999</v>
      </c>
      <c r="AH82" s="98">
        <v>171.2439</v>
      </c>
      <c r="AI82" s="98">
        <v>249.26329999999999</v>
      </c>
      <c r="AJ82" s="98">
        <v>247</v>
      </c>
      <c r="AK82" s="98">
        <v>234.91470000000001</v>
      </c>
      <c r="AL82" s="98">
        <v>221.3939</v>
      </c>
      <c r="AM82" s="98">
        <v>245.066</v>
      </c>
      <c r="AN82" s="98">
        <v>249.91329999999999</v>
      </c>
      <c r="AO82" s="98">
        <v>235.4</v>
      </c>
      <c r="AP82" s="98">
        <v>248</v>
      </c>
      <c r="AQ82" s="99">
        <v>245.72659999999999</v>
      </c>
      <c r="AS82" s="137"/>
      <c r="AT82" s="137"/>
    </row>
    <row r="83" spans="1:87" x14ac:dyDescent="0.3">
      <c r="C83" s="1"/>
      <c r="F83" s="118"/>
      <c r="G83" s="118"/>
      <c r="H83" s="118"/>
      <c r="I83" s="118"/>
      <c r="J83" s="118"/>
      <c r="AT83" s="137"/>
    </row>
    <row r="84" spans="1:87" x14ac:dyDescent="0.3">
      <c r="B84" s="21">
        <f>SUM(G81:AR81)</f>
        <v>7969.1726000000008</v>
      </c>
      <c r="C84" s="167">
        <f>B84*D44*F181</f>
        <v>2151676.602</v>
      </c>
      <c r="F84" s="1" t="s">
        <v>27</v>
      </c>
      <c r="G84" s="118"/>
      <c r="H84" s="118"/>
      <c r="I84" s="118"/>
      <c r="J84" s="118"/>
    </row>
    <row r="85" spans="1:87" x14ac:dyDescent="0.3">
      <c r="C85" s="1"/>
      <c r="F85" s="149">
        <v>0</v>
      </c>
      <c r="G85" s="118">
        <v>1</v>
      </c>
      <c r="H85" s="118">
        <v>2</v>
      </c>
      <c r="I85" s="118">
        <v>3</v>
      </c>
      <c r="J85" s="118">
        <v>4</v>
      </c>
      <c r="K85" s="118">
        <v>5</v>
      </c>
      <c r="L85" s="118">
        <v>6</v>
      </c>
      <c r="M85" s="118">
        <v>7</v>
      </c>
      <c r="N85" s="118">
        <v>8</v>
      </c>
      <c r="O85" s="118">
        <v>9</v>
      </c>
      <c r="P85" s="118">
        <v>10</v>
      </c>
      <c r="Q85" s="118">
        <v>11</v>
      </c>
      <c r="R85" s="118">
        <v>12</v>
      </c>
      <c r="S85" s="118">
        <v>13</v>
      </c>
      <c r="T85" s="118">
        <v>14</v>
      </c>
      <c r="U85" s="118">
        <v>15</v>
      </c>
      <c r="V85" s="118">
        <v>16</v>
      </c>
      <c r="W85" s="118">
        <v>17</v>
      </c>
      <c r="X85" s="118">
        <v>18</v>
      </c>
      <c r="Y85" s="118">
        <v>19</v>
      </c>
      <c r="Z85" s="118">
        <v>20</v>
      </c>
      <c r="AA85" s="118">
        <v>21</v>
      </c>
      <c r="AB85" s="118">
        <v>22</v>
      </c>
      <c r="AC85" s="118">
        <v>23</v>
      </c>
      <c r="AD85" s="118">
        <v>24</v>
      </c>
      <c r="AE85" s="118">
        <v>25</v>
      </c>
      <c r="AF85" s="118">
        <v>26</v>
      </c>
      <c r="AG85" s="118">
        <v>27</v>
      </c>
      <c r="AH85" s="118">
        <v>28</v>
      </c>
      <c r="AI85" s="118">
        <v>29</v>
      </c>
      <c r="AJ85" s="118">
        <v>30</v>
      </c>
      <c r="AK85" s="118">
        <v>31</v>
      </c>
      <c r="AL85" s="118">
        <v>32</v>
      </c>
      <c r="AM85" s="118">
        <v>33</v>
      </c>
      <c r="AN85" s="118">
        <v>34</v>
      </c>
      <c r="AO85" s="118">
        <v>35</v>
      </c>
      <c r="AP85" s="118">
        <v>36</v>
      </c>
      <c r="AQ85" s="118">
        <v>37</v>
      </c>
    </row>
    <row r="86" spans="1:87" x14ac:dyDescent="0.3">
      <c r="A86" s="12" t="s">
        <v>94</v>
      </c>
      <c r="B86" t="s">
        <v>35</v>
      </c>
      <c r="C86" s="1" t="s">
        <v>36</v>
      </c>
      <c r="D86" s="1" t="s">
        <v>11</v>
      </c>
      <c r="E86" s="118">
        <v>1</v>
      </c>
      <c r="F86" s="83">
        <v>0</v>
      </c>
      <c r="G86" s="84">
        <f>G75*G81</f>
        <v>1300.9782</v>
      </c>
      <c r="H86" s="84">
        <f t="shared" ref="H86:AQ86" si="8">H75*H81</f>
        <v>1480.6596</v>
      </c>
      <c r="I86" s="84">
        <f t="shared" si="8"/>
        <v>1031.4144000000001</v>
      </c>
      <c r="J86" s="84">
        <f t="shared" si="8"/>
        <v>1167.2003999999999</v>
      </c>
      <c r="K86" s="84">
        <f t="shared" si="8"/>
        <v>1169.7018</v>
      </c>
      <c r="L86" s="84">
        <f t="shared" si="8"/>
        <v>1267.5293999999999</v>
      </c>
      <c r="M86" s="84">
        <f t="shared" si="8"/>
        <v>1268.4936</v>
      </c>
      <c r="N86" s="84">
        <f t="shared" si="8"/>
        <v>1488</v>
      </c>
      <c r="O86" s="84">
        <f t="shared" si="8"/>
        <v>1071.5058000000001</v>
      </c>
      <c r="P86" s="84">
        <f t="shared" si="8"/>
        <v>1327.902</v>
      </c>
      <c r="Q86" s="84">
        <f t="shared" si="8"/>
        <v>1219.4196000000002</v>
      </c>
      <c r="R86" s="84">
        <f t="shared" si="8"/>
        <v>1112.8625999999999</v>
      </c>
      <c r="S86" s="84">
        <f t="shared" si="8"/>
        <v>978.75900000000001</v>
      </c>
      <c r="T86" s="84">
        <f t="shared" si="8"/>
        <v>1092.867</v>
      </c>
      <c r="U86" s="84">
        <f t="shared" si="8"/>
        <v>1424.6435999999999</v>
      </c>
      <c r="V86" s="84">
        <f t="shared" si="8"/>
        <v>1480.7898</v>
      </c>
      <c r="W86" s="84">
        <f t="shared" si="8"/>
        <v>968.75099999999998</v>
      </c>
      <c r="X86" s="84">
        <f t="shared" si="8"/>
        <v>1500</v>
      </c>
      <c r="Y86" s="84">
        <f t="shared" si="8"/>
        <v>1482</v>
      </c>
      <c r="Z86" s="84">
        <f t="shared" si="8"/>
        <v>831.78899999999999</v>
      </c>
      <c r="AA86" s="84">
        <f t="shared" si="8"/>
        <v>1144.2203999999999</v>
      </c>
      <c r="AB86" s="84">
        <f t="shared" si="8"/>
        <v>1321.0242000000001</v>
      </c>
      <c r="AC86" s="84">
        <f t="shared" si="8"/>
        <v>1318.3553999999999</v>
      </c>
      <c r="AD86" s="84">
        <f t="shared" si="8"/>
        <v>1494</v>
      </c>
      <c r="AE86" s="84">
        <f t="shared" si="8"/>
        <v>1320.4128000000001</v>
      </c>
      <c r="AF86" s="84">
        <f t="shared" si="8"/>
        <v>1307.0136</v>
      </c>
      <c r="AG86" s="84">
        <f t="shared" si="8"/>
        <v>1157.2121999999999</v>
      </c>
      <c r="AH86" s="84">
        <f t="shared" si="8"/>
        <v>1027.4634000000001</v>
      </c>
      <c r="AI86" s="84">
        <f t="shared" si="8"/>
        <v>1495.5798</v>
      </c>
      <c r="AJ86" s="84">
        <f t="shared" si="8"/>
        <v>1482</v>
      </c>
      <c r="AK86" s="84">
        <f t="shared" si="8"/>
        <v>1409.4882</v>
      </c>
      <c r="AL86" s="84">
        <f t="shared" si="8"/>
        <v>1328.3634</v>
      </c>
      <c r="AM86" s="84">
        <f t="shared" si="8"/>
        <v>1470.396</v>
      </c>
      <c r="AN86" s="84">
        <f t="shared" si="8"/>
        <v>1499.4798000000001</v>
      </c>
      <c r="AO86" s="84">
        <f t="shared" si="8"/>
        <v>1412.4</v>
      </c>
      <c r="AP86" s="84">
        <f t="shared" si="8"/>
        <v>1488</v>
      </c>
      <c r="AQ86" s="85">
        <f t="shared" si="8"/>
        <v>1474.3596</v>
      </c>
      <c r="AS86" s="21">
        <f>SUM(G86:AR86)</f>
        <v>47815.03560000001</v>
      </c>
      <c r="AT86" s="21"/>
      <c r="AV86" s="21">
        <f>AS86*0.15</f>
        <v>7172.2553400000015</v>
      </c>
      <c r="AW86" t="s">
        <v>461</v>
      </c>
    </row>
    <row r="87" spans="1:87" x14ac:dyDescent="0.3">
      <c r="A87" s="12"/>
      <c r="C87" s="1"/>
      <c r="D87" s="7" t="s">
        <v>13</v>
      </c>
      <c r="E87" s="118">
        <v>2</v>
      </c>
      <c r="F87" s="10">
        <v>0</v>
      </c>
      <c r="G87" s="86">
        <f>G76*G82</f>
        <v>975.40023531492966</v>
      </c>
      <c r="H87" s="86">
        <f>H76*H82</f>
        <v>1110.1152365668461</v>
      </c>
      <c r="I87" s="86">
        <f t="shared" ref="I87:AQ87" si="9">I76*I82</f>
        <v>773.29646912393071</v>
      </c>
      <c r="J87" s="86">
        <f t="shared" si="9"/>
        <v>875.10116988868845</v>
      </c>
      <c r="K87" s="86">
        <f t="shared" si="9"/>
        <v>876.97657882991189</v>
      </c>
      <c r="L87" s="86">
        <f>L76*L82</f>
        <v>950.32220757318726</v>
      </c>
      <c r="M87" s="86">
        <f t="shared" si="9"/>
        <v>951.04511046801736</v>
      </c>
      <c r="N87" s="86">
        <f t="shared" si="9"/>
        <v>1115.6186553691794</v>
      </c>
      <c r="O87" s="86">
        <f t="shared" si="9"/>
        <v>803.35474450018614</v>
      </c>
      <c r="P87" s="86">
        <f t="shared" si="9"/>
        <v>995.58618528363183</v>
      </c>
      <c r="Q87" s="86">
        <f t="shared" si="9"/>
        <v>914.25218715243454</v>
      </c>
      <c r="R87" s="86">
        <f t="shared" si="9"/>
        <v>834.3617455797372</v>
      </c>
      <c r="S87" s="86">
        <f t="shared" si="9"/>
        <v>733.81841364951788</v>
      </c>
      <c r="T87" s="86">
        <f t="shared" si="9"/>
        <v>819.37017005198186</v>
      </c>
      <c r="U87" s="86">
        <f t="shared" si="9"/>
        <v>1068.1175923469805</v>
      </c>
      <c r="V87" s="86">
        <f t="shared" si="9"/>
        <v>1110.2128531991909</v>
      </c>
      <c r="W87" s="86">
        <f t="shared" si="9"/>
        <v>726.31497849969617</v>
      </c>
      <c r="X87" s="86">
        <f t="shared" si="9"/>
        <v>1124.6155800092533</v>
      </c>
      <c r="Y87" s="86">
        <f t="shared" si="9"/>
        <v>1111.1201930491425</v>
      </c>
      <c r="Z87" s="86">
        <f t="shared" si="9"/>
        <v>623.62857912021127</v>
      </c>
      <c r="AA87" s="86">
        <f t="shared" si="9"/>
        <v>857.87205920294662</v>
      </c>
      <c r="AB87" s="86">
        <f t="shared" si="9"/>
        <v>990.42959792617341</v>
      </c>
      <c r="AC87" s="86">
        <f t="shared" si="9"/>
        <v>988.42868188622083</v>
      </c>
      <c r="AD87" s="86">
        <f t="shared" si="9"/>
        <v>1120.1171176892165</v>
      </c>
      <c r="AE87" s="86">
        <f t="shared" si="9"/>
        <v>989.97120461576162</v>
      </c>
      <c r="AF87" s="86">
        <f t="shared" si="9"/>
        <v>979.92523856265495</v>
      </c>
      <c r="AG87" s="86">
        <f t="shared" si="9"/>
        <v>867.61257966452274</v>
      </c>
      <c r="AH87" s="86">
        <f t="shared" si="9"/>
        <v>770.3342316861864</v>
      </c>
      <c r="AI87" s="86">
        <f t="shared" si="9"/>
        <v>1121.3015628180822</v>
      </c>
      <c r="AJ87" s="86">
        <f t="shared" si="9"/>
        <v>1111.1201930491425</v>
      </c>
      <c r="AK87" s="86">
        <f t="shared" si="9"/>
        <v>1056.7549263727992</v>
      </c>
      <c r="AL87" s="86">
        <f t="shared" si="9"/>
        <v>995.93211703604265</v>
      </c>
      <c r="AM87" s="86">
        <f t="shared" si="9"/>
        <v>1102.4201669221909</v>
      </c>
      <c r="AN87" s="86">
        <f t="shared" si="9"/>
        <v>1124.2255633261061</v>
      </c>
      <c r="AO87" s="86">
        <f t="shared" si="9"/>
        <v>1058.938030136713</v>
      </c>
      <c r="AP87" s="86">
        <f t="shared" si="9"/>
        <v>1115.6186553691794</v>
      </c>
      <c r="AQ87" s="87">
        <f t="shared" si="9"/>
        <v>1105.3918511308073</v>
      </c>
      <c r="AS87" s="21">
        <f>SUM(G87:AR87)</f>
        <v>35849.022662971394</v>
      </c>
      <c r="AT87" s="21"/>
      <c r="AV87" s="21">
        <f>AS87*0.3</f>
        <v>10754.706798891419</v>
      </c>
      <c r="AW87" t="s">
        <v>183</v>
      </c>
    </row>
    <row r="88" spans="1:87" x14ac:dyDescent="0.3">
      <c r="C88" s="1"/>
      <c r="F88" s="118"/>
      <c r="G88" s="118"/>
      <c r="H88" s="118"/>
      <c r="I88" s="118"/>
      <c r="J88" s="118"/>
    </row>
    <row r="89" spans="1:87" x14ac:dyDescent="0.3">
      <c r="C89" s="1"/>
      <c r="F89" s="118"/>
      <c r="G89" s="1" t="s">
        <v>40</v>
      </c>
      <c r="H89" s="118"/>
      <c r="I89" s="118"/>
      <c r="J89" s="118"/>
    </row>
    <row r="90" spans="1:87" x14ac:dyDescent="0.3">
      <c r="C90" s="177" t="s">
        <v>355</v>
      </c>
      <c r="F90" s="150"/>
      <c r="G90" s="150">
        <v>0</v>
      </c>
      <c r="H90" s="118">
        <v>1</v>
      </c>
      <c r="I90" s="118">
        <v>2</v>
      </c>
      <c r="J90" s="118">
        <v>3</v>
      </c>
      <c r="K90" s="118">
        <v>4</v>
      </c>
      <c r="L90" s="118">
        <v>5</v>
      </c>
      <c r="M90" s="118">
        <v>6</v>
      </c>
      <c r="N90" s="118">
        <v>7</v>
      </c>
      <c r="O90" s="118">
        <v>8</v>
      </c>
      <c r="P90" s="118">
        <v>9</v>
      </c>
      <c r="Q90" s="118">
        <v>10</v>
      </c>
      <c r="R90" s="118">
        <v>11</v>
      </c>
      <c r="S90" s="118">
        <v>12</v>
      </c>
      <c r="T90" s="118">
        <v>13</v>
      </c>
      <c r="U90" s="118">
        <v>14</v>
      </c>
      <c r="V90" s="118">
        <v>15</v>
      </c>
      <c r="W90" s="118">
        <v>16</v>
      </c>
      <c r="X90" s="118">
        <v>17</v>
      </c>
      <c r="Y90" s="118">
        <v>18</v>
      </c>
      <c r="Z90" s="118">
        <v>19</v>
      </c>
      <c r="AA90" s="118">
        <v>20</v>
      </c>
      <c r="AB90" s="118">
        <v>21</v>
      </c>
      <c r="AC90" s="118">
        <v>22</v>
      </c>
      <c r="AD90" s="118">
        <v>23</v>
      </c>
      <c r="AE90" s="118">
        <v>24</v>
      </c>
      <c r="AF90" s="118">
        <v>25</v>
      </c>
      <c r="AG90" s="118">
        <v>26</v>
      </c>
      <c r="AH90" s="118">
        <v>27</v>
      </c>
      <c r="AI90" s="118">
        <v>28</v>
      </c>
      <c r="AJ90" s="118">
        <v>29</v>
      </c>
      <c r="AK90" s="118">
        <v>30</v>
      </c>
      <c r="AL90" s="118">
        <v>31</v>
      </c>
      <c r="AM90" s="118">
        <v>32</v>
      </c>
      <c r="AN90" s="118">
        <v>33</v>
      </c>
      <c r="AO90" s="118">
        <v>34</v>
      </c>
      <c r="AP90" s="118">
        <v>35</v>
      </c>
      <c r="AQ90" s="118">
        <v>36</v>
      </c>
      <c r="AR90" s="118">
        <v>37</v>
      </c>
      <c r="AT90" s="150"/>
      <c r="AU90" s="28" t="s">
        <v>83</v>
      </c>
    </row>
    <row r="91" spans="1:87" x14ac:dyDescent="0.3">
      <c r="A91" s="12" t="s">
        <v>85</v>
      </c>
      <c r="B91" t="s">
        <v>37</v>
      </c>
      <c r="C91" s="1" t="s">
        <v>38</v>
      </c>
      <c r="D91" s="1" t="s">
        <v>39</v>
      </c>
      <c r="E91" s="1" t="s">
        <v>27</v>
      </c>
      <c r="F91" s="150">
        <v>0</v>
      </c>
      <c r="G91" s="62">
        <v>0</v>
      </c>
      <c r="H91" s="95">
        <v>5.0003827656057762</v>
      </c>
      <c r="I91" s="95">
        <v>6.3306989200541839</v>
      </c>
      <c r="J91" s="95">
        <v>12.20636720643245</v>
      </c>
      <c r="K91" s="95">
        <v>9.8972746591770537</v>
      </c>
      <c r="L91" s="95">
        <v>7.9493525296084107</v>
      </c>
      <c r="M91" s="95">
        <v>2.7972740378043173</v>
      </c>
      <c r="N91" s="95">
        <v>20.24915803994184</v>
      </c>
      <c r="O91" s="95">
        <v>6.1633433581468182</v>
      </c>
      <c r="P91" s="95">
        <v>8.5213429107584471</v>
      </c>
      <c r="Q91" s="95">
        <v>7.0150260355176659</v>
      </c>
      <c r="R91" s="95">
        <v>6.2586432947667996</v>
      </c>
      <c r="S91" s="95">
        <v>13.226462400735706</v>
      </c>
      <c r="T91" s="95">
        <v>13.096627810158202</v>
      </c>
      <c r="U91" s="95">
        <v>13.59223594765556</v>
      </c>
      <c r="V91" s="95">
        <v>2.6974169535337467</v>
      </c>
      <c r="W91" s="95">
        <v>6.0422371904010346</v>
      </c>
      <c r="X91" s="95">
        <v>8.0654547827059542</v>
      </c>
      <c r="Y91" s="95">
        <v>12.921173276001344</v>
      </c>
      <c r="Z91" s="95">
        <v>17.548402450694073</v>
      </c>
      <c r="AA91" s="95">
        <v>11.263949196565052</v>
      </c>
      <c r="AB91" s="95">
        <v>11.238887991350493</v>
      </c>
      <c r="AC91" s="95">
        <v>10.395099233226043</v>
      </c>
      <c r="AD91" s="95">
        <v>9.9416437794375341</v>
      </c>
      <c r="AE91" s="95">
        <v>2.0171573440043744</v>
      </c>
      <c r="AF91" s="95">
        <v>9.9503019871500111</v>
      </c>
      <c r="AG91" s="95">
        <v>14.990263089216699</v>
      </c>
      <c r="AH91" s="95">
        <v>10.985480383262702</v>
      </c>
      <c r="AI91" s="95">
        <v>10.084860874644265</v>
      </c>
      <c r="AJ91" s="95">
        <v>0</v>
      </c>
      <c r="AK91" s="95">
        <v>6.1050113711210807</v>
      </c>
      <c r="AL91" s="95">
        <v>5.119102240670089</v>
      </c>
      <c r="AM91" s="95">
        <v>8.2469167484807429</v>
      </c>
      <c r="AN91" s="95">
        <v>7.0468185715883527</v>
      </c>
      <c r="AO91" s="95">
        <v>12.093141909105597</v>
      </c>
      <c r="AP91" s="95">
        <v>7.8706103123019373</v>
      </c>
      <c r="AQ91" s="95">
        <v>4.0461338188325655</v>
      </c>
      <c r="AR91" s="96">
        <v>17.533470242459643</v>
      </c>
      <c r="AT91" s="178"/>
      <c r="AU91" s="28"/>
    </row>
    <row r="92" spans="1:87" x14ac:dyDescent="0.3">
      <c r="C92" s="1"/>
      <c r="E92" s="7" t="s">
        <v>44</v>
      </c>
      <c r="F92" s="118">
        <v>1</v>
      </c>
      <c r="G92" s="179">
        <v>5.0003827656057762</v>
      </c>
      <c r="H92" s="100">
        <f t="shared" ref="H92:H128" si="10">AU92/1.60934</f>
        <v>0</v>
      </c>
      <c r="I92" s="100">
        <f t="shared" ref="I92:I128" si="11">AV92/1.60934</f>
        <v>25.056224290703025</v>
      </c>
      <c r="J92" s="100">
        <f t="shared" ref="J92:J128" si="12">AW92/1.60934</f>
        <v>14.13488572955373</v>
      </c>
      <c r="K92" s="100">
        <f t="shared" ref="K92:K128" si="13">AX92/1.60934</f>
        <v>14.766947320019387</v>
      </c>
      <c r="L92" s="100">
        <f t="shared" ref="L92:L128" si="14">AY92/1.60934</f>
        <v>9.1125989536083107</v>
      </c>
      <c r="M92" s="100">
        <f t="shared" ref="M92:M128" si="15">AZ92/1.60934</f>
        <v>4.7257925609255969</v>
      </c>
      <c r="N92" s="100">
        <f t="shared" ref="N92:N128" si="16">BA92/1.60934</f>
        <v>30.904481961549454</v>
      </c>
      <c r="O92" s="100">
        <f t="shared" ref="O92:O128" si="17">BB92/1.60934</f>
        <v>2.0139373904830551</v>
      </c>
      <c r="P92" s="100">
        <f t="shared" ref="P92:P128" si="18">BC92/1.60934</f>
        <v>4.5183224178855932</v>
      </c>
      <c r="Q92" s="100">
        <f t="shared" ref="Q92:Q128" si="19">BD92/1.60934</f>
        <v>2.8656206892266396</v>
      </c>
      <c r="R92" s="100">
        <f t="shared" ref="R92:R128" si="20">BE92/1.60934</f>
        <v>8.1871624392608151</v>
      </c>
      <c r="S92" s="100">
        <f t="shared" ref="S92:S128" si="21">BF92/1.60934</f>
        <v>15.15498154522972</v>
      </c>
      <c r="T92" s="100">
        <f t="shared" ref="T92:T128" si="22">BG92/1.60934</f>
        <v>15.02514633327948</v>
      </c>
      <c r="U92" s="100">
        <f t="shared" ref="U92:U128" si="23">BH92/1.60934</f>
        <v>15.520755092149578</v>
      </c>
      <c r="V92" s="100">
        <f t="shared" ref="V92:V128" si="24">BI92/1.60934</f>
        <v>7.6977990977667856</v>
      </c>
      <c r="W92" s="100">
        <f t="shared" ref="W92:W128" si="25">BJ92/1.60934</f>
        <v>6.9933003591534417</v>
      </c>
      <c r="X92" s="100">
        <f t="shared" ref="X92:X128" si="26">BK92/1.60934</f>
        <v>3.9160494364149279</v>
      </c>
      <c r="Y92" s="100">
        <f t="shared" ref="Y92:Y128" si="27">BL92/1.60934</f>
        <v>8.7945667167907331</v>
      </c>
      <c r="Z92" s="100">
        <f t="shared" ref="Z92:Z128" si="28">BM92/1.60934</f>
        <v>19.476920973815353</v>
      </c>
      <c r="AA92" s="100">
        <f t="shared" ref="AA92:AA128" si="29">BN92/1.60934</f>
        <v>21.030308076602829</v>
      </c>
      <c r="AB92" s="100">
        <f t="shared" ref="AB92:AB128" si="30">BO92/1.60934</f>
        <v>21.005247492761011</v>
      </c>
      <c r="AC92" s="100">
        <f t="shared" ref="AC92:AC128" si="31">BP92/1.60934</f>
        <v>20.161458113263823</v>
      </c>
      <c r="AD92" s="100">
        <f t="shared" ref="AD92:AD128" si="32">BQ92/1.60934</f>
        <v>14.976026197074576</v>
      </c>
      <c r="AE92" s="100">
        <f t="shared" ref="AE92:AE128" si="33">BR92/1.60934</f>
        <v>7.0175401096101515</v>
      </c>
      <c r="AF92" s="100">
        <f t="shared" ref="AF92:AF128" si="34">BS92/1.60934</f>
        <v>14.092820659400749</v>
      </c>
      <c r="AG92" s="100">
        <f t="shared" ref="AG92:AG128" si="35">BT92/1.60934</f>
        <v>20.122526625821763</v>
      </c>
      <c r="AH92" s="100">
        <f t="shared" ref="AH92:AH128" si="36">BU92/1.60934</f>
        <v>16.117743298495036</v>
      </c>
      <c r="AI92" s="100">
        <f t="shared" ref="AI92:AI128" si="37">BV92/1.60934</f>
        <v>17.209239191221247</v>
      </c>
      <c r="AJ92" s="100">
        <f t="shared" ref="AJ92:AJ128" si="38">BW92/1.60934</f>
        <v>5.0003827656057762</v>
      </c>
      <c r="AK92" s="100">
        <f t="shared" ref="AK92:AK128" si="39">BX92/1.60934</f>
        <v>10.038114382293362</v>
      </c>
      <c r="AL92" s="100">
        <f t="shared" ref="AL92:AL128" si="40">BY92/1.60934</f>
        <v>8.0877887829793575</v>
      </c>
      <c r="AM92" s="100">
        <f t="shared" ref="AM92:AM128" si="41">BZ92/1.60934</f>
        <v>7.1789913877738698</v>
      </c>
      <c r="AN92" s="100">
        <f t="shared" ref="AN92:AN128" si="42">CA92/1.60934</f>
        <v>8.9753370947096318</v>
      </c>
      <c r="AO92" s="100">
        <f t="shared" ref="AO92:AO128" si="43">CB92/1.60934</f>
        <v>14.021660432226877</v>
      </c>
      <c r="AP92" s="100">
        <f t="shared" ref="AP92:AP128" si="44">CC92/1.60934</f>
        <v>11.803713944846956</v>
      </c>
      <c r="AQ92" s="100">
        <f t="shared" ref="AQ92:AQ128" si="45">CD92/1.60934</f>
        <v>5.9746523419538446</v>
      </c>
      <c r="AR92" s="180">
        <f t="shared" ref="AR92:AR128" si="46">CE92/1.60934</f>
        <v>28.188794785439995</v>
      </c>
      <c r="AT92" s="33"/>
      <c r="AU92">
        <v>0</v>
      </c>
      <c r="AV92">
        <v>40.323984000000003</v>
      </c>
      <c r="AW92">
        <v>22.747837000000001</v>
      </c>
      <c r="AX92">
        <v>23.765039000000002</v>
      </c>
      <c r="AY92">
        <v>14.66527</v>
      </c>
      <c r="AZ92">
        <v>7.6054069999999996</v>
      </c>
      <c r="BA92">
        <v>49.735818999999999</v>
      </c>
      <c r="BB92">
        <v>3.2411099999999999</v>
      </c>
      <c r="BC92">
        <v>7.2715170000000002</v>
      </c>
      <c r="BD92">
        <v>4.611758</v>
      </c>
      <c r="BE92">
        <v>13.175928000000001</v>
      </c>
      <c r="BF92">
        <v>24.389517999999999</v>
      </c>
      <c r="BG92">
        <v>24.180568999999998</v>
      </c>
      <c r="BH92">
        <v>24.978172000000001</v>
      </c>
      <c r="BI92">
        <v>12.388375999999999</v>
      </c>
      <c r="BJ92">
        <v>11.254598</v>
      </c>
      <c r="BK92">
        <v>6.3022549999999997</v>
      </c>
      <c r="BL92">
        <v>14.153447999999999</v>
      </c>
      <c r="BM92">
        <v>31.344988000000001</v>
      </c>
      <c r="BN92">
        <v>33.844915999999998</v>
      </c>
      <c r="BO92">
        <v>33.804585000000003</v>
      </c>
      <c r="BP92">
        <v>32.446641</v>
      </c>
      <c r="BQ92">
        <v>24.101517999999999</v>
      </c>
      <c r="BR92">
        <v>11.293608000000001</v>
      </c>
      <c r="BS92">
        <v>22.680140000000002</v>
      </c>
      <c r="BT92">
        <v>32.383986999999998</v>
      </c>
      <c r="BU92">
        <v>25.938929000000002</v>
      </c>
      <c r="BV92">
        <v>27.695516999999999</v>
      </c>
      <c r="BW92">
        <v>8.0473160000000004</v>
      </c>
      <c r="BX92">
        <v>16.154738999999999</v>
      </c>
      <c r="BY92">
        <v>13.016002</v>
      </c>
      <c r="BZ92">
        <v>11.553438</v>
      </c>
      <c r="CA92">
        <v>14.444369</v>
      </c>
      <c r="CB92">
        <v>22.565619000000002</v>
      </c>
      <c r="CC92">
        <v>18.996189000000001</v>
      </c>
      <c r="CD92">
        <v>9.6152470000000001</v>
      </c>
      <c r="CE92">
        <v>45.365355000000001</v>
      </c>
      <c r="CF92" s="181"/>
      <c r="CG92" s="181"/>
      <c r="CH92" s="181"/>
      <c r="CI92" s="181"/>
    </row>
    <row r="93" spans="1:87" x14ac:dyDescent="0.3">
      <c r="F93" s="118">
        <v>2</v>
      </c>
      <c r="G93" s="179">
        <v>6.3306989200541839</v>
      </c>
      <c r="H93" s="100">
        <f t="shared" si="10"/>
        <v>24.740325226490363</v>
      </c>
      <c r="I93" s="100">
        <f t="shared" si="11"/>
        <v>0</v>
      </c>
      <c r="J93" s="100">
        <f t="shared" si="12"/>
        <v>19.926397156598359</v>
      </c>
      <c r="K93" s="100">
        <f t="shared" si="13"/>
        <v>12.832612748083065</v>
      </c>
      <c r="L93" s="100">
        <f t="shared" si="14"/>
        <v>13.821427417450632</v>
      </c>
      <c r="M93" s="100">
        <f t="shared" si="15"/>
        <v>22.537217120061641</v>
      </c>
      <c r="N93" s="100">
        <f t="shared" si="16"/>
        <v>8.2263306697155354</v>
      </c>
      <c r="O93" s="100">
        <f t="shared" si="17"/>
        <v>25.903285819031403</v>
      </c>
      <c r="P93" s="100">
        <f t="shared" si="18"/>
        <v>28.236214845837427</v>
      </c>
      <c r="Q93" s="100">
        <f t="shared" si="19"/>
        <v>6.4337647731368142</v>
      </c>
      <c r="R93" s="100">
        <f t="shared" si="20"/>
        <v>11.292657859743745</v>
      </c>
      <c r="S93" s="100">
        <f t="shared" si="21"/>
        <v>20.946492972274349</v>
      </c>
      <c r="T93" s="100">
        <f t="shared" si="22"/>
        <v>20.816658381696843</v>
      </c>
      <c r="U93" s="100">
        <f t="shared" si="23"/>
        <v>21.312266519194203</v>
      </c>
      <c r="V93" s="100">
        <f t="shared" si="24"/>
        <v>6.0385928393005832</v>
      </c>
      <c r="W93" s="100">
        <f t="shared" si="25"/>
        <v>2.2915176407719935</v>
      </c>
      <c r="X93" s="100">
        <f t="shared" si="26"/>
        <v>7.3790162426833366</v>
      </c>
      <c r="Y93" s="100">
        <f t="shared" si="27"/>
        <v>32.636045211080315</v>
      </c>
      <c r="Z93" s="100">
        <f t="shared" si="28"/>
        <v>27.270346850261596</v>
      </c>
      <c r="AA93" s="100">
        <f t="shared" si="29"/>
        <v>10.888528216535972</v>
      </c>
      <c r="AB93" s="100">
        <f t="shared" si="30"/>
        <v>10.863467632694148</v>
      </c>
      <c r="AC93" s="100">
        <f t="shared" si="31"/>
        <v>10.019678253196963</v>
      </c>
      <c r="AD93" s="100">
        <f t="shared" si="32"/>
        <v>11.453085737010204</v>
      </c>
      <c r="AE93" s="100">
        <f t="shared" si="33"/>
        <v>5.3792797047236753</v>
      </c>
      <c r="AF93" s="100">
        <f t="shared" si="34"/>
        <v>13.485800390222078</v>
      </c>
      <c r="AG93" s="100">
        <f t="shared" si="35"/>
        <v>14.614842730560353</v>
      </c>
      <c r="AH93" s="100">
        <f t="shared" si="36"/>
        <v>10.610059403233622</v>
      </c>
      <c r="AI93" s="100">
        <f t="shared" si="37"/>
        <v>9.7094398946151834</v>
      </c>
      <c r="AJ93" s="100">
        <f t="shared" si="38"/>
        <v>6.3306989200541839</v>
      </c>
      <c r="AK93" s="100">
        <f t="shared" si="39"/>
        <v>25.819883306200058</v>
      </c>
      <c r="AL93" s="100">
        <f t="shared" si="40"/>
        <v>1.2115966793840953</v>
      </c>
      <c r="AM93" s="100">
        <f t="shared" si="41"/>
        <v>5.5678377471510068</v>
      </c>
      <c r="AN93" s="100">
        <f t="shared" si="42"/>
        <v>13.957872171200616</v>
      </c>
      <c r="AO93" s="100">
        <f t="shared" si="43"/>
        <v>20.654237762063953</v>
      </c>
      <c r="AP93" s="100">
        <f t="shared" si="44"/>
        <v>27.585482868753651</v>
      </c>
      <c r="AQ93" s="100">
        <f t="shared" si="45"/>
        <v>21.782112543030063</v>
      </c>
      <c r="AR93" s="180">
        <f t="shared" si="46"/>
        <v>5.5106428722333387</v>
      </c>
      <c r="AT93" s="33"/>
      <c r="AU93">
        <v>39.815595000000002</v>
      </c>
      <c r="AV93">
        <v>0</v>
      </c>
      <c r="AW93">
        <v>32.068348</v>
      </c>
      <c r="AX93">
        <v>20.652037</v>
      </c>
      <c r="AY93">
        <v>22.243376000000001</v>
      </c>
      <c r="AZ93">
        <v>36.270045000000003</v>
      </c>
      <c r="BA93">
        <v>13.238963</v>
      </c>
      <c r="BB93">
        <v>41.687193999999998</v>
      </c>
      <c r="BC93">
        <v>45.441670000000002</v>
      </c>
      <c r="BD93">
        <v>10.354115</v>
      </c>
      <c r="BE93">
        <v>18.173725999999998</v>
      </c>
      <c r="BF93">
        <v>33.710028999999999</v>
      </c>
      <c r="BG93">
        <v>33.501080999999999</v>
      </c>
      <c r="BH93">
        <v>34.298682999999997</v>
      </c>
      <c r="BI93">
        <v>9.7181490000000004</v>
      </c>
      <c r="BJ93">
        <v>3.6878310000000001</v>
      </c>
      <c r="BK93">
        <v>11.875346</v>
      </c>
      <c r="BL93">
        <v>52.522492999999997</v>
      </c>
      <c r="BM93">
        <v>43.887259999999998</v>
      </c>
      <c r="BN93">
        <v>17.523344000000002</v>
      </c>
      <c r="BO93">
        <v>17.483013</v>
      </c>
      <c r="BP93">
        <v>16.125069</v>
      </c>
      <c r="BQ93">
        <v>18.431909000000001</v>
      </c>
      <c r="BR93">
        <v>8.6570900000000002</v>
      </c>
      <c r="BS93">
        <v>21.703237999999999</v>
      </c>
      <c r="BT93">
        <v>23.520250999999998</v>
      </c>
      <c r="BU93">
        <v>17.075192999999999</v>
      </c>
      <c r="BV93">
        <v>15.62579</v>
      </c>
      <c r="BW93">
        <v>10.188247</v>
      </c>
      <c r="BX93">
        <v>41.552970999999999</v>
      </c>
      <c r="BY93">
        <v>1.9498709999999999</v>
      </c>
      <c r="BZ93">
        <v>8.9605440000000005</v>
      </c>
      <c r="CA93">
        <v>22.462962000000001</v>
      </c>
      <c r="CB93">
        <v>33.239691000000001</v>
      </c>
      <c r="CC93">
        <v>44.394421000000001</v>
      </c>
      <c r="CD93">
        <v>35.054825000000001</v>
      </c>
      <c r="CE93">
        <v>8.8684980000000007</v>
      </c>
      <c r="CF93" s="181"/>
      <c r="CG93" s="181"/>
      <c r="CH93" s="181"/>
      <c r="CI93" s="181"/>
    </row>
    <row r="94" spans="1:87" x14ac:dyDescent="0.3">
      <c r="C94" s="1"/>
      <c r="F94" s="118">
        <v>3</v>
      </c>
      <c r="G94" s="179">
        <v>12.20636720643245</v>
      </c>
      <c r="H94" s="100">
        <f t="shared" si="10"/>
        <v>14.13488572955373</v>
      </c>
      <c r="I94" s="100">
        <f t="shared" si="11"/>
        <v>20.242296842183752</v>
      </c>
      <c r="J94" s="100">
        <f t="shared" si="12"/>
        <v>0</v>
      </c>
      <c r="K94" s="100">
        <f t="shared" si="13"/>
        <v>9.9530198715001195</v>
      </c>
      <c r="L94" s="100">
        <f t="shared" si="14"/>
        <v>7.0476170355549481</v>
      </c>
      <c r="M94" s="100">
        <f t="shared" si="15"/>
        <v>7.3913467632694143</v>
      </c>
      <c r="N94" s="100">
        <f t="shared" si="16"/>
        <v>26.090554513030188</v>
      </c>
      <c r="O94" s="100">
        <f t="shared" si="17"/>
        <v>12.102799284178609</v>
      </c>
      <c r="P94" s="100">
        <f t="shared" si="18"/>
        <v>9.6034013943604215</v>
      </c>
      <c r="Q94" s="100">
        <f t="shared" si="19"/>
        <v>16.149529620838354</v>
      </c>
      <c r="R94" s="100">
        <f t="shared" si="20"/>
        <v>9.3593715436141522</v>
      </c>
      <c r="S94" s="100">
        <f t="shared" si="21"/>
        <v>4.3612890998794542</v>
      </c>
      <c r="T94" s="100">
        <f t="shared" si="22"/>
        <v>6.1937433979146732</v>
      </c>
      <c r="U94" s="100">
        <f t="shared" si="23"/>
        <v>6.6893515354120314</v>
      </c>
      <c r="V94" s="100">
        <f t="shared" si="24"/>
        <v>15.043282960716816</v>
      </c>
      <c r="W94" s="100">
        <f t="shared" si="25"/>
        <v>18.405405942808855</v>
      </c>
      <c r="X94" s="100">
        <f t="shared" si="26"/>
        <v>17.199957746653908</v>
      </c>
      <c r="Y94" s="100">
        <f t="shared" si="27"/>
        <v>14.003231759603317</v>
      </c>
      <c r="Z94" s="100">
        <f t="shared" si="28"/>
        <v>10.645518038450545</v>
      </c>
      <c r="AA94" s="100">
        <f t="shared" si="29"/>
        <v>16.216380628083563</v>
      </c>
      <c r="AB94" s="100">
        <f t="shared" si="30"/>
        <v>16.191319422869004</v>
      </c>
      <c r="AC94" s="100">
        <f t="shared" si="31"/>
        <v>15.347530664744554</v>
      </c>
      <c r="AD94" s="100">
        <f t="shared" si="32"/>
        <v>10.162098127182572</v>
      </c>
      <c r="AE94" s="100">
        <f t="shared" si="33"/>
        <v>16.37123292778406</v>
      </c>
      <c r="AF94" s="100">
        <f t="shared" si="34"/>
        <v>9.2788932108814794</v>
      </c>
      <c r="AG94" s="100">
        <f t="shared" si="35"/>
        <v>15.308598555929759</v>
      </c>
      <c r="AH94" s="100">
        <f t="shared" si="36"/>
        <v>11.30381522860303</v>
      </c>
      <c r="AI94" s="100">
        <f t="shared" si="37"/>
        <v>12.395311121329241</v>
      </c>
      <c r="AJ94" s="100">
        <f t="shared" si="38"/>
        <v>12.20636720643245</v>
      </c>
      <c r="AK94" s="100">
        <f t="shared" si="39"/>
        <v>7.1870698547230543</v>
      </c>
      <c r="AL94" s="100">
        <f t="shared" si="40"/>
        <v>17.482270371705173</v>
      </c>
      <c r="AM94" s="100">
        <f t="shared" si="41"/>
        <v>20.610084879515824</v>
      </c>
      <c r="AN94" s="100">
        <f t="shared" si="42"/>
        <v>8.1339729330035908</v>
      </c>
      <c r="AO94" s="100">
        <f t="shared" si="43"/>
        <v>5.1902574968620669</v>
      </c>
      <c r="AP94" s="100">
        <f t="shared" si="44"/>
        <v>8.952669417276649</v>
      </c>
      <c r="AQ94" s="100">
        <f t="shared" si="45"/>
        <v>11.176673046093429</v>
      </c>
      <c r="AR94" s="180">
        <f t="shared" si="46"/>
        <v>23.374866715547988</v>
      </c>
      <c r="AT94" s="33"/>
      <c r="AU94">
        <v>22.747837000000001</v>
      </c>
      <c r="AV94">
        <v>32.576737999999999</v>
      </c>
      <c r="AW94">
        <v>0</v>
      </c>
      <c r="AX94">
        <v>16.017793000000001</v>
      </c>
      <c r="AY94">
        <v>11.342012</v>
      </c>
      <c r="AZ94">
        <v>11.895189999999999</v>
      </c>
      <c r="BA94">
        <v>41.988573000000002</v>
      </c>
      <c r="BB94">
        <v>19.477519000000001</v>
      </c>
      <c r="BC94">
        <v>15.455138</v>
      </c>
      <c r="BD94">
        <v>25.990084</v>
      </c>
      <c r="BE94">
        <v>15.062411000000001</v>
      </c>
      <c r="BF94">
        <v>7.0187970000000002</v>
      </c>
      <c r="BG94">
        <v>9.9678389999999997</v>
      </c>
      <c r="BH94">
        <v>10.765440999999999</v>
      </c>
      <c r="BI94">
        <v>24.209757</v>
      </c>
      <c r="BJ94">
        <v>29.620556000000001</v>
      </c>
      <c r="BK94">
        <v>27.680579999999999</v>
      </c>
      <c r="BL94">
        <v>22.535961</v>
      </c>
      <c r="BM94">
        <v>17.132258</v>
      </c>
      <c r="BN94">
        <v>26.097670000000001</v>
      </c>
      <c r="BO94">
        <v>26.057338000000001</v>
      </c>
      <c r="BP94">
        <v>24.699394999999999</v>
      </c>
      <c r="BQ94">
        <v>16.354271000000001</v>
      </c>
      <c r="BR94">
        <v>26.346879999999999</v>
      </c>
      <c r="BS94">
        <v>14.932893999999999</v>
      </c>
      <c r="BT94">
        <v>24.63674</v>
      </c>
      <c r="BU94">
        <v>18.191682</v>
      </c>
      <c r="BV94">
        <v>19.948270000000001</v>
      </c>
      <c r="BW94">
        <v>19.644195</v>
      </c>
      <c r="BX94">
        <v>11.566439000000001</v>
      </c>
      <c r="BY94">
        <v>28.134917000000002</v>
      </c>
      <c r="BZ94">
        <v>33.168633999999997</v>
      </c>
      <c r="CA94">
        <v>13.090328</v>
      </c>
      <c r="CB94">
        <v>8.3528889999999993</v>
      </c>
      <c r="CC94">
        <v>14.407889000000001</v>
      </c>
      <c r="CD94">
        <v>17.987067</v>
      </c>
      <c r="CE94">
        <v>37.618107999999999</v>
      </c>
      <c r="CF94" s="181"/>
      <c r="CG94" s="181"/>
      <c r="CH94" s="181"/>
      <c r="CI94" s="181"/>
    </row>
    <row r="95" spans="1:87" x14ac:dyDescent="0.3">
      <c r="C95" s="1"/>
      <c r="F95" s="118">
        <v>4</v>
      </c>
      <c r="G95" s="179">
        <v>9.8972746591770537</v>
      </c>
      <c r="H95" s="100">
        <f t="shared" si="10"/>
        <v>14.766947320019387</v>
      </c>
      <c r="I95" s="100">
        <f t="shared" si="11"/>
        <v>12.833805162364696</v>
      </c>
      <c r="J95" s="100">
        <f t="shared" si="12"/>
        <v>9.9530198715001195</v>
      </c>
      <c r="K95" s="100">
        <f t="shared" si="13"/>
        <v>0</v>
      </c>
      <c r="L95" s="100">
        <f t="shared" si="14"/>
        <v>1.7959262803385239</v>
      </c>
      <c r="M95" s="100">
        <f t="shared" si="15"/>
        <v>12.563839213590665</v>
      </c>
      <c r="N95" s="100">
        <f t="shared" si="16"/>
        <v>18.68206283321113</v>
      </c>
      <c r="O95" s="100">
        <f t="shared" si="17"/>
        <v>15.929907912560429</v>
      </c>
      <c r="P95" s="100">
        <f t="shared" si="18"/>
        <v>18.262836939366448</v>
      </c>
      <c r="Q95" s="100">
        <f t="shared" si="19"/>
        <v>14.050634421564121</v>
      </c>
      <c r="R95" s="100">
        <f t="shared" si="20"/>
        <v>1.9198031491170293</v>
      </c>
      <c r="S95" s="100">
        <f t="shared" si="21"/>
        <v>10.973115065803372</v>
      </c>
      <c r="T95" s="100">
        <f t="shared" si="22"/>
        <v>10.843280475225868</v>
      </c>
      <c r="U95" s="100">
        <f t="shared" si="23"/>
        <v>11.338888612723228</v>
      </c>
      <c r="V95" s="100">
        <f t="shared" si="24"/>
        <v>7.6179060981520372</v>
      </c>
      <c r="W95" s="100">
        <f t="shared" si="25"/>
        <v>10.980028458871338</v>
      </c>
      <c r="X95" s="100">
        <f t="shared" si="26"/>
        <v>14.995885891110643</v>
      </c>
      <c r="Y95" s="100">
        <f t="shared" si="27"/>
        <v>22.662667925982081</v>
      </c>
      <c r="Z95" s="100">
        <f t="shared" si="28"/>
        <v>15.295055115761741</v>
      </c>
      <c r="AA95" s="100">
        <f t="shared" si="29"/>
        <v>7.6963885816545909</v>
      </c>
      <c r="AB95" s="100">
        <f t="shared" si="30"/>
        <v>8.7856612027290684</v>
      </c>
      <c r="AC95" s="100">
        <f t="shared" si="31"/>
        <v>6.8275392396883188</v>
      </c>
      <c r="AD95" s="100">
        <f t="shared" si="32"/>
        <v>4.8995029018106804</v>
      </c>
      <c r="AE95" s="100">
        <f t="shared" si="33"/>
        <v>8.9458560652192833</v>
      </c>
      <c r="AF95" s="100">
        <f t="shared" si="34"/>
        <v>4.0162979855095875</v>
      </c>
      <c r="AG95" s="100">
        <f t="shared" si="35"/>
        <v>10.046003951930604</v>
      </c>
      <c r="AH95" s="100">
        <f t="shared" si="36"/>
        <v>6.0412206246038753</v>
      </c>
      <c r="AI95" s="100">
        <f t="shared" si="37"/>
        <v>6.5173008811065403</v>
      </c>
      <c r="AJ95" s="100">
        <f t="shared" si="38"/>
        <v>9.8972746591770537</v>
      </c>
      <c r="AK95" s="100">
        <f t="shared" si="39"/>
        <v>15.846505399729081</v>
      </c>
      <c r="AL95" s="100">
        <f t="shared" si="40"/>
        <v>10.056893509140394</v>
      </c>
      <c r="AM95" s="100">
        <f t="shared" si="41"/>
        <v>13.184708016951049</v>
      </c>
      <c r="AN95" s="100">
        <f t="shared" si="42"/>
        <v>1.1252594231175512</v>
      </c>
      <c r="AO95" s="100">
        <f t="shared" si="43"/>
        <v>9.8397945741732631</v>
      </c>
      <c r="AP95" s="100">
        <f t="shared" si="44"/>
        <v>17.612104962282675</v>
      </c>
      <c r="AQ95" s="100">
        <f t="shared" si="45"/>
        <v>11.808735257931824</v>
      </c>
      <c r="AR95" s="180">
        <f t="shared" si="46"/>
        <v>15.966375657101668</v>
      </c>
      <c r="AT95" s="33"/>
      <c r="AU95">
        <v>23.765039000000002</v>
      </c>
      <c r="AV95">
        <v>20.653956000000001</v>
      </c>
      <c r="AW95">
        <v>16.017793000000001</v>
      </c>
      <c r="AX95">
        <v>0</v>
      </c>
      <c r="AY95">
        <v>2.8902559999999999</v>
      </c>
      <c r="AZ95">
        <v>20.219488999999999</v>
      </c>
      <c r="BA95">
        <v>30.065791000000001</v>
      </c>
      <c r="BB95">
        <v>25.636638000000001</v>
      </c>
      <c r="BC95">
        <v>29.391114000000002</v>
      </c>
      <c r="BD95">
        <v>22.612248000000001</v>
      </c>
      <c r="BE95">
        <v>3.0896159999999999</v>
      </c>
      <c r="BF95">
        <v>17.659472999999998</v>
      </c>
      <c r="BG95">
        <v>17.450524999999999</v>
      </c>
      <c r="BH95">
        <v>18.248127</v>
      </c>
      <c r="BI95">
        <v>12.259801</v>
      </c>
      <c r="BJ95">
        <v>17.670598999999999</v>
      </c>
      <c r="BK95">
        <v>24.133479000000001</v>
      </c>
      <c r="BL95">
        <v>36.471938000000002</v>
      </c>
      <c r="BM95">
        <v>24.614944000000001</v>
      </c>
      <c r="BN95">
        <v>12.386106</v>
      </c>
      <c r="BO95">
        <v>14.139116</v>
      </c>
      <c r="BP95">
        <v>10.987831999999999</v>
      </c>
      <c r="BQ95">
        <v>7.8849660000000004</v>
      </c>
      <c r="BR95">
        <v>14.396924</v>
      </c>
      <c r="BS95">
        <v>6.4635889999999998</v>
      </c>
      <c r="BT95">
        <v>16.167435999999999</v>
      </c>
      <c r="BU95">
        <v>9.7223780000000009</v>
      </c>
      <c r="BV95">
        <v>10.488553</v>
      </c>
      <c r="BW95">
        <v>15.92808</v>
      </c>
      <c r="BX95">
        <v>25.502414999999999</v>
      </c>
      <c r="BY95">
        <v>16.184961000000001</v>
      </c>
      <c r="BZ95">
        <v>21.218678000000001</v>
      </c>
      <c r="CA95">
        <v>1.8109249999999999</v>
      </c>
      <c r="CB95">
        <v>15.835575</v>
      </c>
      <c r="CC95">
        <v>28.343865000000001</v>
      </c>
      <c r="CD95">
        <v>19.004270000000002</v>
      </c>
      <c r="CE95">
        <v>25.695326999999999</v>
      </c>
      <c r="CF95" s="181"/>
      <c r="CG95" s="181"/>
      <c r="CH95" s="181"/>
      <c r="CI95" s="181"/>
    </row>
    <row r="96" spans="1:87" x14ac:dyDescent="0.3">
      <c r="C96" s="1"/>
      <c r="F96" s="118">
        <v>5</v>
      </c>
      <c r="G96" s="179">
        <v>7.9493525296084107</v>
      </c>
      <c r="H96" s="100">
        <f t="shared" si="10"/>
        <v>9.8778710527296898</v>
      </c>
      <c r="I96" s="100">
        <f t="shared" si="11"/>
        <v>13.822619831732263</v>
      </c>
      <c r="J96" s="100">
        <f t="shared" si="12"/>
        <v>7.0476170355549481</v>
      </c>
      <c r="K96" s="100">
        <f t="shared" si="13"/>
        <v>1.7959262803385239</v>
      </c>
      <c r="L96" s="100">
        <f t="shared" si="14"/>
        <v>0</v>
      </c>
      <c r="M96" s="100">
        <f t="shared" si="15"/>
        <v>7.6747623249282322</v>
      </c>
      <c r="N96" s="100">
        <f t="shared" si="16"/>
        <v>19.670877502578698</v>
      </c>
      <c r="O96" s="100">
        <f t="shared" si="17"/>
        <v>11.040831645270732</v>
      </c>
      <c r="P96" s="100">
        <f t="shared" si="18"/>
        <v>15.357434724794015</v>
      </c>
      <c r="Q96" s="100">
        <f t="shared" si="19"/>
        <v>11.892514944014316</v>
      </c>
      <c r="R96" s="100">
        <f t="shared" si="20"/>
        <v>2.3173710962257821</v>
      </c>
      <c r="S96" s="100">
        <f t="shared" si="21"/>
        <v>8.0677128512309402</v>
      </c>
      <c r="T96" s="100">
        <f t="shared" si="22"/>
        <v>7.9378782606534353</v>
      </c>
      <c r="U96" s="100">
        <f t="shared" si="23"/>
        <v>8.4334863981507944</v>
      </c>
      <c r="V96" s="100">
        <f t="shared" si="24"/>
        <v>8.6067207675196045</v>
      </c>
      <c r="W96" s="100">
        <f t="shared" si="25"/>
        <v>11.968843128238905</v>
      </c>
      <c r="X96" s="100">
        <f t="shared" si="26"/>
        <v>12.942943069829868</v>
      </c>
      <c r="Y96" s="100">
        <f t="shared" si="27"/>
        <v>19.75726509003691</v>
      </c>
      <c r="Z96" s="100">
        <f t="shared" si="28"/>
        <v>12.389652279816572</v>
      </c>
      <c r="AA96" s="100">
        <f t="shared" si="29"/>
        <v>8.6852032510221573</v>
      </c>
      <c r="AB96" s="100">
        <f t="shared" si="30"/>
        <v>9.7744752507238992</v>
      </c>
      <c r="AC96" s="100">
        <f t="shared" si="31"/>
        <v>7.8163532876831496</v>
      </c>
      <c r="AD96" s="100">
        <f t="shared" si="32"/>
        <v>5.8883175711782467</v>
      </c>
      <c r="AE96" s="100">
        <f t="shared" si="33"/>
        <v>9.9346701132141124</v>
      </c>
      <c r="AF96" s="100">
        <f t="shared" si="34"/>
        <v>5.0051126548771547</v>
      </c>
      <c r="AG96" s="100">
        <f t="shared" si="35"/>
        <v>11.034817999925435</v>
      </c>
      <c r="AH96" s="100">
        <f t="shared" si="36"/>
        <v>7.0300346725987044</v>
      </c>
      <c r="AI96" s="100">
        <f t="shared" si="37"/>
        <v>7.5061149291013711</v>
      </c>
      <c r="AJ96" s="100">
        <f t="shared" si="38"/>
        <v>7.9493525296084107</v>
      </c>
      <c r="AK96" s="100">
        <f t="shared" si="39"/>
        <v>12.941103185156647</v>
      </c>
      <c r="AL96" s="100">
        <f t="shared" si="40"/>
        <v>11.04570817850796</v>
      </c>
      <c r="AM96" s="100">
        <f t="shared" si="41"/>
        <v>14.173522686318615</v>
      </c>
      <c r="AN96" s="100">
        <f t="shared" si="42"/>
        <v>1.0952576832738887</v>
      </c>
      <c r="AO96" s="100">
        <f t="shared" si="43"/>
        <v>6.9343917382280935</v>
      </c>
      <c r="AP96" s="100">
        <f t="shared" si="44"/>
        <v>14.706702747710242</v>
      </c>
      <c r="AQ96" s="100">
        <f t="shared" si="45"/>
        <v>6.9196583692693894</v>
      </c>
      <c r="AR96" s="180">
        <f t="shared" si="46"/>
        <v>16.955189705096497</v>
      </c>
      <c r="AT96" s="33"/>
      <c r="AU96">
        <v>15.896853</v>
      </c>
      <c r="AV96">
        <v>22.245294999999999</v>
      </c>
      <c r="AW96">
        <v>11.342012</v>
      </c>
      <c r="AX96">
        <v>2.8902559999999999</v>
      </c>
      <c r="AY96">
        <v>0</v>
      </c>
      <c r="AZ96">
        <v>12.351302</v>
      </c>
      <c r="BA96">
        <v>31.657129999999999</v>
      </c>
      <c r="BB96">
        <v>17.768452</v>
      </c>
      <c r="BC96">
        <v>24.715333999999999</v>
      </c>
      <c r="BD96">
        <v>19.139099999999999</v>
      </c>
      <c r="BE96">
        <v>3.729438</v>
      </c>
      <c r="BF96">
        <v>12.983693000000001</v>
      </c>
      <c r="BG96">
        <v>12.774744999999999</v>
      </c>
      <c r="BH96">
        <v>13.572347000000001</v>
      </c>
      <c r="BI96">
        <v>13.851139999999999</v>
      </c>
      <c r="BJ96">
        <v>19.261938000000001</v>
      </c>
      <c r="BK96">
        <v>20.829595999999999</v>
      </c>
      <c r="BL96">
        <v>31.796157000000001</v>
      </c>
      <c r="BM96">
        <v>19.939163000000001</v>
      </c>
      <c r="BN96">
        <v>13.977444999999999</v>
      </c>
      <c r="BO96">
        <v>15.730454</v>
      </c>
      <c r="BP96">
        <v>12.57917</v>
      </c>
      <c r="BQ96">
        <v>9.476305</v>
      </c>
      <c r="BR96">
        <v>15.988262000000001</v>
      </c>
      <c r="BS96">
        <v>8.0549280000000003</v>
      </c>
      <c r="BT96">
        <v>17.758773999999999</v>
      </c>
      <c r="BU96">
        <v>11.313715999999999</v>
      </c>
      <c r="BV96">
        <v>12.079891</v>
      </c>
      <c r="BW96">
        <v>12.793210999999999</v>
      </c>
      <c r="BX96">
        <v>20.826635</v>
      </c>
      <c r="BY96">
        <v>17.776299999999999</v>
      </c>
      <c r="BZ96">
        <v>22.810016999999998</v>
      </c>
      <c r="CA96">
        <v>1.762642</v>
      </c>
      <c r="CB96">
        <v>11.159794</v>
      </c>
      <c r="CC96">
        <v>23.668085000000001</v>
      </c>
      <c r="CD96">
        <v>11.136082999999999</v>
      </c>
      <c r="CE96">
        <v>27.286664999999999</v>
      </c>
      <c r="CF96" s="181"/>
      <c r="CG96" s="181"/>
      <c r="CH96" s="181"/>
      <c r="CI96" s="181"/>
    </row>
    <row r="97" spans="3:87" x14ac:dyDescent="0.3">
      <c r="C97" s="1"/>
      <c r="F97" s="118">
        <v>6</v>
      </c>
      <c r="G97" s="179">
        <v>2.7972740378043173</v>
      </c>
      <c r="H97" s="100">
        <f t="shared" si="10"/>
        <v>4.7257925609255969</v>
      </c>
      <c r="I97" s="100">
        <f t="shared" si="11"/>
        <v>22.853116184274295</v>
      </c>
      <c r="J97" s="100">
        <f t="shared" si="12"/>
        <v>7.3913467632694143</v>
      </c>
      <c r="K97" s="100">
        <f t="shared" si="13"/>
        <v>12.563839213590665</v>
      </c>
      <c r="L97" s="100">
        <f t="shared" si="14"/>
        <v>7.6747623249282322</v>
      </c>
      <c r="M97" s="100">
        <f t="shared" si="15"/>
        <v>0</v>
      </c>
      <c r="N97" s="100">
        <f t="shared" si="16"/>
        <v>28.701373855120732</v>
      </c>
      <c r="O97" s="100">
        <f t="shared" si="17"/>
        <v>5.888753153466638</v>
      </c>
      <c r="P97" s="100">
        <f t="shared" si="18"/>
        <v>5.7240688729541302</v>
      </c>
      <c r="Q97" s="100">
        <f t="shared" si="19"/>
        <v>6.7404364522102229</v>
      </c>
      <c r="R97" s="100">
        <f t="shared" si="20"/>
        <v>5.9840537114593557</v>
      </c>
      <c r="S97" s="100">
        <f t="shared" si="21"/>
        <v>8.5448556551132757</v>
      </c>
      <c r="T97" s="100">
        <f t="shared" si="22"/>
        <v>10.351372612375261</v>
      </c>
      <c r="U97" s="100">
        <f t="shared" si="23"/>
        <v>10.846980749872618</v>
      </c>
      <c r="V97" s="100">
        <f t="shared" si="24"/>
        <v>5.4946909913380644</v>
      </c>
      <c r="W97" s="100">
        <f t="shared" si="25"/>
        <v>21.016225284899399</v>
      </c>
      <c r="X97" s="100">
        <f t="shared" si="26"/>
        <v>7.7908651993985103</v>
      </c>
      <c r="Y97" s="100">
        <f t="shared" si="27"/>
        <v>10.123899238197025</v>
      </c>
      <c r="Z97" s="100">
        <f t="shared" si="28"/>
        <v>14.803147252911131</v>
      </c>
      <c r="AA97" s="100">
        <f t="shared" si="29"/>
        <v>18.827199970174107</v>
      </c>
      <c r="AB97" s="100">
        <f t="shared" si="30"/>
        <v>18.802139386332286</v>
      </c>
      <c r="AC97" s="100">
        <f t="shared" si="31"/>
        <v>17.958350006835101</v>
      </c>
      <c r="AD97" s="100">
        <f t="shared" si="32"/>
        <v>12.772917469273118</v>
      </c>
      <c r="AE97" s="100">
        <f t="shared" si="33"/>
        <v>4.8144313818086921</v>
      </c>
      <c r="AF97" s="100">
        <f t="shared" si="34"/>
        <v>11.889712552972025</v>
      </c>
      <c r="AG97" s="100">
        <f t="shared" si="35"/>
        <v>17.919417898020306</v>
      </c>
      <c r="AH97" s="100">
        <f t="shared" si="36"/>
        <v>13.914635192066312</v>
      </c>
      <c r="AI97" s="100">
        <f t="shared" si="37"/>
        <v>15.006131084792523</v>
      </c>
      <c r="AJ97" s="100">
        <f t="shared" si="38"/>
        <v>2.7972740378043173</v>
      </c>
      <c r="AK97" s="100">
        <f t="shared" si="39"/>
        <v>3.307737333316763</v>
      </c>
      <c r="AL97" s="100">
        <f t="shared" si="40"/>
        <v>20.093089713795717</v>
      </c>
      <c r="AM97" s="100">
        <f t="shared" si="41"/>
        <v>23.22090484297911</v>
      </c>
      <c r="AN97" s="100">
        <f t="shared" si="42"/>
        <v>6.7722289882809097</v>
      </c>
      <c r="AO97" s="100">
        <f t="shared" si="43"/>
        <v>9.3478860899499168</v>
      </c>
      <c r="AP97" s="100">
        <f t="shared" si="44"/>
        <v>5.0733362744976205</v>
      </c>
      <c r="AQ97" s="100">
        <f t="shared" si="45"/>
        <v>3.7715442355251221</v>
      </c>
      <c r="AR97" s="180">
        <f t="shared" si="46"/>
        <v>25.985686057638535</v>
      </c>
      <c r="AT97" s="33"/>
      <c r="AU97">
        <v>7.6054069999999996</v>
      </c>
      <c r="AV97">
        <v>36.778433999999997</v>
      </c>
      <c r="AW97">
        <v>11.895189999999999</v>
      </c>
      <c r="AX97">
        <v>20.219488999999999</v>
      </c>
      <c r="AY97">
        <v>12.351302</v>
      </c>
      <c r="AZ97">
        <v>0</v>
      </c>
      <c r="BA97">
        <v>46.190269000000001</v>
      </c>
      <c r="BB97">
        <v>9.4770059999999994</v>
      </c>
      <c r="BC97">
        <v>9.2119730000000004</v>
      </c>
      <c r="BD97">
        <v>10.847654</v>
      </c>
      <c r="BE97">
        <v>9.6303769999999993</v>
      </c>
      <c r="BF97">
        <v>13.751578</v>
      </c>
      <c r="BG97">
        <v>16.658878000000001</v>
      </c>
      <c r="BH97">
        <v>17.456479999999999</v>
      </c>
      <c r="BI97">
        <v>8.8428260000000005</v>
      </c>
      <c r="BJ97">
        <v>33.822251999999999</v>
      </c>
      <c r="BK97">
        <v>12.538150999999999</v>
      </c>
      <c r="BL97">
        <v>16.292795999999999</v>
      </c>
      <c r="BM97">
        <v>23.823297</v>
      </c>
      <c r="BN97">
        <v>30.299365999999999</v>
      </c>
      <c r="BO97">
        <v>30.259035000000001</v>
      </c>
      <c r="BP97">
        <v>28.901091000000001</v>
      </c>
      <c r="BQ97">
        <v>20.555966999999999</v>
      </c>
      <c r="BR97">
        <v>7.7480570000000002</v>
      </c>
      <c r="BS97">
        <v>19.134589999999999</v>
      </c>
      <c r="BT97">
        <v>28.838436000000002</v>
      </c>
      <c r="BU97">
        <v>22.393378999999999</v>
      </c>
      <c r="BV97">
        <v>24.149967</v>
      </c>
      <c r="BW97">
        <v>4.5017649999999998</v>
      </c>
      <c r="BX97">
        <v>5.3232739999999996</v>
      </c>
      <c r="BY97">
        <v>32.336613</v>
      </c>
      <c r="BZ97">
        <v>37.370331</v>
      </c>
      <c r="CA97">
        <v>10.898819</v>
      </c>
      <c r="CB97">
        <v>15.043927</v>
      </c>
      <c r="CC97">
        <v>8.1647230000000004</v>
      </c>
      <c r="CD97">
        <v>6.0696969999999997</v>
      </c>
      <c r="CE97">
        <v>41.819803999999998</v>
      </c>
      <c r="CF97" s="181"/>
      <c r="CG97" s="181"/>
      <c r="CH97" s="181"/>
      <c r="CI97" s="181"/>
    </row>
    <row r="98" spans="3:87" x14ac:dyDescent="0.3">
      <c r="C98" s="1"/>
      <c r="F98" s="118">
        <v>7</v>
      </c>
      <c r="G98" s="179">
        <v>20.24915803994184</v>
      </c>
      <c r="H98" s="100">
        <f t="shared" si="10"/>
        <v>30.588582897336796</v>
      </c>
      <c r="I98" s="100">
        <f t="shared" si="11"/>
        <v>8.2263306697155354</v>
      </c>
      <c r="J98" s="100">
        <f t="shared" si="12"/>
        <v>25.774654827444788</v>
      </c>
      <c r="K98" s="100">
        <f t="shared" si="13"/>
        <v>18.680870418929498</v>
      </c>
      <c r="L98" s="100">
        <f t="shared" si="14"/>
        <v>19.669685088297065</v>
      </c>
      <c r="M98" s="100">
        <f t="shared" si="15"/>
        <v>28.385474790908074</v>
      </c>
      <c r="N98" s="100">
        <f t="shared" si="16"/>
        <v>0</v>
      </c>
      <c r="O98" s="100">
        <f t="shared" si="17"/>
        <v>31.751543489877839</v>
      </c>
      <c r="P98" s="100">
        <f t="shared" si="18"/>
        <v>34.08447251668386</v>
      </c>
      <c r="Q98" s="100">
        <f t="shared" si="19"/>
        <v>10.175906272136404</v>
      </c>
      <c r="R98" s="100">
        <f t="shared" si="20"/>
        <v>17.140915530590178</v>
      </c>
      <c r="S98" s="100">
        <f t="shared" si="21"/>
        <v>26.794750643120786</v>
      </c>
      <c r="T98" s="100">
        <f t="shared" si="22"/>
        <v>26.66491605254328</v>
      </c>
      <c r="U98" s="100">
        <f t="shared" si="23"/>
        <v>27.16052419004064</v>
      </c>
      <c r="V98" s="100">
        <f t="shared" si="24"/>
        <v>17.969788857544085</v>
      </c>
      <c r="W98" s="100">
        <f t="shared" si="25"/>
        <v>21.33191183963612</v>
      </c>
      <c r="X98" s="100">
        <f t="shared" si="26"/>
        <v>11.121158363055663</v>
      </c>
      <c r="Y98" s="100">
        <f t="shared" si="27"/>
        <v>38.484302881926752</v>
      </c>
      <c r="Z98" s="100">
        <f t="shared" si="28"/>
        <v>33.118604521108033</v>
      </c>
      <c r="AA98" s="100">
        <f t="shared" si="29"/>
        <v>16.736785887382407</v>
      </c>
      <c r="AB98" s="100">
        <f t="shared" si="30"/>
        <v>16.711725303540582</v>
      </c>
      <c r="AC98" s="100">
        <f t="shared" si="31"/>
        <v>15.867935924043397</v>
      </c>
      <c r="AD98" s="100">
        <f t="shared" si="32"/>
        <v>17.301343407856638</v>
      </c>
      <c r="AE98" s="100">
        <f t="shared" si="33"/>
        <v>19.297738824611329</v>
      </c>
      <c r="AF98" s="100">
        <f t="shared" si="34"/>
        <v>19.334058061068511</v>
      </c>
      <c r="AG98" s="100">
        <f t="shared" si="35"/>
        <v>20.463100401406788</v>
      </c>
      <c r="AH98" s="100">
        <f t="shared" si="36"/>
        <v>16.458317074080057</v>
      </c>
      <c r="AI98" s="100">
        <f t="shared" si="37"/>
        <v>15.557697565461616</v>
      </c>
      <c r="AJ98" s="100">
        <f t="shared" si="38"/>
        <v>20.24915803994184</v>
      </c>
      <c r="AK98" s="100">
        <f t="shared" si="39"/>
        <v>31.668140977046495</v>
      </c>
      <c r="AL98" s="100">
        <f t="shared" si="40"/>
        <v>20.408776268532442</v>
      </c>
      <c r="AM98" s="100">
        <f t="shared" si="41"/>
        <v>6.3505331378080454</v>
      </c>
      <c r="AN98" s="100">
        <f t="shared" si="42"/>
        <v>19.806129842047049</v>
      </c>
      <c r="AO98" s="100">
        <f t="shared" si="43"/>
        <v>26.502495432910383</v>
      </c>
      <c r="AP98" s="100">
        <f t="shared" si="44"/>
        <v>33.43374053960008</v>
      </c>
      <c r="AQ98" s="100">
        <f t="shared" si="45"/>
        <v>27.630370213876496</v>
      </c>
      <c r="AR98" s="180">
        <f t="shared" si="46"/>
        <v>3.3886698895199276</v>
      </c>
      <c r="AT98" s="33"/>
      <c r="AU98">
        <v>49.227429999999998</v>
      </c>
      <c r="AV98">
        <v>13.238963</v>
      </c>
      <c r="AW98">
        <v>41.480182999999997</v>
      </c>
      <c r="AX98">
        <v>30.063872</v>
      </c>
      <c r="AY98">
        <v>31.655211000000001</v>
      </c>
      <c r="AZ98">
        <v>45.68188</v>
      </c>
      <c r="BA98">
        <v>0</v>
      </c>
      <c r="BB98">
        <v>51.099029000000002</v>
      </c>
      <c r="BC98">
        <v>54.853504999999998</v>
      </c>
      <c r="BD98">
        <v>16.376493</v>
      </c>
      <c r="BE98">
        <v>27.585560999999998</v>
      </c>
      <c r="BF98">
        <v>43.121864000000002</v>
      </c>
      <c r="BG98">
        <v>42.912916000000003</v>
      </c>
      <c r="BH98">
        <v>43.710518</v>
      </c>
      <c r="BI98">
        <v>28.919499999999999</v>
      </c>
      <c r="BJ98">
        <v>34.330298999999997</v>
      </c>
      <c r="BK98">
        <v>17.897725000000001</v>
      </c>
      <c r="BL98">
        <v>61.934328000000001</v>
      </c>
      <c r="BM98">
        <v>53.299095000000001</v>
      </c>
      <c r="BN98">
        <v>26.935179000000002</v>
      </c>
      <c r="BO98">
        <v>26.894848</v>
      </c>
      <c r="BP98">
        <v>25.536904</v>
      </c>
      <c r="BQ98">
        <v>27.843744000000001</v>
      </c>
      <c r="BR98">
        <v>31.056622999999998</v>
      </c>
      <c r="BS98">
        <v>31.115072999999999</v>
      </c>
      <c r="BT98">
        <v>32.932085999999998</v>
      </c>
      <c r="BU98">
        <v>26.487027999999999</v>
      </c>
      <c r="BV98">
        <v>25.037624999999998</v>
      </c>
      <c r="BW98">
        <v>32.587780000000002</v>
      </c>
      <c r="BX98">
        <v>50.964806000000003</v>
      </c>
      <c r="BY98">
        <v>32.844659999999998</v>
      </c>
      <c r="BZ98">
        <v>10.220167</v>
      </c>
      <c r="CA98">
        <v>31.874797000000001</v>
      </c>
      <c r="CB98">
        <v>42.651525999999997</v>
      </c>
      <c r="CC98">
        <v>53.806255999999998</v>
      </c>
      <c r="CD98">
        <v>44.466659999999997</v>
      </c>
      <c r="CE98">
        <v>5.4535220000000004</v>
      </c>
      <c r="CF98" s="181"/>
      <c r="CG98" s="181"/>
      <c r="CH98" s="181"/>
      <c r="CI98" s="181"/>
    </row>
    <row r="99" spans="3:87" x14ac:dyDescent="0.3">
      <c r="C99" s="1"/>
      <c r="F99" s="118">
        <v>8</v>
      </c>
      <c r="G99" s="179">
        <v>6.1633433581468182</v>
      </c>
      <c r="H99" s="100">
        <f t="shared" si="10"/>
        <v>2.0139373904830551</v>
      </c>
      <c r="I99" s="100">
        <f t="shared" si="11"/>
        <v>31.051511799868269</v>
      </c>
      <c r="J99" s="100">
        <f t="shared" si="12"/>
        <v>12.102799284178609</v>
      </c>
      <c r="K99" s="100">
        <f t="shared" si="13"/>
        <v>15.929907912560429</v>
      </c>
      <c r="L99" s="100">
        <f t="shared" si="14"/>
        <v>11.040831645270732</v>
      </c>
      <c r="M99" s="100">
        <f t="shared" si="15"/>
        <v>5.888753153466638</v>
      </c>
      <c r="N99" s="100">
        <f t="shared" si="16"/>
        <v>36.899769470714702</v>
      </c>
      <c r="O99" s="100">
        <f t="shared" si="17"/>
        <v>0</v>
      </c>
      <c r="P99" s="100">
        <f t="shared" si="18"/>
        <v>2.4993978898181863</v>
      </c>
      <c r="Q99" s="100">
        <f t="shared" si="19"/>
        <v>4.0285812817676812</v>
      </c>
      <c r="R99" s="100">
        <f t="shared" si="20"/>
        <v>9.3501230318018571</v>
      </c>
      <c r="S99" s="100">
        <f t="shared" si="21"/>
        <v>13.256308176022468</v>
      </c>
      <c r="T99" s="100">
        <f t="shared" si="22"/>
        <v>15.062825133284452</v>
      </c>
      <c r="U99" s="100">
        <f t="shared" si="23"/>
        <v>15.558433270781812</v>
      </c>
      <c r="V99" s="100">
        <f t="shared" si="24"/>
        <v>8.8607596903078285</v>
      </c>
      <c r="W99" s="100">
        <f t="shared" si="25"/>
        <v>8.1562609516944828</v>
      </c>
      <c r="X99" s="100">
        <f t="shared" si="26"/>
        <v>5.0790100289559694</v>
      </c>
      <c r="Y99" s="100">
        <f t="shared" si="27"/>
        <v>6.7756415673505908</v>
      </c>
      <c r="Z99" s="100">
        <f t="shared" si="28"/>
        <v>19.514599773820326</v>
      </c>
      <c r="AA99" s="100">
        <f t="shared" si="29"/>
        <v>27.02559558576808</v>
      </c>
      <c r="AB99" s="100">
        <f t="shared" si="30"/>
        <v>27.000535001926256</v>
      </c>
      <c r="AC99" s="100">
        <f t="shared" si="31"/>
        <v>26.156745622429071</v>
      </c>
      <c r="AD99" s="100">
        <f t="shared" si="32"/>
        <v>20.971313084867088</v>
      </c>
      <c r="AE99" s="100">
        <f t="shared" si="33"/>
        <v>8.1805007021511926</v>
      </c>
      <c r="AF99" s="100">
        <f t="shared" si="34"/>
        <v>20.088108168565995</v>
      </c>
      <c r="AG99" s="100">
        <f t="shared" si="35"/>
        <v>26.117814134987015</v>
      </c>
      <c r="AH99" s="100">
        <f t="shared" si="36"/>
        <v>22.11303080766028</v>
      </c>
      <c r="AI99" s="100">
        <f t="shared" si="37"/>
        <v>23.204526700386491</v>
      </c>
      <c r="AJ99" s="100">
        <f t="shared" si="38"/>
        <v>6.1633433581468182</v>
      </c>
      <c r="AK99" s="100">
        <f t="shared" si="39"/>
        <v>8.0191898542259548</v>
      </c>
      <c r="AL99" s="100">
        <f t="shared" si="40"/>
        <v>9.2507493755203996</v>
      </c>
      <c r="AM99" s="100">
        <f t="shared" si="41"/>
        <v>8.3419519803149118</v>
      </c>
      <c r="AN99" s="100">
        <f t="shared" si="42"/>
        <v>10.138297687250676</v>
      </c>
      <c r="AO99" s="100">
        <f t="shared" si="43"/>
        <v>14.059338610859111</v>
      </c>
      <c r="AP99" s="100">
        <f t="shared" si="44"/>
        <v>9.7847887954068131</v>
      </c>
      <c r="AQ99" s="100">
        <f t="shared" si="45"/>
        <v>7.1376129344948858</v>
      </c>
      <c r="AR99" s="180">
        <f t="shared" si="46"/>
        <v>34.18408229460524</v>
      </c>
      <c r="AT99" s="33"/>
      <c r="AU99">
        <v>3.2411099999999999</v>
      </c>
      <c r="AV99">
        <v>49.972439999999999</v>
      </c>
      <c r="AW99">
        <v>19.477519000000001</v>
      </c>
      <c r="AX99">
        <v>25.636638000000001</v>
      </c>
      <c r="AY99">
        <v>17.768452</v>
      </c>
      <c r="AZ99">
        <v>9.4770059999999994</v>
      </c>
      <c r="BA99">
        <v>59.384275000000002</v>
      </c>
      <c r="BB99">
        <v>0</v>
      </c>
      <c r="BC99">
        <v>4.0223810000000002</v>
      </c>
      <c r="BD99">
        <v>6.4833569999999998</v>
      </c>
      <c r="BE99">
        <v>15.047527000000001</v>
      </c>
      <c r="BF99">
        <v>21.333907</v>
      </c>
      <c r="BG99">
        <v>24.241206999999999</v>
      </c>
      <c r="BH99">
        <v>25.038809000000001</v>
      </c>
      <c r="BI99">
        <v>14.259975000000001</v>
      </c>
      <c r="BJ99">
        <v>13.126196999999999</v>
      </c>
      <c r="BK99">
        <v>8.1738540000000004</v>
      </c>
      <c r="BL99">
        <v>10.904311</v>
      </c>
      <c r="BM99">
        <v>31.405626000000002</v>
      </c>
      <c r="BN99">
        <v>43.493372000000001</v>
      </c>
      <c r="BO99">
        <v>43.453040999999999</v>
      </c>
      <c r="BP99">
        <v>42.095097000000003</v>
      </c>
      <c r="BQ99">
        <v>33.749972999999997</v>
      </c>
      <c r="BR99">
        <v>13.165207000000001</v>
      </c>
      <c r="BS99">
        <v>32.328595999999997</v>
      </c>
      <c r="BT99">
        <v>42.032443000000001</v>
      </c>
      <c r="BU99">
        <v>35.587384999999998</v>
      </c>
      <c r="BV99">
        <v>37.343972999999998</v>
      </c>
      <c r="BW99">
        <v>9.9189150000000001</v>
      </c>
      <c r="BX99">
        <v>12.905602999999999</v>
      </c>
      <c r="BY99">
        <v>14.887601</v>
      </c>
      <c r="BZ99">
        <v>13.425037</v>
      </c>
      <c r="CA99">
        <v>16.315968000000002</v>
      </c>
      <c r="CB99">
        <v>22.626256000000001</v>
      </c>
      <c r="CC99">
        <v>15.747052</v>
      </c>
      <c r="CD99">
        <v>11.486846</v>
      </c>
      <c r="CE99">
        <v>55.013810999999997</v>
      </c>
      <c r="CF99" s="181"/>
      <c r="CG99" s="181"/>
      <c r="CH99" s="181"/>
      <c r="CI99" s="181"/>
    </row>
    <row r="100" spans="3:87" x14ac:dyDescent="0.3">
      <c r="C100" s="1"/>
      <c r="F100" s="118">
        <v>9</v>
      </c>
      <c r="G100" s="179">
        <v>8.5213429107584471</v>
      </c>
      <c r="H100" s="100">
        <f t="shared" si="10"/>
        <v>4.5183224178855932</v>
      </c>
      <c r="I100" s="100">
        <f t="shared" si="11"/>
        <v>28.552113910050085</v>
      </c>
      <c r="J100" s="100">
        <f t="shared" si="12"/>
        <v>9.6034013943604215</v>
      </c>
      <c r="K100" s="100">
        <f t="shared" si="13"/>
        <v>18.262836939366448</v>
      </c>
      <c r="L100" s="100">
        <f t="shared" si="14"/>
        <v>15.357434724794015</v>
      </c>
      <c r="M100" s="100">
        <f t="shared" si="15"/>
        <v>5.7240688729541302</v>
      </c>
      <c r="N100" s="100">
        <f t="shared" si="16"/>
        <v>34.400371580896518</v>
      </c>
      <c r="O100" s="100">
        <f t="shared" si="17"/>
        <v>2.4993978898181863</v>
      </c>
      <c r="P100" s="100">
        <f t="shared" si="18"/>
        <v>0</v>
      </c>
      <c r="Q100" s="100">
        <f t="shared" si="19"/>
        <v>4.513929934010215</v>
      </c>
      <c r="R100" s="100">
        <f t="shared" si="20"/>
        <v>17.669189232853221</v>
      </c>
      <c r="S100" s="100">
        <f t="shared" si="21"/>
        <v>10.756910907577021</v>
      </c>
      <c r="T100" s="100">
        <f t="shared" si="22"/>
        <v>12.563427243466265</v>
      </c>
      <c r="U100" s="100">
        <f t="shared" si="23"/>
        <v>13.059036002336361</v>
      </c>
      <c r="V100" s="100">
        <f t="shared" si="24"/>
        <v>23.353100649955881</v>
      </c>
      <c r="W100" s="100">
        <f t="shared" si="25"/>
        <v>26.715223010675182</v>
      </c>
      <c r="X100" s="100">
        <f t="shared" si="26"/>
        <v>5.5643580598257669</v>
      </c>
      <c r="Y100" s="100">
        <f t="shared" si="27"/>
        <v>4.3998303652428943</v>
      </c>
      <c r="Z100" s="100">
        <f t="shared" si="28"/>
        <v>17.015201884002138</v>
      </c>
      <c r="AA100" s="100">
        <f t="shared" si="29"/>
        <v>24.526197695949893</v>
      </c>
      <c r="AB100" s="100">
        <f t="shared" si="30"/>
        <v>24.501137112108072</v>
      </c>
      <c r="AC100" s="100">
        <f t="shared" si="31"/>
        <v>23.657348353983618</v>
      </c>
      <c r="AD100" s="100">
        <f t="shared" si="32"/>
        <v>18.471915816421639</v>
      </c>
      <c r="AE100" s="100">
        <f t="shared" si="33"/>
        <v>24.681050617023129</v>
      </c>
      <c r="AF100" s="100">
        <f t="shared" si="34"/>
        <v>17.588710900120546</v>
      </c>
      <c r="AG100" s="100">
        <f t="shared" si="35"/>
        <v>23.618416245168827</v>
      </c>
      <c r="AH100" s="100">
        <f t="shared" si="36"/>
        <v>19.613632917842097</v>
      </c>
      <c r="AI100" s="100">
        <f t="shared" si="37"/>
        <v>20.705128810568308</v>
      </c>
      <c r="AJ100" s="100">
        <f t="shared" si="38"/>
        <v>8.5213429107584471</v>
      </c>
      <c r="AK100" s="100">
        <f t="shared" si="39"/>
        <v>5.5197919644077693</v>
      </c>
      <c r="AL100" s="100">
        <f t="shared" si="40"/>
        <v>25.792088060944241</v>
      </c>
      <c r="AM100" s="100">
        <f t="shared" si="41"/>
        <v>28.919902568754893</v>
      </c>
      <c r="AN100" s="100">
        <f t="shared" si="42"/>
        <v>16.443790622242659</v>
      </c>
      <c r="AO100" s="100">
        <f t="shared" si="43"/>
        <v>11.55994134241366</v>
      </c>
      <c r="AP100" s="100">
        <f t="shared" si="44"/>
        <v>7.2853909055886268</v>
      </c>
      <c r="AQ100" s="100">
        <f t="shared" si="45"/>
        <v>9.4956124871065164</v>
      </c>
      <c r="AR100" s="180">
        <f t="shared" si="46"/>
        <v>31.684684404787056</v>
      </c>
      <c r="AT100" s="33"/>
      <c r="AU100">
        <v>7.2715170000000002</v>
      </c>
      <c r="AV100">
        <v>45.950059000000003</v>
      </c>
      <c r="AW100">
        <v>15.455138</v>
      </c>
      <c r="AX100">
        <v>29.391114000000002</v>
      </c>
      <c r="AY100">
        <v>24.715333999999999</v>
      </c>
      <c r="AZ100">
        <v>9.2119730000000004</v>
      </c>
      <c r="BA100">
        <v>55.361893999999999</v>
      </c>
      <c r="BB100">
        <v>4.0223810000000002</v>
      </c>
      <c r="BC100">
        <v>0</v>
      </c>
      <c r="BD100">
        <v>7.2644479999999998</v>
      </c>
      <c r="BE100">
        <v>28.435732999999999</v>
      </c>
      <c r="BF100">
        <v>17.311527000000002</v>
      </c>
      <c r="BG100">
        <v>20.218826</v>
      </c>
      <c r="BH100">
        <v>21.016428999999999</v>
      </c>
      <c r="BI100">
        <v>37.583078999999998</v>
      </c>
      <c r="BJ100">
        <v>42.993876999999998</v>
      </c>
      <c r="BK100">
        <v>8.9549439999999993</v>
      </c>
      <c r="BL100">
        <v>7.0808229999999996</v>
      </c>
      <c r="BM100">
        <v>27.383244999999999</v>
      </c>
      <c r="BN100">
        <v>39.470990999999998</v>
      </c>
      <c r="BO100">
        <v>39.430660000000003</v>
      </c>
      <c r="BP100">
        <v>38.072716999999997</v>
      </c>
      <c r="BQ100">
        <v>29.727592999999999</v>
      </c>
      <c r="BR100">
        <v>39.720202</v>
      </c>
      <c r="BS100">
        <v>28.306215999999999</v>
      </c>
      <c r="BT100">
        <v>38.010061999999998</v>
      </c>
      <c r="BU100">
        <v>31.565003999999998</v>
      </c>
      <c r="BV100">
        <v>33.321592000000003</v>
      </c>
      <c r="BW100">
        <v>13.713737999999999</v>
      </c>
      <c r="BX100">
        <v>8.883222</v>
      </c>
      <c r="BY100">
        <v>41.508239000000003</v>
      </c>
      <c r="BZ100">
        <v>46.541955999999999</v>
      </c>
      <c r="CA100">
        <v>26.463650000000001</v>
      </c>
      <c r="CB100">
        <v>18.603876</v>
      </c>
      <c r="CC100">
        <v>11.724671000000001</v>
      </c>
      <c r="CD100">
        <v>15.281669000000001</v>
      </c>
      <c r="CE100">
        <v>50.991430000000001</v>
      </c>
      <c r="CF100" s="181"/>
      <c r="CG100" s="181"/>
      <c r="CH100" s="181"/>
      <c r="CI100" s="181"/>
    </row>
    <row r="101" spans="3:87" x14ac:dyDescent="0.3">
      <c r="C101" s="1"/>
      <c r="F101" s="118">
        <v>10</v>
      </c>
      <c r="G101" s="179">
        <v>7.0150260355176659</v>
      </c>
      <c r="H101" s="100">
        <f t="shared" si="10"/>
        <v>2.8656206892266396</v>
      </c>
      <c r="I101" s="100">
        <f t="shared" si="11"/>
        <v>6.4337647731368142</v>
      </c>
      <c r="J101" s="100">
        <f t="shared" si="12"/>
        <v>16.149529620838354</v>
      </c>
      <c r="K101" s="100">
        <f t="shared" si="13"/>
        <v>14.050634421564121</v>
      </c>
      <c r="L101" s="100">
        <f t="shared" si="14"/>
        <v>11.892514944014316</v>
      </c>
      <c r="M101" s="100">
        <f t="shared" si="15"/>
        <v>6.7404364522102229</v>
      </c>
      <c r="N101" s="100">
        <f t="shared" si="16"/>
        <v>24.402517180956167</v>
      </c>
      <c r="O101" s="100">
        <f t="shared" si="17"/>
        <v>4.0285812817676812</v>
      </c>
      <c r="P101" s="100">
        <f t="shared" si="18"/>
        <v>4.513929934010215</v>
      </c>
      <c r="Q101" s="100">
        <f t="shared" si="19"/>
        <v>0</v>
      </c>
      <c r="R101" s="100">
        <f t="shared" si="20"/>
        <v>10.201806330545441</v>
      </c>
      <c r="S101" s="100">
        <f t="shared" si="21"/>
        <v>17.169625436514348</v>
      </c>
      <c r="T101" s="100">
        <f t="shared" si="22"/>
        <v>17.039790224564108</v>
      </c>
      <c r="U101" s="100">
        <f t="shared" si="23"/>
        <v>17.535398983434202</v>
      </c>
      <c r="V101" s="100">
        <f t="shared" si="24"/>
        <v>8.8207376937129496</v>
      </c>
      <c r="W101" s="100">
        <f t="shared" si="25"/>
        <v>4.1276796699268017</v>
      </c>
      <c r="X101" s="100">
        <f t="shared" si="26"/>
        <v>1.8984161208942798</v>
      </c>
      <c r="Y101" s="100">
        <f t="shared" si="27"/>
        <v>8.7901742329153567</v>
      </c>
      <c r="Z101" s="100">
        <f t="shared" si="28"/>
        <v>21.491564865099978</v>
      </c>
      <c r="AA101" s="100">
        <f t="shared" si="29"/>
        <v>15.417308958952118</v>
      </c>
      <c r="AB101" s="100">
        <f t="shared" si="30"/>
        <v>15.392247753737559</v>
      </c>
      <c r="AC101" s="100">
        <f t="shared" si="31"/>
        <v>14.548458995613109</v>
      </c>
      <c r="AD101" s="100">
        <f t="shared" si="32"/>
        <v>14.0950035418246</v>
      </c>
      <c r="AE101" s="100">
        <f t="shared" si="33"/>
        <v>8.1614245591360426</v>
      </c>
      <c r="AF101" s="100">
        <f t="shared" si="34"/>
        <v>14.103661749537077</v>
      </c>
      <c r="AG101" s="100">
        <f t="shared" si="35"/>
        <v>19.143622851603762</v>
      </c>
      <c r="AH101" s="100">
        <f t="shared" si="36"/>
        <v>15.138839524277033</v>
      </c>
      <c r="AI101" s="100">
        <f t="shared" si="37"/>
        <v>14.238220637031331</v>
      </c>
      <c r="AJ101" s="100">
        <f t="shared" si="38"/>
        <v>7.0150260355176659</v>
      </c>
      <c r="AK101" s="100">
        <f t="shared" si="39"/>
        <v>10.033721898417985</v>
      </c>
      <c r="AL101" s="100">
        <f t="shared" si="40"/>
        <v>5.2221680937527184</v>
      </c>
      <c r="AM101" s="100">
        <f t="shared" si="41"/>
        <v>4.3133706985472307</v>
      </c>
      <c r="AN101" s="100">
        <f t="shared" si="42"/>
        <v>10.98998098599426</v>
      </c>
      <c r="AO101" s="100">
        <f t="shared" si="43"/>
        <v>16.036304323511501</v>
      </c>
      <c r="AP101" s="100">
        <f t="shared" si="44"/>
        <v>11.799320839598842</v>
      </c>
      <c r="AQ101" s="100">
        <f t="shared" si="45"/>
        <v>7.9892962332384707</v>
      </c>
      <c r="AR101" s="180">
        <f t="shared" si="46"/>
        <v>21.686830004846708</v>
      </c>
      <c r="AT101" s="33"/>
      <c r="AU101">
        <v>4.611758</v>
      </c>
      <c r="AV101">
        <v>10.354115</v>
      </c>
      <c r="AW101">
        <v>25.990084</v>
      </c>
      <c r="AX101">
        <v>22.612248000000001</v>
      </c>
      <c r="AY101">
        <v>19.139099999999999</v>
      </c>
      <c r="AZ101">
        <v>10.847654</v>
      </c>
      <c r="BA101">
        <v>39.271946999999997</v>
      </c>
      <c r="BB101">
        <v>6.4833569999999998</v>
      </c>
      <c r="BC101">
        <v>7.2644479999999998</v>
      </c>
      <c r="BD101">
        <v>0</v>
      </c>
      <c r="BE101">
        <v>16.418175000000002</v>
      </c>
      <c r="BF101">
        <v>27.631765000000001</v>
      </c>
      <c r="BG101">
        <v>27.422816000000001</v>
      </c>
      <c r="BH101">
        <v>28.220419</v>
      </c>
      <c r="BI101">
        <v>14.195565999999999</v>
      </c>
      <c r="BJ101">
        <v>6.6428399999999996</v>
      </c>
      <c r="BK101">
        <v>3.0551970000000002</v>
      </c>
      <c r="BL101">
        <v>14.146379</v>
      </c>
      <c r="BM101">
        <v>34.587235</v>
      </c>
      <c r="BN101">
        <v>24.811692000000001</v>
      </c>
      <c r="BO101">
        <v>24.771360000000001</v>
      </c>
      <c r="BP101">
        <v>23.413416999999999</v>
      </c>
      <c r="BQ101">
        <v>22.683653</v>
      </c>
      <c r="BR101">
        <v>13.134506999999999</v>
      </c>
      <c r="BS101">
        <v>22.697586999999999</v>
      </c>
      <c r="BT101">
        <v>30.808598</v>
      </c>
      <c r="BU101">
        <v>24.36354</v>
      </c>
      <c r="BV101">
        <v>22.914138000000001</v>
      </c>
      <c r="BW101">
        <v>11.289562</v>
      </c>
      <c r="BX101">
        <v>16.147670000000002</v>
      </c>
      <c r="BY101">
        <v>8.4042440000000003</v>
      </c>
      <c r="BZ101">
        <v>6.9416799999999999</v>
      </c>
      <c r="CA101">
        <v>17.686616000000001</v>
      </c>
      <c r="CB101">
        <v>25.807866000000001</v>
      </c>
      <c r="CC101">
        <v>18.989118999999999</v>
      </c>
      <c r="CD101">
        <v>12.857494000000001</v>
      </c>
      <c r="CE101">
        <v>34.901482999999999</v>
      </c>
      <c r="CF101" s="181"/>
      <c r="CG101" s="181"/>
      <c r="CH101" s="181"/>
      <c r="CI101" s="181"/>
    </row>
    <row r="102" spans="3:87" x14ac:dyDescent="0.3">
      <c r="C102" s="1"/>
      <c r="F102" s="118">
        <v>11</v>
      </c>
      <c r="G102" s="179">
        <v>6.2586432947667996</v>
      </c>
      <c r="H102" s="100">
        <f t="shared" si="10"/>
        <v>8.1871624392608151</v>
      </c>
      <c r="I102" s="100">
        <f t="shared" si="11"/>
        <v>11.292657859743745</v>
      </c>
      <c r="J102" s="100">
        <f t="shared" si="12"/>
        <v>9.3593715436141522</v>
      </c>
      <c r="K102" s="100">
        <f t="shared" si="13"/>
        <v>1.9198031491170293</v>
      </c>
      <c r="L102" s="100">
        <f t="shared" si="14"/>
        <v>2.3173710962257821</v>
      </c>
      <c r="M102" s="100">
        <f t="shared" si="15"/>
        <v>5.9840537114593557</v>
      </c>
      <c r="N102" s="100">
        <f t="shared" si="16"/>
        <v>17.140915530590178</v>
      </c>
      <c r="O102" s="100">
        <f t="shared" si="17"/>
        <v>9.3501230318018571</v>
      </c>
      <c r="P102" s="100">
        <f t="shared" si="18"/>
        <v>17.669189232853221</v>
      </c>
      <c r="Q102" s="100">
        <f t="shared" si="19"/>
        <v>10.201806330545441</v>
      </c>
      <c r="R102" s="100">
        <f t="shared" si="20"/>
        <v>0</v>
      </c>
      <c r="S102" s="100">
        <f t="shared" si="21"/>
        <v>10.379467359290143</v>
      </c>
      <c r="T102" s="100">
        <f t="shared" si="22"/>
        <v>10.24963276871264</v>
      </c>
      <c r="U102" s="100">
        <f t="shared" si="23"/>
        <v>10.74524090621</v>
      </c>
      <c r="V102" s="100">
        <f t="shared" si="24"/>
        <v>5.5680086246535856</v>
      </c>
      <c r="W102" s="100">
        <f t="shared" si="25"/>
        <v>8.9301309853728856</v>
      </c>
      <c r="X102" s="100">
        <f t="shared" si="26"/>
        <v>11.252234456360993</v>
      </c>
      <c r="Y102" s="100">
        <f t="shared" si="27"/>
        <v>22.069019598096116</v>
      </c>
      <c r="Z102" s="100">
        <f t="shared" si="28"/>
        <v>14.701406787875776</v>
      </c>
      <c r="AA102" s="100">
        <f t="shared" si="29"/>
        <v>8.1557073085861287</v>
      </c>
      <c r="AB102" s="100">
        <f t="shared" si="30"/>
        <v>8.1306461033715696</v>
      </c>
      <c r="AC102" s="100">
        <f t="shared" si="31"/>
        <v>7.2868573452471201</v>
      </c>
      <c r="AD102" s="100">
        <f t="shared" si="32"/>
        <v>10.200512011134999</v>
      </c>
      <c r="AE102" s="100">
        <f t="shared" si="33"/>
        <v>6.8959585917208299</v>
      </c>
      <c r="AF102" s="100">
        <f t="shared" si="34"/>
        <v>9.3173070948339074</v>
      </c>
      <c r="AG102" s="100">
        <f t="shared" si="35"/>
        <v>11.882021201237775</v>
      </c>
      <c r="AH102" s="100">
        <f t="shared" si="36"/>
        <v>7.877237873911044</v>
      </c>
      <c r="AI102" s="100">
        <f t="shared" si="37"/>
        <v>6.9766189866653416</v>
      </c>
      <c r="AJ102" s="100">
        <f t="shared" si="38"/>
        <v>6.2586432947667996</v>
      </c>
      <c r="AK102" s="100">
        <f t="shared" si="39"/>
        <v>15.252857693215853</v>
      </c>
      <c r="AL102" s="100">
        <f t="shared" si="40"/>
        <v>8.0069960356419401</v>
      </c>
      <c r="AM102" s="100">
        <f t="shared" si="41"/>
        <v>11.134810543452595</v>
      </c>
      <c r="AN102" s="100">
        <f t="shared" si="42"/>
        <v>1.857716828016454</v>
      </c>
      <c r="AO102" s="100">
        <f t="shared" si="43"/>
        <v>9.2461462462872976</v>
      </c>
      <c r="AP102" s="100">
        <f t="shared" si="44"/>
        <v>17.018457255769444</v>
      </c>
      <c r="AQ102" s="100">
        <f t="shared" si="45"/>
        <v>5.2289497558005147</v>
      </c>
      <c r="AR102" s="180">
        <f t="shared" si="46"/>
        <v>14.425228354480719</v>
      </c>
      <c r="AT102" s="33"/>
      <c r="AU102">
        <v>13.175928000000001</v>
      </c>
      <c r="AV102">
        <v>18.173725999999998</v>
      </c>
      <c r="AW102">
        <v>15.062411000000001</v>
      </c>
      <c r="AX102">
        <v>3.0896159999999999</v>
      </c>
      <c r="AY102">
        <v>3.729438</v>
      </c>
      <c r="AZ102">
        <v>9.6303769999999993</v>
      </c>
      <c r="BA102">
        <v>27.585560999999998</v>
      </c>
      <c r="BB102">
        <v>15.047527000000001</v>
      </c>
      <c r="BC102">
        <v>28.435732999999999</v>
      </c>
      <c r="BD102">
        <v>16.418175000000002</v>
      </c>
      <c r="BE102">
        <v>0</v>
      </c>
      <c r="BF102">
        <v>16.704091999999999</v>
      </c>
      <c r="BG102">
        <v>16.495144</v>
      </c>
      <c r="BH102">
        <v>17.292746000000001</v>
      </c>
      <c r="BI102">
        <v>8.9608190000000008</v>
      </c>
      <c r="BJ102">
        <v>14.371617000000001</v>
      </c>
      <c r="BK102">
        <v>18.108671000000001</v>
      </c>
      <c r="BL102">
        <v>35.516556000000001</v>
      </c>
      <c r="BM102">
        <v>23.659562000000001</v>
      </c>
      <c r="BN102">
        <v>13.125306</v>
      </c>
      <c r="BO102">
        <v>13.084974000000001</v>
      </c>
      <c r="BP102">
        <v>11.727031</v>
      </c>
      <c r="BQ102">
        <v>16.416091999999999</v>
      </c>
      <c r="BR102">
        <v>11.097942</v>
      </c>
      <c r="BS102">
        <v>14.994714999999999</v>
      </c>
      <c r="BT102">
        <v>19.122212000000001</v>
      </c>
      <c r="BU102">
        <v>12.677154</v>
      </c>
      <c r="BV102">
        <v>11.227752000000001</v>
      </c>
      <c r="BW102">
        <v>10.072285000000001</v>
      </c>
      <c r="BX102">
        <v>24.547034</v>
      </c>
      <c r="BY102">
        <v>12.885979000000001</v>
      </c>
      <c r="BZ102">
        <v>17.919695999999998</v>
      </c>
      <c r="CA102">
        <v>2.9896980000000002</v>
      </c>
      <c r="CB102">
        <v>14.880193</v>
      </c>
      <c r="CC102">
        <v>27.388483999999998</v>
      </c>
      <c r="CD102">
        <v>8.4151579999999999</v>
      </c>
      <c r="CE102">
        <v>23.215097</v>
      </c>
      <c r="CF102" s="181"/>
      <c r="CG102" s="181"/>
      <c r="CH102" s="181"/>
      <c r="CI102" s="181"/>
    </row>
    <row r="103" spans="3:87" x14ac:dyDescent="0.3">
      <c r="C103" s="1"/>
      <c r="F103" s="118">
        <v>12</v>
      </c>
      <c r="G103" s="179">
        <v>13.108471795891482</v>
      </c>
      <c r="H103" s="100">
        <f t="shared" si="10"/>
        <v>15.0369909403855</v>
      </c>
      <c r="I103" s="100">
        <f t="shared" si="11"/>
        <v>21.144401431642788</v>
      </c>
      <c r="J103" s="100">
        <f t="shared" si="12"/>
        <v>4.3612890998794542</v>
      </c>
      <c r="K103" s="100">
        <f t="shared" si="13"/>
        <v>10.85512446095915</v>
      </c>
      <c r="L103" s="100">
        <f t="shared" si="14"/>
        <v>7.9497222463867177</v>
      </c>
      <c r="M103" s="100">
        <f t="shared" si="15"/>
        <v>8.5448556551132757</v>
      </c>
      <c r="N103" s="100">
        <f t="shared" si="16"/>
        <v>26.992659102489217</v>
      </c>
      <c r="O103" s="100">
        <f t="shared" si="17"/>
        <v>13.256308176022468</v>
      </c>
      <c r="P103" s="100">
        <f t="shared" si="18"/>
        <v>10.756910907577021</v>
      </c>
      <c r="Q103" s="100">
        <f t="shared" si="19"/>
        <v>17.05163421029739</v>
      </c>
      <c r="R103" s="100">
        <f t="shared" si="20"/>
        <v>10.261476754445923</v>
      </c>
      <c r="S103" s="100">
        <f t="shared" si="21"/>
        <v>0</v>
      </c>
      <c r="T103" s="100">
        <f t="shared" si="22"/>
        <v>3.1167615295711286</v>
      </c>
      <c r="U103" s="100">
        <f t="shared" si="23"/>
        <v>3.6123696670684877</v>
      </c>
      <c r="V103" s="100">
        <f t="shared" si="24"/>
        <v>15.945388171548585</v>
      </c>
      <c r="W103" s="100">
        <f t="shared" si="25"/>
        <v>19.307510532267887</v>
      </c>
      <c r="X103" s="100">
        <f t="shared" si="26"/>
        <v>23.323367964507192</v>
      </c>
      <c r="Y103" s="100">
        <f t="shared" si="27"/>
        <v>15.156741272819914</v>
      </c>
      <c r="Z103" s="100">
        <f t="shared" si="28"/>
        <v>7.5685355487342632</v>
      </c>
      <c r="AA103" s="100">
        <f t="shared" si="29"/>
        <v>17.118485217542595</v>
      </c>
      <c r="AB103" s="100">
        <f t="shared" si="30"/>
        <v>17.093424633700771</v>
      </c>
      <c r="AC103" s="100">
        <f t="shared" si="31"/>
        <v>16.249635254203586</v>
      </c>
      <c r="AD103" s="100">
        <f t="shared" si="32"/>
        <v>11.064203338014341</v>
      </c>
      <c r="AE103" s="100">
        <f t="shared" si="33"/>
        <v>17.273338138615831</v>
      </c>
      <c r="AF103" s="100">
        <f t="shared" si="34"/>
        <v>10.180997800340512</v>
      </c>
      <c r="AG103" s="100">
        <f t="shared" si="35"/>
        <v>16.210703766761529</v>
      </c>
      <c r="AH103" s="100">
        <f t="shared" si="36"/>
        <v>12.205920439434799</v>
      </c>
      <c r="AI103" s="100">
        <f t="shared" si="37"/>
        <v>13.29741633216101</v>
      </c>
      <c r="AJ103" s="100">
        <f t="shared" si="38"/>
        <v>13.108471795891482</v>
      </c>
      <c r="AK103" s="100">
        <f t="shared" si="39"/>
        <v>8.340579367939652</v>
      </c>
      <c r="AL103" s="100">
        <f t="shared" si="40"/>
        <v>18.38437558253694</v>
      </c>
      <c r="AM103" s="100">
        <f t="shared" si="41"/>
        <v>21.512190090347595</v>
      </c>
      <c r="AN103" s="100">
        <f t="shared" si="42"/>
        <v>9.0360781438353612</v>
      </c>
      <c r="AO103" s="100">
        <f t="shared" si="43"/>
        <v>4.1185579181527832</v>
      </c>
      <c r="AP103" s="100">
        <f t="shared" si="44"/>
        <v>10.106178309120509</v>
      </c>
      <c r="AQ103" s="100">
        <f t="shared" si="45"/>
        <v>12.078778256925199</v>
      </c>
      <c r="AR103" s="180">
        <f t="shared" si="46"/>
        <v>24.276971926379758</v>
      </c>
      <c r="AT103" s="33"/>
      <c r="AU103">
        <v>24.199631</v>
      </c>
      <c r="AV103">
        <v>34.028531000000001</v>
      </c>
      <c r="AW103">
        <v>7.0187970000000002</v>
      </c>
      <c r="AX103">
        <v>17.469586</v>
      </c>
      <c r="AY103">
        <v>12.793806</v>
      </c>
      <c r="AZ103">
        <v>13.751578</v>
      </c>
      <c r="BA103">
        <v>43.440365999999997</v>
      </c>
      <c r="BB103">
        <v>21.333907</v>
      </c>
      <c r="BC103">
        <v>17.311527000000002</v>
      </c>
      <c r="BD103">
        <v>27.441877000000002</v>
      </c>
      <c r="BE103">
        <v>16.514205</v>
      </c>
      <c r="BF103">
        <v>0</v>
      </c>
      <c r="BG103">
        <v>5.0159289999999999</v>
      </c>
      <c r="BH103">
        <v>5.8135310000000002</v>
      </c>
      <c r="BI103">
        <v>25.661550999999999</v>
      </c>
      <c r="BJ103">
        <v>31.072348999999999</v>
      </c>
      <c r="BK103">
        <v>37.535229000000001</v>
      </c>
      <c r="BL103">
        <v>24.39235</v>
      </c>
      <c r="BM103">
        <v>12.180346999999999</v>
      </c>
      <c r="BN103">
        <v>27.549462999999999</v>
      </c>
      <c r="BO103">
        <v>27.509132000000001</v>
      </c>
      <c r="BP103">
        <v>26.151188000000001</v>
      </c>
      <c r="BQ103">
        <v>17.806065</v>
      </c>
      <c r="BR103">
        <v>27.798673999999998</v>
      </c>
      <c r="BS103">
        <v>16.384687</v>
      </c>
      <c r="BT103">
        <v>26.088533999999999</v>
      </c>
      <c r="BU103">
        <v>19.643476</v>
      </c>
      <c r="BV103">
        <v>21.400064</v>
      </c>
      <c r="BW103">
        <v>21.095987999999998</v>
      </c>
      <c r="BX103">
        <v>13.422828000000001</v>
      </c>
      <c r="BY103">
        <v>29.586711000000001</v>
      </c>
      <c r="BZ103">
        <v>34.620427999999997</v>
      </c>
      <c r="CA103">
        <v>14.542122000000001</v>
      </c>
      <c r="CB103">
        <v>6.6281600000000003</v>
      </c>
      <c r="CC103">
        <v>16.264277</v>
      </c>
      <c r="CD103">
        <v>19.438860999999999</v>
      </c>
      <c r="CE103">
        <v>39.069901999999999</v>
      </c>
      <c r="CF103" s="181"/>
      <c r="CG103" s="181"/>
      <c r="CH103" s="181"/>
      <c r="CI103" s="181"/>
    </row>
    <row r="104" spans="3:87" x14ac:dyDescent="0.3">
      <c r="C104" s="1"/>
      <c r="F104" s="118">
        <v>13</v>
      </c>
      <c r="G104" s="179">
        <v>13.096627810158202</v>
      </c>
      <c r="H104" s="100">
        <f t="shared" si="10"/>
        <v>15.02514633327948</v>
      </c>
      <c r="I104" s="100">
        <f t="shared" si="11"/>
        <v>21.132557445909505</v>
      </c>
      <c r="J104" s="100">
        <f t="shared" si="12"/>
        <v>6.1937433979146732</v>
      </c>
      <c r="K104" s="100">
        <f t="shared" si="13"/>
        <v>10.843280475225868</v>
      </c>
      <c r="L104" s="100">
        <f t="shared" si="14"/>
        <v>7.9378782606534353</v>
      </c>
      <c r="M104" s="100">
        <f t="shared" si="15"/>
        <v>10.351372612375261</v>
      </c>
      <c r="N104" s="100">
        <f t="shared" si="16"/>
        <v>26.980815116755934</v>
      </c>
      <c r="O104" s="100">
        <f t="shared" si="17"/>
        <v>15.062825133284452</v>
      </c>
      <c r="P104" s="100">
        <f t="shared" si="18"/>
        <v>12.563427243466265</v>
      </c>
      <c r="Q104" s="100">
        <f t="shared" si="19"/>
        <v>17.039790224564108</v>
      </c>
      <c r="R104" s="100">
        <f t="shared" si="20"/>
        <v>10.24963276871264</v>
      </c>
      <c r="S104" s="100">
        <f t="shared" si="21"/>
        <v>3.2347521344153507</v>
      </c>
      <c r="T104" s="100">
        <f t="shared" si="22"/>
        <v>0</v>
      </c>
      <c r="U104" s="100">
        <f t="shared" si="23"/>
        <v>1.5917891806579094</v>
      </c>
      <c r="V104" s="100">
        <f t="shared" si="24"/>
        <v>15.933544185815302</v>
      </c>
      <c r="W104" s="100">
        <f t="shared" si="25"/>
        <v>19.295666546534605</v>
      </c>
      <c r="X104" s="100">
        <f t="shared" si="26"/>
        <v>18.090218971752396</v>
      </c>
      <c r="Y104" s="100">
        <f t="shared" si="27"/>
        <v>16.963258230081898</v>
      </c>
      <c r="Z104" s="100">
        <f t="shared" si="28"/>
        <v>4.4517746405358718</v>
      </c>
      <c r="AA104" s="100">
        <f t="shared" si="29"/>
        <v>17.106641231809313</v>
      </c>
      <c r="AB104" s="100">
        <f t="shared" si="30"/>
        <v>17.081580647967488</v>
      </c>
      <c r="AC104" s="100">
        <f t="shared" si="31"/>
        <v>16.237791268470303</v>
      </c>
      <c r="AD104" s="100">
        <f t="shared" si="32"/>
        <v>11.052358730908322</v>
      </c>
      <c r="AE104" s="100">
        <f t="shared" si="33"/>
        <v>17.26149353150981</v>
      </c>
      <c r="AF104" s="100">
        <f t="shared" si="34"/>
        <v>10.169153814607229</v>
      </c>
      <c r="AG104" s="100">
        <f t="shared" si="35"/>
        <v>16.198859781028247</v>
      </c>
      <c r="AH104" s="100">
        <f t="shared" si="36"/>
        <v>12.194076453701516</v>
      </c>
      <c r="AI104" s="100">
        <f t="shared" si="37"/>
        <v>13.285572346427728</v>
      </c>
      <c r="AJ104" s="100">
        <f t="shared" si="38"/>
        <v>13.096627810158202</v>
      </c>
      <c r="AK104" s="100">
        <f t="shared" si="39"/>
        <v>10.147095703828899</v>
      </c>
      <c r="AL104" s="100">
        <f t="shared" si="40"/>
        <v>18.372531596803658</v>
      </c>
      <c r="AM104" s="100">
        <f t="shared" si="41"/>
        <v>21.500346104614316</v>
      </c>
      <c r="AN104" s="100">
        <f t="shared" si="42"/>
        <v>9.0242341581020789</v>
      </c>
      <c r="AO104" s="100">
        <f t="shared" si="43"/>
        <v>4.1067139324195008</v>
      </c>
      <c r="AP104" s="100">
        <f t="shared" si="44"/>
        <v>11.912695266382492</v>
      </c>
      <c r="AQ104" s="100">
        <f t="shared" si="45"/>
        <v>12.066934271191917</v>
      </c>
      <c r="AR104" s="180">
        <f t="shared" si="46"/>
        <v>24.265127940646476</v>
      </c>
      <c r="AT104" s="33"/>
      <c r="AU104">
        <v>24.180568999999998</v>
      </c>
      <c r="AV104">
        <v>34.00947</v>
      </c>
      <c r="AW104">
        <v>9.9678389999999997</v>
      </c>
      <c r="AX104">
        <v>17.450524999999999</v>
      </c>
      <c r="AY104">
        <v>12.774744999999999</v>
      </c>
      <c r="AZ104">
        <v>16.658878000000001</v>
      </c>
      <c r="BA104">
        <v>43.421304999999997</v>
      </c>
      <c r="BB104">
        <v>24.241206999999999</v>
      </c>
      <c r="BC104">
        <v>20.218826</v>
      </c>
      <c r="BD104">
        <v>27.422816000000001</v>
      </c>
      <c r="BE104">
        <v>16.495144</v>
      </c>
      <c r="BF104">
        <v>5.2058160000000004</v>
      </c>
      <c r="BG104">
        <v>0</v>
      </c>
      <c r="BH104">
        <v>2.5617299999999998</v>
      </c>
      <c r="BI104">
        <v>25.642489999999999</v>
      </c>
      <c r="BJ104">
        <v>31.053287999999998</v>
      </c>
      <c r="BK104">
        <v>29.113313000000002</v>
      </c>
      <c r="BL104">
        <v>27.29965</v>
      </c>
      <c r="BM104">
        <v>7.1644189999999996</v>
      </c>
      <c r="BN104">
        <v>27.530401999999999</v>
      </c>
      <c r="BO104">
        <v>27.490071</v>
      </c>
      <c r="BP104">
        <v>26.132127000000001</v>
      </c>
      <c r="BQ104">
        <v>17.787002999999999</v>
      </c>
      <c r="BR104">
        <v>27.779612</v>
      </c>
      <c r="BS104">
        <v>16.365625999999999</v>
      </c>
      <c r="BT104">
        <v>26.069472999999999</v>
      </c>
      <c r="BU104">
        <v>19.624414999999999</v>
      </c>
      <c r="BV104">
        <v>21.381003</v>
      </c>
      <c r="BW104">
        <v>21.076927000000001</v>
      </c>
      <c r="BX104">
        <v>16.330127000000001</v>
      </c>
      <c r="BY104">
        <v>29.56765</v>
      </c>
      <c r="BZ104">
        <v>34.601367000000003</v>
      </c>
      <c r="CA104">
        <v>14.523061</v>
      </c>
      <c r="CB104">
        <v>6.6090989999999996</v>
      </c>
      <c r="CC104">
        <v>19.171576999999999</v>
      </c>
      <c r="CD104">
        <v>19.419799999999999</v>
      </c>
      <c r="CE104">
        <v>39.050840999999998</v>
      </c>
      <c r="CF104" s="181"/>
      <c r="CG104" s="181"/>
      <c r="CH104" s="181"/>
      <c r="CI104" s="181"/>
    </row>
    <row r="105" spans="3:87" x14ac:dyDescent="0.3">
      <c r="C105" s="1"/>
      <c r="F105" s="118">
        <v>14</v>
      </c>
      <c r="G105" s="179">
        <v>13.59223594765556</v>
      </c>
      <c r="H105" s="100">
        <f t="shared" si="10"/>
        <v>15.520755092149578</v>
      </c>
      <c r="I105" s="100">
        <f t="shared" si="11"/>
        <v>21.628165583406862</v>
      </c>
      <c r="J105" s="100">
        <f t="shared" si="12"/>
        <v>6.6893515354120314</v>
      </c>
      <c r="K105" s="100">
        <f t="shared" si="13"/>
        <v>11.338888612723228</v>
      </c>
      <c r="L105" s="100">
        <f t="shared" si="14"/>
        <v>8.4334863981507944</v>
      </c>
      <c r="M105" s="100">
        <f t="shared" si="15"/>
        <v>10.846980749872618</v>
      </c>
      <c r="N105" s="100">
        <f t="shared" si="16"/>
        <v>27.476423254253298</v>
      </c>
      <c r="O105" s="100">
        <f t="shared" si="17"/>
        <v>15.558433270781812</v>
      </c>
      <c r="P105" s="100">
        <f t="shared" si="18"/>
        <v>13.059036002336361</v>
      </c>
      <c r="Q105" s="100">
        <f t="shared" si="19"/>
        <v>17.535398983434202</v>
      </c>
      <c r="R105" s="100">
        <f t="shared" si="20"/>
        <v>10.74524090621</v>
      </c>
      <c r="S105" s="100">
        <f t="shared" si="21"/>
        <v>3.7303602719127094</v>
      </c>
      <c r="T105" s="100">
        <f t="shared" si="22"/>
        <v>1.5917891806579094</v>
      </c>
      <c r="U105" s="100">
        <f t="shared" si="23"/>
        <v>0</v>
      </c>
      <c r="V105" s="100">
        <f t="shared" si="24"/>
        <v>16.429152323312664</v>
      </c>
      <c r="W105" s="100">
        <f t="shared" si="25"/>
        <v>19.791274684031965</v>
      </c>
      <c r="X105" s="100">
        <f t="shared" si="26"/>
        <v>23.807132116271266</v>
      </c>
      <c r="Y105" s="100">
        <f t="shared" si="27"/>
        <v>17.458866367579258</v>
      </c>
      <c r="Z105" s="100">
        <f t="shared" si="28"/>
        <v>4.0614475499272995</v>
      </c>
      <c r="AA105" s="100">
        <f t="shared" si="29"/>
        <v>17.602249369306673</v>
      </c>
      <c r="AB105" s="100">
        <f t="shared" si="30"/>
        <v>17.577188785464848</v>
      </c>
      <c r="AC105" s="100">
        <f t="shared" si="31"/>
        <v>16.733399405967663</v>
      </c>
      <c r="AD105" s="100">
        <f t="shared" si="32"/>
        <v>11.547967489778419</v>
      </c>
      <c r="AE105" s="100">
        <f t="shared" si="33"/>
        <v>17.757102290379908</v>
      </c>
      <c r="AF105" s="100">
        <f t="shared" si="34"/>
        <v>10.664761952104589</v>
      </c>
      <c r="AG105" s="100">
        <f t="shared" si="35"/>
        <v>16.694467918525607</v>
      </c>
      <c r="AH105" s="100">
        <f t="shared" si="36"/>
        <v>12.689684591198876</v>
      </c>
      <c r="AI105" s="100">
        <f t="shared" si="37"/>
        <v>13.781180483925088</v>
      </c>
      <c r="AJ105" s="100">
        <f t="shared" si="38"/>
        <v>13.59223594765556</v>
      </c>
      <c r="AK105" s="100">
        <f t="shared" si="39"/>
        <v>10.642704462698994</v>
      </c>
      <c r="AL105" s="100">
        <f t="shared" si="40"/>
        <v>18.868139734301018</v>
      </c>
      <c r="AM105" s="100">
        <f t="shared" si="41"/>
        <v>21.995954242111672</v>
      </c>
      <c r="AN105" s="100">
        <f t="shared" si="42"/>
        <v>9.5198422955994388</v>
      </c>
      <c r="AO105" s="100">
        <f t="shared" si="43"/>
        <v>4.6023220699168608</v>
      </c>
      <c r="AP105" s="100">
        <f t="shared" si="44"/>
        <v>12.408303403879852</v>
      </c>
      <c r="AQ105" s="100">
        <f t="shared" si="45"/>
        <v>12.562542408689277</v>
      </c>
      <c r="AR105" s="180">
        <f t="shared" si="46"/>
        <v>24.760736078143836</v>
      </c>
      <c r="AT105" s="33"/>
      <c r="AU105">
        <v>24.978172000000001</v>
      </c>
      <c r="AV105">
        <v>34.807071999999998</v>
      </c>
      <c r="AW105">
        <v>10.765440999999999</v>
      </c>
      <c r="AX105">
        <v>18.248127</v>
      </c>
      <c r="AY105">
        <v>13.572347000000001</v>
      </c>
      <c r="AZ105">
        <v>17.456479999999999</v>
      </c>
      <c r="BA105">
        <v>44.218907000000002</v>
      </c>
      <c r="BB105">
        <v>25.038809000000001</v>
      </c>
      <c r="BC105">
        <v>21.016428999999999</v>
      </c>
      <c r="BD105">
        <v>28.220419</v>
      </c>
      <c r="BE105">
        <v>17.292746000000001</v>
      </c>
      <c r="BF105">
        <v>6.0034179999999999</v>
      </c>
      <c r="BG105">
        <v>2.5617299999999998</v>
      </c>
      <c r="BH105">
        <v>0</v>
      </c>
      <c r="BI105">
        <v>26.440092</v>
      </c>
      <c r="BJ105">
        <v>31.85089</v>
      </c>
      <c r="BK105">
        <v>38.313769999999998</v>
      </c>
      <c r="BL105">
        <v>28.097252000000001</v>
      </c>
      <c r="BM105">
        <v>6.5362499999999999</v>
      </c>
      <c r="BN105">
        <v>28.328004</v>
      </c>
      <c r="BO105">
        <v>28.287673000000002</v>
      </c>
      <c r="BP105">
        <v>26.929728999999998</v>
      </c>
      <c r="BQ105">
        <v>18.584606000000001</v>
      </c>
      <c r="BR105">
        <v>28.577214999999999</v>
      </c>
      <c r="BS105">
        <v>17.163228</v>
      </c>
      <c r="BT105">
        <v>26.867075</v>
      </c>
      <c r="BU105">
        <v>20.422017</v>
      </c>
      <c r="BV105">
        <v>22.178605000000001</v>
      </c>
      <c r="BW105">
        <v>21.874528999999999</v>
      </c>
      <c r="BX105">
        <v>17.12773</v>
      </c>
      <c r="BY105">
        <v>30.365252000000002</v>
      </c>
      <c r="BZ105">
        <v>35.398969000000001</v>
      </c>
      <c r="CA105">
        <v>15.320663</v>
      </c>
      <c r="CB105">
        <v>7.406701</v>
      </c>
      <c r="CC105">
        <v>19.969179</v>
      </c>
      <c r="CD105">
        <v>20.217402</v>
      </c>
      <c r="CE105">
        <v>39.848443000000003</v>
      </c>
      <c r="CF105" s="181"/>
      <c r="CG105" s="181"/>
      <c r="CH105" s="181"/>
      <c r="CI105" s="181"/>
    </row>
    <row r="106" spans="3:87" x14ac:dyDescent="0.3">
      <c r="C106" s="1"/>
      <c r="F106" s="118">
        <v>15</v>
      </c>
      <c r="G106" s="179">
        <v>2.6974169535337467</v>
      </c>
      <c r="H106" s="100">
        <f t="shared" si="10"/>
        <v>7.6977990977667856</v>
      </c>
      <c r="I106" s="100">
        <f t="shared" si="11"/>
        <v>6.0385928393005832</v>
      </c>
      <c r="J106" s="100">
        <f t="shared" si="12"/>
        <v>14.73756384604869</v>
      </c>
      <c r="K106" s="100">
        <f t="shared" si="13"/>
        <v>7.6179060981520372</v>
      </c>
      <c r="L106" s="100">
        <f t="shared" si="14"/>
        <v>8.6067207675196045</v>
      </c>
      <c r="M106" s="100">
        <f t="shared" si="15"/>
        <v>5.4946909913380644</v>
      </c>
      <c r="N106" s="100">
        <f t="shared" si="16"/>
        <v>17.969788857544085</v>
      </c>
      <c r="O106" s="100">
        <f t="shared" si="17"/>
        <v>8.8607596903078285</v>
      </c>
      <c r="P106" s="100">
        <f t="shared" si="18"/>
        <v>23.047381535287759</v>
      </c>
      <c r="Q106" s="100">
        <f t="shared" si="19"/>
        <v>8.8207376937129496</v>
      </c>
      <c r="R106" s="100">
        <f t="shared" si="20"/>
        <v>5.5680086246535856</v>
      </c>
      <c r="S106" s="100">
        <f t="shared" si="21"/>
        <v>15.757659040351946</v>
      </c>
      <c r="T106" s="100">
        <f t="shared" si="22"/>
        <v>15.627824449774442</v>
      </c>
      <c r="U106" s="100">
        <f t="shared" si="23"/>
        <v>16.1234325872718</v>
      </c>
      <c r="V106" s="100">
        <f t="shared" si="24"/>
        <v>0</v>
      </c>
      <c r="W106" s="100">
        <f t="shared" si="25"/>
        <v>5.7501317310201694</v>
      </c>
      <c r="X106" s="100">
        <f t="shared" si="26"/>
        <v>9.7659891632594729</v>
      </c>
      <c r="Y106" s="100">
        <f t="shared" si="27"/>
        <v>27.44721190053065</v>
      </c>
      <c r="Z106" s="100">
        <f t="shared" si="28"/>
        <v>22.081513539711931</v>
      </c>
      <c r="AA106" s="100">
        <f t="shared" si="29"/>
        <v>8.9845800141672978</v>
      </c>
      <c r="AB106" s="100">
        <f t="shared" si="30"/>
        <v>8.959519430325475</v>
      </c>
      <c r="AC106" s="100">
        <f t="shared" si="31"/>
        <v>8.1157306722010265</v>
      </c>
      <c r="AD106" s="100">
        <f t="shared" si="32"/>
        <v>7.6622745970397803</v>
      </c>
      <c r="AE106" s="100">
        <f t="shared" si="33"/>
        <v>1.7459977382032386</v>
      </c>
      <c r="AF106" s="100">
        <f t="shared" si="34"/>
        <v>7.6709334261249955</v>
      </c>
      <c r="AG106" s="100">
        <f t="shared" si="35"/>
        <v>12.71089452819168</v>
      </c>
      <c r="AH106" s="100">
        <f t="shared" si="36"/>
        <v>8.7061112008649513</v>
      </c>
      <c r="AI106" s="100">
        <f t="shared" si="37"/>
        <v>7.8054923136192471</v>
      </c>
      <c r="AJ106" s="100">
        <f t="shared" si="38"/>
        <v>2.6974169535337467</v>
      </c>
      <c r="AK106" s="100">
        <f t="shared" si="39"/>
        <v>20.63104999565039</v>
      </c>
      <c r="AL106" s="100">
        <f t="shared" si="40"/>
        <v>4.8269961599164874</v>
      </c>
      <c r="AM106" s="100">
        <f t="shared" si="41"/>
        <v>7.9548106677271431</v>
      </c>
      <c r="AN106" s="100">
        <f t="shared" si="42"/>
        <v>8.7431655212695887</v>
      </c>
      <c r="AO106" s="100">
        <f t="shared" si="43"/>
        <v>15.465404451514285</v>
      </c>
      <c r="AP106" s="100">
        <f t="shared" si="44"/>
        <v>22.396648936831248</v>
      </c>
      <c r="AQ106" s="100">
        <f t="shared" si="45"/>
        <v>16.593279232480395</v>
      </c>
      <c r="AR106" s="180">
        <f t="shared" si="46"/>
        <v>15.254101681434626</v>
      </c>
      <c r="AT106" s="33"/>
      <c r="AU106">
        <v>12.388375999999999</v>
      </c>
      <c r="AV106">
        <v>9.7181490000000004</v>
      </c>
      <c r="AW106">
        <v>23.717751</v>
      </c>
      <c r="AX106">
        <v>12.259801</v>
      </c>
      <c r="AY106">
        <v>13.851139999999999</v>
      </c>
      <c r="AZ106">
        <v>8.8428260000000005</v>
      </c>
      <c r="BA106">
        <v>28.919499999999999</v>
      </c>
      <c r="BB106">
        <v>14.259975000000001</v>
      </c>
      <c r="BC106">
        <v>37.091073000000002</v>
      </c>
      <c r="BD106">
        <v>14.195565999999999</v>
      </c>
      <c r="BE106">
        <v>8.9608190000000008</v>
      </c>
      <c r="BF106">
        <v>25.359431000000001</v>
      </c>
      <c r="BG106">
        <v>25.150483000000001</v>
      </c>
      <c r="BH106">
        <v>25.948084999999999</v>
      </c>
      <c r="BI106">
        <v>0</v>
      </c>
      <c r="BJ106">
        <v>9.2539169999999995</v>
      </c>
      <c r="BK106">
        <v>15.716797</v>
      </c>
      <c r="BL106">
        <v>44.171895999999997</v>
      </c>
      <c r="BM106">
        <v>35.536662999999997</v>
      </c>
      <c r="BN106">
        <v>14.459244</v>
      </c>
      <c r="BO106">
        <v>14.418913</v>
      </c>
      <c r="BP106">
        <v>13.060969999999999</v>
      </c>
      <c r="BQ106">
        <v>12.331205000000001</v>
      </c>
      <c r="BR106">
        <v>2.809904</v>
      </c>
      <c r="BS106">
        <v>12.345140000000001</v>
      </c>
      <c r="BT106">
        <v>20.456150999999998</v>
      </c>
      <c r="BU106">
        <v>14.011093000000001</v>
      </c>
      <c r="BV106">
        <v>12.561691</v>
      </c>
      <c r="BW106">
        <v>4.3410609999999998</v>
      </c>
      <c r="BX106">
        <v>33.202373999999999</v>
      </c>
      <c r="BY106">
        <v>7.7682779999999996</v>
      </c>
      <c r="BZ106">
        <v>12.801995</v>
      </c>
      <c r="CA106">
        <v>14.070726000000001</v>
      </c>
      <c r="CB106">
        <v>24.889094</v>
      </c>
      <c r="CC106">
        <v>36.043823000000003</v>
      </c>
      <c r="CD106">
        <v>26.704228000000001</v>
      </c>
      <c r="CE106">
        <v>24.549036000000001</v>
      </c>
      <c r="CF106" s="181"/>
      <c r="CG106" s="181"/>
      <c r="CH106" s="181"/>
      <c r="CI106" s="181"/>
    </row>
    <row r="107" spans="3:87" x14ac:dyDescent="0.3">
      <c r="C107" s="1"/>
      <c r="F107" s="118">
        <v>16</v>
      </c>
      <c r="G107" s="179">
        <v>6.0422371904010346</v>
      </c>
      <c r="H107" s="100">
        <f t="shared" si="10"/>
        <v>6.9933003591534417</v>
      </c>
      <c r="I107" s="100">
        <f t="shared" si="11"/>
        <v>2.2915176407719935</v>
      </c>
      <c r="J107" s="100">
        <f t="shared" si="12"/>
        <v>18.099686206767991</v>
      </c>
      <c r="K107" s="100">
        <f t="shared" si="13"/>
        <v>10.980028458871338</v>
      </c>
      <c r="L107" s="100">
        <f t="shared" si="14"/>
        <v>11.968843128238905</v>
      </c>
      <c r="M107" s="100">
        <f t="shared" si="15"/>
        <v>20.710505548858539</v>
      </c>
      <c r="N107" s="100">
        <f t="shared" si="16"/>
        <v>21.33191183963612</v>
      </c>
      <c r="O107" s="100">
        <f t="shared" si="17"/>
        <v>8.1562609516944828</v>
      </c>
      <c r="P107" s="100">
        <f t="shared" si="18"/>
        <v>26.40950389600706</v>
      </c>
      <c r="Q107" s="100">
        <f t="shared" si="19"/>
        <v>4.1276796699268017</v>
      </c>
      <c r="R107" s="100">
        <f t="shared" si="20"/>
        <v>8.9301309853728856</v>
      </c>
      <c r="S107" s="100">
        <f t="shared" si="21"/>
        <v>19.119782022443985</v>
      </c>
      <c r="T107" s="100">
        <f t="shared" si="22"/>
        <v>18.989947431866479</v>
      </c>
      <c r="U107" s="100">
        <f t="shared" si="23"/>
        <v>19.485555569363839</v>
      </c>
      <c r="V107" s="100">
        <f t="shared" si="24"/>
        <v>5.7501317310201694</v>
      </c>
      <c r="W107" s="100">
        <f t="shared" si="25"/>
        <v>0</v>
      </c>
      <c r="X107" s="100">
        <f t="shared" si="26"/>
        <v>5.0729311394733241</v>
      </c>
      <c r="Y107" s="100">
        <f t="shared" si="27"/>
        <v>30.809334261249951</v>
      </c>
      <c r="Z107" s="100">
        <f t="shared" si="28"/>
        <v>25.443635900431232</v>
      </c>
      <c r="AA107" s="100">
        <f t="shared" si="29"/>
        <v>12.346702996259335</v>
      </c>
      <c r="AB107" s="100">
        <f t="shared" si="30"/>
        <v>12.321641791044776</v>
      </c>
      <c r="AC107" s="100">
        <f t="shared" si="31"/>
        <v>11.477853032920327</v>
      </c>
      <c r="AD107" s="100">
        <f t="shared" si="32"/>
        <v>11.024397579131819</v>
      </c>
      <c r="AE107" s="100">
        <f t="shared" si="33"/>
        <v>5.0908185964432624</v>
      </c>
      <c r="AF107" s="100">
        <f t="shared" si="34"/>
        <v>11.033055786844297</v>
      </c>
      <c r="AG107" s="100">
        <f t="shared" si="35"/>
        <v>16.073016888910985</v>
      </c>
      <c r="AH107" s="100">
        <f t="shared" si="36"/>
        <v>12.068234182956989</v>
      </c>
      <c r="AI107" s="100">
        <f t="shared" si="37"/>
        <v>11.167614674338548</v>
      </c>
      <c r="AJ107" s="100">
        <f t="shared" si="38"/>
        <v>6.0422371904010346</v>
      </c>
      <c r="AK107" s="100">
        <f t="shared" si="39"/>
        <v>23.993172356369691</v>
      </c>
      <c r="AL107" s="100">
        <f t="shared" si="40"/>
        <v>2.1515621310599373</v>
      </c>
      <c r="AM107" s="100">
        <f t="shared" si="41"/>
        <v>3.2617532653137311</v>
      </c>
      <c r="AN107" s="100">
        <f t="shared" si="42"/>
        <v>12.10528788198889</v>
      </c>
      <c r="AO107" s="100">
        <f t="shared" si="43"/>
        <v>18.827526812233586</v>
      </c>
      <c r="AP107" s="100">
        <f t="shared" si="44"/>
        <v>25.758771297550549</v>
      </c>
      <c r="AQ107" s="100">
        <f t="shared" si="45"/>
        <v>19.955401593199696</v>
      </c>
      <c r="AR107" s="180">
        <f t="shared" si="46"/>
        <v>18.616224042153927</v>
      </c>
      <c r="AT107" s="33"/>
      <c r="AU107">
        <v>11.254598</v>
      </c>
      <c r="AV107">
        <v>3.6878310000000001</v>
      </c>
      <c r="AW107">
        <v>29.128549</v>
      </c>
      <c r="AX107">
        <v>17.670598999999999</v>
      </c>
      <c r="AY107">
        <v>19.261938000000001</v>
      </c>
      <c r="AZ107">
        <v>33.330244999999998</v>
      </c>
      <c r="BA107">
        <v>34.330298999999997</v>
      </c>
      <c r="BB107">
        <v>13.126196999999999</v>
      </c>
      <c r="BC107">
        <v>42.501871000000001</v>
      </c>
      <c r="BD107">
        <v>6.6428399999999996</v>
      </c>
      <c r="BE107">
        <v>14.371617000000001</v>
      </c>
      <c r="BF107">
        <v>30.770230000000002</v>
      </c>
      <c r="BG107">
        <v>30.561281999999999</v>
      </c>
      <c r="BH107">
        <v>31.358884</v>
      </c>
      <c r="BI107">
        <v>9.2539169999999995</v>
      </c>
      <c r="BJ107">
        <v>0</v>
      </c>
      <c r="BK107">
        <v>8.1640709999999999</v>
      </c>
      <c r="BL107">
        <v>49.582693999999996</v>
      </c>
      <c r="BM107">
        <v>40.947460999999997</v>
      </c>
      <c r="BN107">
        <v>19.870042999999999</v>
      </c>
      <c r="BO107">
        <v>19.829711</v>
      </c>
      <c r="BP107">
        <v>18.471768000000001</v>
      </c>
      <c r="BQ107">
        <v>17.742004000000001</v>
      </c>
      <c r="BR107">
        <v>8.1928579999999993</v>
      </c>
      <c r="BS107">
        <v>17.755938</v>
      </c>
      <c r="BT107">
        <v>25.866949000000002</v>
      </c>
      <c r="BU107">
        <v>19.421892</v>
      </c>
      <c r="BV107">
        <v>17.972488999999999</v>
      </c>
      <c r="BW107">
        <v>9.7240140000000004</v>
      </c>
      <c r="BX107">
        <v>38.613171999999999</v>
      </c>
      <c r="BY107">
        <v>3.4625949999999999</v>
      </c>
      <c r="BZ107">
        <v>5.2492700000000001</v>
      </c>
      <c r="CA107">
        <v>19.481524</v>
      </c>
      <c r="CB107">
        <v>30.299892</v>
      </c>
      <c r="CC107">
        <v>41.454621000000003</v>
      </c>
      <c r="CD107">
        <v>32.115026</v>
      </c>
      <c r="CE107">
        <v>29.959834000000001</v>
      </c>
      <c r="CF107" s="181"/>
      <c r="CG107" s="181"/>
      <c r="CH107" s="181"/>
      <c r="CI107" s="181"/>
    </row>
    <row r="108" spans="3:87" x14ac:dyDescent="0.3">
      <c r="C108" s="1"/>
      <c r="F108" s="118">
        <v>17</v>
      </c>
      <c r="G108" s="179">
        <v>8.0654547827059542</v>
      </c>
      <c r="H108" s="100">
        <f t="shared" si="10"/>
        <v>3.9160494364149279</v>
      </c>
      <c r="I108" s="100">
        <f t="shared" si="11"/>
        <v>7.3790162426833366</v>
      </c>
      <c r="J108" s="100">
        <f t="shared" si="12"/>
        <v>17.199957746653908</v>
      </c>
      <c r="K108" s="100">
        <f t="shared" si="13"/>
        <v>14.995885891110643</v>
      </c>
      <c r="L108" s="100">
        <f t="shared" si="14"/>
        <v>12.942943069829868</v>
      </c>
      <c r="M108" s="100">
        <f t="shared" si="15"/>
        <v>7.7794599028173037</v>
      </c>
      <c r="N108" s="100">
        <f t="shared" si="16"/>
        <v>25.347769271875428</v>
      </c>
      <c r="O108" s="100">
        <f t="shared" si="17"/>
        <v>5.0790100289559694</v>
      </c>
      <c r="P108" s="100">
        <f t="shared" si="18"/>
        <v>5.5643580598257669</v>
      </c>
      <c r="Q108" s="100">
        <f t="shared" si="19"/>
        <v>1.8984161208942798</v>
      </c>
      <c r="R108" s="100">
        <f t="shared" si="20"/>
        <v>11.252234456360993</v>
      </c>
      <c r="S108" s="100">
        <f t="shared" si="21"/>
        <v>18.220053562329898</v>
      </c>
      <c r="T108" s="100">
        <f t="shared" si="22"/>
        <v>18.090218971752396</v>
      </c>
      <c r="U108" s="100">
        <f t="shared" si="23"/>
        <v>18.585827109249752</v>
      </c>
      <c r="V108" s="100">
        <f t="shared" si="24"/>
        <v>9.7659891632594729</v>
      </c>
      <c r="W108" s="100">
        <f t="shared" si="25"/>
        <v>5.0729311394733241</v>
      </c>
      <c r="X108" s="100">
        <f t="shared" si="26"/>
        <v>0</v>
      </c>
      <c r="Y108" s="100">
        <f t="shared" si="27"/>
        <v>9.8406023587309086</v>
      </c>
      <c r="Z108" s="100">
        <f t="shared" si="28"/>
        <v>22.541993612288266</v>
      </c>
      <c r="AA108" s="100">
        <f t="shared" si="29"/>
        <v>16.362560428498639</v>
      </c>
      <c r="AB108" s="100">
        <f t="shared" si="30"/>
        <v>16.33749922328408</v>
      </c>
      <c r="AC108" s="100">
        <f t="shared" si="31"/>
        <v>15.49371046515963</v>
      </c>
      <c r="AD108" s="100">
        <f t="shared" si="32"/>
        <v>15.040255011371121</v>
      </c>
      <c r="AE108" s="100">
        <f t="shared" si="33"/>
        <v>9.1066760286825659</v>
      </c>
      <c r="AF108" s="100">
        <f t="shared" si="34"/>
        <v>15.048913219083598</v>
      </c>
      <c r="AG108" s="100">
        <f t="shared" si="35"/>
        <v>20.088874321150282</v>
      </c>
      <c r="AH108" s="100">
        <f t="shared" si="36"/>
        <v>16.084091615196293</v>
      </c>
      <c r="AI108" s="100">
        <f t="shared" si="37"/>
        <v>15.183472106577852</v>
      </c>
      <c r="AJ108" s="100">
        <f t="shared" si="38"/>
        <v>8.0654547827059542</v>
      </c>
      <c r="AK108" s="100">
        <f t="shared" si="39"/>
        <v>11.084150024233537</v>
      </c>
      <c r="AL108" s="100">
        <f t="shared" si="40"/>
        <v>6.1674195632992408</v>
      </c>
      <c r="AM108" s="100">
        <f t="shared" si="41"/>
        <v>3.2505039332894228</v>
      </c>
      <c r="AN108" s="100">
        <f t="shared" si="42"/>
        <v>12.040409733182548</v>
      </c>
      <c r="AO108" s="100">
        <f t="shared" si="43"/>
        <v>17.086732449327055</v>
      </c>
      <c r="AP108" s="100">
        <f t="shared" si="44"/>
        <v>12.84974958678713</v>
      </c>
      <c r="AQ108" s="100">
        <f t="shared" si="45"/>
        <v>9.0397249804267581</v>
      </c>
      <c r="AR108" s="180">
        <f t="shared" si="46"/>
        <v>22.632081474393228</v>
      </c>
      <c r="AT108" s="33"/>
      <c r="AU108">
        <v>6.3022549999999997</v>
      </c>
      <c r="AV108">
        <v>11.875346</v>
      </c>
      <c r="AW108">
        <v>27.680579999999999</v>
      </c>
      <c r="AX108">
        <v>24.133479000000001</v>
      </c>
      <c r="AY108">
        <v>20.829595999999999</v>
      </c>
      <c r="AZ108">
        <v>12.519795999999999</v>
      </c>
      <c r="BA108">
        <v>40.793179000000002</v>
      </c>
      <c r="BB108">
        <v>8.1738540000000004</v>
      </c>
      <c r="BC108">
        <v>8.9549439999999993</v>
      </c>
      <c r="BD108">
        <v>3.0551970000000002</v>
      </c>
      <c r="BE108">
        <v>18.108671000000001</v>
      </c>
      <c r="BF108">
        <v>29.322261000000001</v>
      </c>
      <c r="BG108">
        <v>29.113313000000002</v>
      </c>
      <c r="BH108">
        <v>29.910914999999999</v>
      </c>
      <c r="BI108">
        <v>15.716797</v>
      </c>
      <c r="BJ108">
        <v>8.1640709999999999</v>
      </c>
      <c r="BK108">
        <v>0</v>
      </c>
      <c r="BL108">
        <v>15.836874999999999</v>
      </c>
      <c r="BM108">
        <v>36.277732</v>
      </c>
      <c r="BN108">
        <v>26.332923000000001</v>
      </c>
      <c r="BO108">
        <v>26.292591000000002</v>
      </c>
      <c r="BP108">
        <v>24.934647999999999</v>
      </c>
      <c r="BQ108">
        <v>24.204884</v>
      </c>
      <c r="BR108">
        <v>14.655737999999999</v>
      </c>
      <c r="BS108">
        <v>24.218817999999999</v>
      </c>
      <c r="BT108">
        <v>32.329828999999997</v>
      </c>
      <c r="BU108">
        <v>25.884772000000002</v>
      </c>
      <c r="BV108">
        <v>24.435369000000001</v>
      </c>
      <c r="BW108">
        <v>12.980059000000001</v>
      </c>
      <c r="BX108">
        <v>17.838166000000001</v>
      </c>
      <c r="BY108">
        <v>9.9254750000000005</v>
      </c>
      <c r="BZ108">
        <v>5.231166</v>
      </c>
      <c r="CA108">
        <v>19.377113000000001</v>
      </c>
      <c r="CB108">
        <v>27.498362</v>
      </c>
      <c r="CC108">
        <v>20.679615999999999</v>
      </c>
      <c r="CD108">
        <v>14.547991</v>
      </c>
      <c r="CE108">
        <v>36.422713999999999</v>
      </c>
      <c r="CF108" s="181"/>
      <c r="CG108" s="181"/>
      <c r="CH108" s="181"/>
      <c r="CI108" s="181"/>
    </row>
    <row r="109" spans="3:87" x14ac:dyDescent="0.3">
      <c r="C109" s="1"/>
      <c r="F109" s="118">
        <v>18</v>
      </c>
      <c r="G109" s="179">
        <v>12.921173276001344</v>
      </c>
      <c r="H109" s="100">
        <f t="shared" si="10"/>
        <v>8.7945667167907331</v>
      </c>
      <c r="I109" s="100">
        <f t="shared" si="11"/>
        <v>32.951944896665715</v>
      </c>
      <c r="J109" s="100">
        <f t="shared" si="12"/>
        <v>14.003231759603317</v>
      </c>
      <c r="K109" s="100">
        <f t="shared" si="13"/>
        <v>22.662667925982081</v>
      </c>
      <c r="L109" s="100">
        <f t="shared" si="14"/>
        <v>19.75726509003691</v>
      </c>
      <c r="M109" s="100">
        <f t="shared" si="15"/>
        <v>10.123899238197025</v>
      </c>
      <c r="N109" s="100">
        <f t="shared" si="16"/>
        <v>38.800202567512144</v>
      </c>
      <c r="O109" s="100">
        <f t="shared" si="17"/>
        <v>6.7756415673505908</v>
      </c>
      <c r="P109" s="100">
        <f t="shared" si="18"/>
        <v>4.3998303652428943</v>
      </c>
      <c r="Q109" s="100">
        <f t="shared" si="19"/>
        <v>8.7901742329153567</v>
      </c>
      <c r="R109" s="100">
        <f t="shared" si="20"/>
        <v>22.069019598096116</v>
      </c>
      <c r="S109" s="100">
        <f t="shared" si="21"/>
        <v>15.156741272819914</v>
      </c>
      <c r="T109" s="100">
        <f t="shared" si="22"/>
        <v>16.963258230081898</v>
      </c>
      <c r="U109" s="100">
        <f t="shared" si="23"/>
        <v>17.458866367579258</v>
      </c>
      <c r="V109" s="100">
        <f t="shared" si="24"/>
        <v>27.752931015198776</v>
      </c>
      <c r="W109" s="100">
        <f t="shared" si="25"/>
        <v>31.115053375918077</v>
      </c>
      <c r="X109" s="100">
        <f t="shared" si="26"/>
        <v>9.8406023587309086</v>
      </c>
      <c r="Y109" s="100">
        <f t="shared" si="27"/>
        <v>0</v>
      </c>
      <c r="Z109" s="100">
        <f t="shared" si="28"/>
        <v>21.41503224924503</v>
      </c>
      <c r="AA109" s="100">
        <f t="shared" si="29"/>
        <v>28.926028682565523</v>
      </c>
      <c r="AB109" s="100">
        <f t="shared" si="30"/>
        <v>28.900967477350964</v>
      </c>
      <c r="AC109" s="100">
        <f t="shared" si="31"/>
        <v>28.057178719226513</v>
      </c>
      <c r="AD109" s="100">
        <f t="shared" si="32"/>
        <v>22.871746181664534</v>
      </c>
      <c r="AE109" s="100">
        <f t="shared" si="33"/>
        <v>29.080880982266024</v>
      </c>
      <c r="AF109" s="100">
        <f t="shared" si="34"/>
        <v>21.988541265363441</v>
      </c>
      <c r="AG109" s="100">
        <f t="shared" si="35"/>
        <v>28.018246610411722</v>
      </c>
      <c r="AH109" s="100">
        <f t="shared" si="36"/>
        <v>24.013463283084988</v>
      </c>
      <c r="AI109" s="100">
        <f t="shared" si="37"/>
        <v>25.104959175811199</v>
      </c>
      <c r="AJ109" s="100">
        <f t="shared" si="38"/>
        <v>12.921173276001344</v>
      </c>
      <c r="AK109" s="100">
        <f t="shared" si="39"/>
        <v>9.9196223296506645</v>
      </c>
      <c r="AL109" s="100">
        <f t="shared" si="40"/>
        <v>30.191918426187133</v>
      </c>
      <c r="AM109" s="100">
        <f t="shared" si="41"/>
        <v>33.319732933997791</v>
      </c>
      <c r="AN109" s="100">
        <f t="shared" si="42"/>
        <v>20.843620987485554</v>
      </c>
      <c r="AO109" s="100">
        <f t="shared" si="43"/>
        <v>15.959771707656554</v>
      </c>
      <c r="AP109" s="100">
        <f t="shared" si="44"/>
        <v>11.685221892204257</v>
      </c>
      <c r="AQ109" s="100">
        <f t="shared" si="45"/>
        <v>13.895443473722148</v>
      </c>
      <c r="AR109" s="180">
        <f t="shared" si="46"/>
        <v>36.084514770029955</v>
      </c>
      <c r="AT109" s="33"/>
      <c r="AU109">
        <v>14.153447999999999</v>
      </c>
      <c r="AV109">
        <v>53.030883000000003</v>
      </c>
      <c r="AW109">
        <v>22.535961</v>
      </c>
      <c r="AX109">
        <v>36.471938000000002</v>
      </c>
      <c r="AY109">
        <v>31.796157000000001</v>
      </c>
      <c r="AZ109">
        <v>16.292795999999999</v>
      </c>
      <c r="BA109">
        <v>62.442717999999999</v>
      </c>
      <c r="BB109">
        <v>10.904311</v>
      </c>
      <c r="BC109">
        <v>7.0808229999999996</v>
      </c>
      <c r="BD109">
        <v>14.146379</v>
      </c>
      <c r="BE109">
        <v>35.516556000000001</v>
      </c>
      <c r="BF109">
        <v>24.39235</v>
      </c>
      <c r="BG109">
        <v>27.29965</v>
      </c>
      <c r="BH109">
        <v>28.097252000000001</v>
      </c>
      <c r="BI109">
        <v>44.663902</v>
      </c>
      <c r="BJ109">
        <v>50.0747</v>
      </c>
      <c r="BK109">
        <v>15.836874999999999</v>
      </c>
      <c r="BL109">
        <v>0</v>
      </c>
      <c r="BM109">
        <v>34.464067999999997</v>
      </c>
      <c r="BN109">
        <v>46.551814999999998</v>
      </c>
      <c r="BO109">
        <v>46.511482999999998</v>
      </c>
      <c r="BP109">
        <v>45.15354</v>
      </c>
      <c r="BQ109">
        <v>36.808416000000001</v>
      </c>
      <c r="BR109">
        <v>46.801025000000003</v>
      </c>
      <c r="BS109">
        <v>35.387039000000001</v>
      </c>
      <c r="BT109">
        <v>45.090885</v>
      </c>
      <c r="BU109">
        <v>38.645826999999997</v>
      </c>
      <c r="BV109">
        <v>40.402414999999998</v>
      </c>
      <c r="BW109">
        <v>20.794561000000002</v>
      </c>
      <c r="BX109">
        <v>15.964045</v>
      </c>
      <c r="BY109">
        <v>48.589061999999998</v>
      </c>
      <c r="BZ109">
        <v>53.622779000000001</v>
      </c>
      <c r="CA109">
        <v>33.544473000000004</v>
      </c>
      <c r="CB109">
        <v>25.684698999999998</v>
      </c>
      <c r="CC109">
        <v>18.805495000000001</v>
      </c>
      <c r="CD109">
        <v>22.362493000000001</v>
      </c>
      <c r="CE109">
        <v>58.072253000000003</v>
      </c>
      <c r="CF109" s="181"/>
      <c r="CG109" s="181"/>
      <c r="CH109" s="181"/>
      <c r="CI109" s="181"/>
    </row>
    <row r="110" spans="3:87" x14ac:dyDescent="0.3">
      <c r="C110" s="1"/>
      <c r="F110" s="118">
        <v>19</v>
      </c>
      <c r="G110" s="179">
        <v>17.548402450694073</v>
      </c>
      <c r="H110" s="100">
        <f t="shared" si="10"/>
        <v>19.476920973815353</v>
      </c>
      <c r="I110" s="100">
        <f t="shared" si="11"/>
        <v>27.593438925273713</v>
      </c>
      <c r="J110" s="100">
        <f t="shared" si="12"/>
        <v>10.645518038450545</v>
      </c>
      <c r="K110" s="100">
        <f t="shared" si="13"/>
        <v>15.295055115761741</v>
      </c>
      <c r="L110" s="100">
        <f t="shared" si="14"/>
        <v>12.389652279816572</v>
      </c>
      <c r="M110" s="100">
        <f t="shared" si="15"/>
        <v>14.803147252911131</v>
      </c>
      <c r="N110" s="100">
        <f t="shared" si="16"/>
        <v>33.441696596120146</v>
      </c>
      <c r="O110" s="100">
        <f t="shared" si="17"/>
        <v>19.514599773820326</v>
      </c>
      <c r="P110" s="100">
        <f t="shared" si="18"/>
        <v>17.015201884002138</v>
      </c>
      <c r="Q110" s="100">
        <f t="shared" si="19"/>
        <v>28.827153988591594</v>
      </c>
      <c r="R110" s="100">
        <f t="shared" si="20"/>
        <v>14.701406787875776</v>
      </c>
      <c r="S110" s="100">
        <f t="shared" si="21"/>
        <v>7.6865261535784857</v>
      </c>
      <c r="T110" s="100">
        <f t="shared" si="22"/>
        <v>4.4517746405358718</v>
      </c>
      <c r="U110" s="100">
        <f t="shared" si="23"/>
        <v>4.0614475499272995</v>
      </c>
      <c r="V110" s="100">
        <f t="shared" si="24"/>
        <v>22.394425665179515</v>
      </c>
      <c r="W110" s="100">
        <f t="shared" si="25"/>
        <v>25.756548025898816</v>
      </c>
      <c r="X110" s="100">
        <f t="shared" si="26"/>
        <v>29.772405458138117</v>
      </c>
      <c r="Y110" s="100">
        <f t="shared" si="27"/>
        <v>21.41503224924503</v>
      </c>
      <c r="Z110" s="100">
        <f t="shared" si="28"/>
        <v>0</v>
      </c>
      <c r="AA110" s="100">
        <f t="shared" si="29"/>
        <v>23.567522711173524</v>
      </c>
      <c r="AB110" s="100">
        <f t="shared" si="30"/>
        <v>23.542462127331699</v>
      </c>
      <c r="AC110" s="100">
        <f t="shared" si="31"/>
        <v>22.698672747834518</v>
      </c>
      <c r="AD110" s="100">
        <f t="shared" si="32"/>
        <v>15.504133371444196</v>
      </c>
      <c r="AE110" s="100">
        <f t="shared" si="33"/>
        <v>23.722375010874021</v>
      </c>
      <c r="AF110" s="100">
        <f t="shared" si="34"/>
        <v>16.802595473920984</v>
      </c>
      <c r="AG110" s="100">
        <f t="shared" si="35"/>
        <v>20.650633800191383</v>
      </c>
      <c r="AH110" s="100">
        <f t="shared" si="36"/>
        <v>16.64585109423739</v>
      </c>
      <c r="AI110" s="100">
        <f t="shared" si="37"/>
        <v>22.388434389252737</v>
      </c>
      <c r="AJ110" s="100">
        <f t="shared" si="38"/>
        <v>17.548402450694073</v>
      </c>
      <c r="AK110" s="100">
        <f t="shared" si="39"/>
        <v>14.598870344364771</v>
      </c>
      <c r="AL110" s="100">
        <f t="shared" si="40"/>
        <v>24.833413076167869</v>
      </c>
      <c r="AM110" s="100">
        <f t="shared" si="41"/>
        <v>27.961227583978527</v>
      </c>
      <c r="AN110" s="100">
        <f t="shared" si="42"/>
        <v>13.476008177265214</v>
      </c>
      <c r="AO110" s="100">
        <f t="shared" si="43"/>
        <v>8.5584879515826362</v>
      </c>
      <c r="AP110" s="100">
        <f t="shared" si="44"/>
        <v>16.364469906918366</v>
      </c>
      <c r="AQ110" s="100">
        <f t="shared" si="45"/>
        <v>16.518708290355054</v>
      </c>
      <c r="AR110" s="180">
        <f t="shared" si="46"/>
        <v>30.726008798637949</v>
      </c>
      <c r="AT110" s="33"/>
      <c r="AU110">
        <v>31.344988000000001</v>
      </c>
      <c r="AV110">
        <v>44.407224999999997</v>
      </c>
      <c r="AW110">
        <v>17.132258</v>
      </c>
      <c r="AX110">
        <v>24.614944000000001</v>
      </c>
      <c r="AY110">
        <v>19.939163000000001</v>
      </c>
      <c r="AZ110">
        <v>23.823297</v>
      </c>
      <c r="BA110">
        <v>53.81906</v>
      </c>
      <c r="BB110">
        <v>31.405626000000002</v>
      </c>
      <c r="BC110">
        <v>27.383244999999999</v>
      </c>
      <c r="BD110">
        <v>46.392691999999997</v>
      </c>
      <c r="BE110">
        <v>23.659562000000001</v>
      </c>
      <c r="BF110">
        <v>12.370234</v>
      </c>
      <c r="BG110">
        <v>7.1644189999999996</v>
      </c>
      <c r="BH110">
        <v>6.5362499999999999</v>
      </c>
      <c r="BI110">
        <v>36.040244999999999</v>
      </c>
      <c r="BJ110">
        <v>41.451042999999999</v>
      </c>
      <c r="BK110">
        <v>47.913922999999997</v>
      </c>
      <c r="BL110">
        <v>34.464067999999997</v>
      </c>
      <c r="BM110">
        <v>0</v>
      </c>
      <c r="BN110">
        <v>37.928156999999999</v>
      </c>
      <c r="BO110">
        <v>37.887825999999997</v>
      </c>
      <c r="BP110">
        <v>36.529882000000001</v>
      </c>
      <c r="BQ110">
        <v>24.951422000000001</v>
      </c>
      <c r="BR110">
        <v>38.177366999999997</v>
      </c>
      <c r="BS110">
        <v>27.041088999999999</v>
      </c>
      <c r="BT110">
        <v>33.233891</v>
      </c>
      <c r="BU110">
        <v>26.788834000000001</v>
      </c>
      <c r="BV110">
        <v>36.030602999999999</v>
      </c>
      <c r="BW110">
        <v>28.241346</v>
      </c>
      <c r="BX110">
        <v>23.494546</v>
      </c>
      <c r="BY110">
        <v>39.965404999999997</v>
      </c>
      <c r="BZ110">
        <v>44.999122</v>
      </c>
      <c r="CA110">
        <v>21.687479</v>
      </c>
      <c r="CB110">
        <v>13.773517</v>
      </c>
      <c r="CC110">
        <v>26.335996000000002</v>
      </c>
      <c r="CD110">
        <v>26.584218</v>
      </c>
      <c r="CE110">
        <v>49.448594999999997</v>
      </c>
      <c r="CF110" s="181"/>
      <c r="CG110" s="181"/>
      <c r="CH110" s="181"/>
      <c r="CI110" s="181"/>
    </row>
    <row r="111" spans="3:87" x14ac:dyDescent="0.3">
      <c r="C111" s="1"/>
      <c r="F111" s="118">
        <v>20</v>
      </c>
      <c r="G111" s="179">
        <v>11.263949196565052</v>
      </c>
      <c r="H111" s="100">
        <f t="shared" si="10"/>
        <v>20.967654442193695</v>
      </c>
      <c r="I111" s="100">
        <f t="shared" si="11"/>
        <v>10.888528216535972</v>
      </c>
      <c r="J111" s="100">
        <f t="shared" si="12"/>
        <v>16.153726993674425</v>
      </c>
      <c r="K111" s="100">
        <f t="shared" si="13"/>
        <v>7.6776175326531373</v>
      </c>
      <c r="L111" s="100">
        <f t="shared" si="14"/>
        <v>8.6664322020207045</v>
      </c>
      <c r="M111" s="100">
        <f t="shared" si="15"/>
        <v>18.764546335764972</v>
      </c>
      <c r="N111" s="100">
        <f t="shared" si="16"/>
        <v>16.736785887382407</v>
      </c>
      <c r="O111" s="100">
        <f t="shared" si="17"/>
        <v>22.130615034734738</v>
      </c>
      <c r="P111" s="100">
        <f t="shared" si="18"/>
        <v>24.463544061540755</v>
      </c>
      <c r="Q111" s="100">
        <f t="shared" si="19"/>
        <v>15.417308958952118</v>
      </c>
      <c r="R111" s="100">
        <f t="shared" si="20"/>
        <v>8.1557073085861287</v>
      </c>
      <c r="S111" s="100">
        <f t="shared" si="21"/>
        <v>17.173822187977681</v>
      </c>
      <c r="T111" s="100">
        <f t="shared" si="22"/>
        <v>17.043987597400175</v>
      </c>
      <c r="U111" s="100">
        <f t="shared" si="23"/>
        <v>17.539595734897535</v>
      </c>
      <c r="V111" s="100">
        <f t="shared" si="24"/>
        <v>8.9845800141672978</v>
      </c>
      <c r="W111" s="100">
        <f t="shared" si="25"/>
        <v>12.346702996259335</v>
      </c>
      <c r="X111" s="100">
        <f t="shared" si="26"/>
        <v>16.362560428498639</v>
      </c>
      <c r="Y111" s="100">
        <f t="shared" si="27"/>
        <v>28.863375048156385</v>
      </c>
      <c r="Z111" s="100">
        <f t="shared" si="28"/>
        <v>23.497676065964932</v>
      </c>
      <c r="AA111" s="100">
        <f t="shared" si="29"/>
        <v>0</v>
      </c>
      <c r="AB111" s="100">
        <f t="shared" si="30"/>
        <v>2.538466700635043</v>
      </c>
      <c r="AC111" s="100">
        <f t="shared" si="31"/>
        <v>2.8652310885207601</v>
      </c>
      <c r="AD111" s="100">
        <f t="shared" si="32"/>
        <v>6.2980911429530124</v>
      </c>
      <c r="AE111" s="100">
        <f t="shared" si="33"/>
        <v>10.312529981234544</v>
      </c>
      <c r="AF111" s="100">
        <f t="shared" si="34"/>
        <v>8.3308051747921503</v>
      </c>
      <c r="AG111" s="100">
        <f t="shared" si="35"/>
        <v>9.4598475151304271</v>
      </c>
      <c r="AH111" s="100">
        <f t="shared" si="36"/>
        <v>5.4550648091764327</v>
      </c>
      <c r="AI111" s="100">
        <f t="shared" si="37"/>
        <v>4.554445300557993</v>
      </c>
      <c r="AJ111" s="100">
        <f t="shared" si="38"/>
        <v>11.263949196565052</v>
      </c>
      <c r="AK111" s="100">
        <f t="shared" si="39"/>
        <v>22.04721252190339</v>
      </c>
      <c r="AL111" s="100">
        <f t="shared" si="40"/>
        <v>11.423567425155653</v>
      </c>
      <c r="AM111" s="100">
        <f t="shared" si="41"/>
        <v>14.55138193296631</v>
      </c>
      <c r="AN111" s="100">
        <f t="shared" si="42"/>
        <v>8.8028769557706887</v>
      </c>
      <c r="AO111" s="100">
        <f t="shared" si="43"/>
        <v>16.88156759914002</v>
      </c>
      <c r="AP111" s="100">
        <f t="shared" si="44"/>
        <v>23.812812084456983</v>
      </c>
      <c r="AQ111" s="100">
        <f t="shared" si="45"/>
        <v>18.00944238010613</v>
      </c>
      <c r="AR111" s="180">
        <f t="shared" si="46"/>
        <v>14.021098711272945</v>
      </c>
      <c r="AT111" s="33"/>
      <c r="AU111">
        <v>33.744084999999998</v>
      </c>
      <c r="AV111">
        <v>17.523344000000002</v>
      </c>
      <c r="AW111">
        <v>25.996839000000001</v>
      </c>
      <c r="AX111">
        <v>12.355897000000001</v>
      </c>
      <c r="AY111">
        <v>13.947236</v>
      </c>
      <c r="AZ111">
        <v>30.198535</v>
      </c>
      <c r="BA111">
        <v>26.935179000000002</v>
      </c>
      <c r="BB111">
        <v>35.615684000000002</v>
      </c>
      <c r="BC111">
        <v>39.370159999999998</v>
      </c>
      <c r="BD111">
        <v>24.811692000000001</v>
      </c>
      <c r="BE111">
        <v>13.125306</v>
      </c>
      <c r="BF111">
        <v>27.638518999999999</v>
      </c>
      <c r="BG111">
        <v>27.429570999999999</v>
      </c>
      <c r="BH111">
        <v>28.227173000000001</v>
      </c>
      <c r="BI111">
        <v>14.459244</v>
      </c>
      <c r="BJ111">
        <v>19.870042999999999</v>
      </c>
      <c r="BK111">
        <v>26.332923000000001</v>
      </c>
      <c r="BL111">
        <v>46.450983999999998</v>
      </c>
      <c r="BM111">
        <v>37.815750000000001</v>
      </c>
      <c r="BN111">
        <v>0</v>
      </c>
      <c r="BO111">
        <v>4.0852560000000002</v>
      </c>
      <c r="BP111">
        <v>4.6111310000000003</v>
      </c>
      <c r="BQ111">
        <v>10.135770000000001</v>
      </c>
      <c r="BR111">
        <v>16.596367000000001</v>
      </c>
      <c r="BS111">
        <v>13.407098</v>
      </c>
      <c r="BT111">
        <v>15.224111000000001</v>
      </c>
      <c r="BU111">
        <v>8.7790540000000004</v>
      </c>
      <c r="BV111">
        <v>7.3296510000000001</v>
      </c>
      <c r="BW111">
        <v>18.127524000000001</v>
      </c>
      <c r="BX111">
        <v>35.481461000000003</v>
      </c>
      <c r="BY111">
        <v>18.384404</v>
      </c>
      <c r="BZ111">
        <v>23.418120999999999</v>
      </c>
      <c r="CA111">
        <v>14.166822</v>
      </c>
      <c r="CB111">
        <v>27.168182000000002</v>
      </c>
      <c r="CC111">
        <v>38.322910999999998</v>
      </c>
      <c r="CD111">
        <v>28.983315999999999</v>
      </c>
      <c r="CE111">
        <v>22.564715</v>
      </c>
      <c r="CF111" s="181"/>
      <c r="CG111" s="181"/>
      <c r="CH111" s="181"/>
      <c r="CI111" s="181"/>
    </row>
    <row r="112" spans="3:87" x14ac:dyDescent="0.3">
      <c r="C112" s="1"/>
      <c r="F112" s="118">
        <v>21</v>
      </c>
      <c r="G112" s="179">
        <v>12.744446791852562</v>
      </c>
      <c r="H112" s="100">
        <f t="shared" si="10"/>
        <v>22.448152037481201</v>
      </c>
      <c r="I112" s="100">
        <f t="shared" si="11"/>
        <v>12.369025811823482</v>
      </c>
      <c r="J112" s="100">
        <f t="shared" si="12"/>
        <v>17.634224588961935</v>
      </c>
      <c r="K112" s="100">
        <f t="shared" si="13"/>
        <v>9.158115127940647</v>
      </c>
      <c r="L112" s="100">
        <f t="shared" si="14"/>
        <v>10.146929797308214</v>
      </c>
      <c r="M112" s="100">
        <f t="shared" si="15"/>
        <v>20.245043931052482</v>
      </c>
      <c r="N112" s="100">
        <f t="shared" si="16"/>
        <v>18.217283482669917</v>
      </c>
      <c r="O112" s="100">
        <f t="shared" si="17"/>
        <v>23.611112630022244</v>
      </c>
      <c r="P112" s="100">
        <f t="shared" si="18"/>
        <v>25.944042278201003</v>
      </c>
      <c r="Q112" s="100">
        <f t="shared" si="19"/>
        <v>16.897806554239626</v>
      </c>
      <c r="R112" s="100">
        <f t="shared" si="20"/>
        <v>9.6362049038736384</v>
      </c>
      <c r="S112" s="100">
        <f t="shared" si="21"/>
        <v>18.654319783265187</v>
      </c>
      <c r="T112" s="100">
        <f t="shared" si="22"/>
        <v>18.524485192687685</v>
      </c>
      <c r="U112" s="100">
        <f t="shared" si="23"/>
        <v>19.020093330185045</v>
      </c>
      <c r="V112" s="100">
        <f t="shared" si="24"/>
        <v>10.465077609454809</v>
      </c>
      <c r="W112" s="100">
        <f t="shared" si="25"/>
        <v>13.827200591546845</v>
      </c>
      <c r="X112" s="100">
        <f t="shared" si="26"/>
        <v>17.843058023786149</v>
      </c>
      <c r="Y112" s="100">
        <f t="shared" si="27"/>
        <v>30.343872643443895</v>
      </c>
      <c r="Z112" s="100">
        <f t="shared" si="28"/>
        <v>24.978174282625176</v>
      </c>
      <c r="AA112" s="100">
        <f t="shared" si="29"/>
        <v>2.538466700635043</v>
      </c>
      <c r="AB112" s="100">
        <f t="shared" si="30"/>
        <v>0</v>
      </c>
      <c r="AC112" s="100">
        <f t="shared" si="31"/>
        <v>4.3457286838082689</v>
      </c>
      <c r="AD112" s="100">
        <f t="shared" si="32"/>
        <v>7.7785887382405212</v>
      </c>
      <c r="AE112" s="100">
        <f t="shared" si="33"/>
        <v>11.793027576522054</v>
      </c>
      <c r="AF112" s="100">
        <f t="shared" si="34"/>
        <v>9.81130277007966</v>
      </c>
      <c r="AG112" s="100">
        <f t="shared" si="35"/>
        <v>10.940345110417935</v>
      </c>
      <c r="AH112" s="100">
        <f t="shared" si="36"/>
        <v>6.9355624044639423</v>
      </c>
      <c r="AI112" s="100">
        <f t="shared" si="37"/>
        <v>6.0349428958455018</v>
      </c>
      <c r="AJ112" s="100">
        <f t="shared" si="38"/>
        <v>12.744446791852562</v>
      </c>
      <c r="AK112" s="100">
        <f t="shared" si="39"/>
        <v>23.527710738563634</v>
      </c>
      <c r="AL112" s="100">
        <f t="shared" si="40"/>
        <v>12.904065020443163</v>
      </c>
      <c r="AM112" s="100">
        <f t="shared" si="41"/>
        <v>16.031880149626556</v>
      </c>
      <c r="AN112" s="100">
        <f t="shared" si="42"/>
        <v>10.283374551058198</v>
      </c>
      <c r="AO112" s="100">
        <f t="shared" si="43"/>
        <v>18.362065194427529</v>
      </c>
      <c r="AP112" s="100">
        <f t="shared" si="44"/>
        <v>25.293309679744489</v>
      </c>
      <c r="AQ112" s="100">
        <f t="shared" si="45"/>
        <v>19.489939975393639</v>
      </c>
      <c r="AR112" s="180">
        <f t="shared" si="46"/>
        <v>15.501596306560453</v>
      </c>
      <c r="AT112" s="33"/>
      <c r="AU112">
        <v>36.126708999999998</v>
      </c>
      <c r="AV112">
        <v>19.905968000000001</v>
      </c>
      <c r="AW112">
        <v>28.379463000000001</v>
      </c>
      <c r="AX112">
        <v>14.738521</v>
      </c>
      <c r="AY112">
        <v>16.32986</v>
      </c>
      <c r="AZ112">
        <v>32.581159</v>
      </c>
      <c r="BA112">
        <v>29.317803000000001</v>
      </c>
      <c r="BB112">
        <v>37.998308000000002</v>
      </c>
      <c r="BC112">
        <v>41.752785000000003</v>
      </c>
      <c r="BD112">
        <v>27.194316000000001</v>
      </c>
      <c r="BE112">
        <v>15.50793</v>
      </c>
      <c r="BF112">
        <v>30.021142999999999</v>
      </c>
      <c r="BG112">
        <v>29.812194999999999</v>
      </c>
      <c r="BH112">
        <v>30.609797</v>
      </c>
      <c r="BI112">
        <v>16.841868000000002</v>
      </c>
      <c r="BJ112">
        <v>22.252666999999999</v>
      </c>
      <c r="BK112">
        <v>28.715547000000001</v>
      </c>
      <c r="BL112">
        <v>48.833607999999998</v>
      </c>
      <c r="BM112">
        <v>40.198374999999999</v>
      </c>
      <c r="BN112">
        <v>4.0852560000000002</v>
      </c>
      <c r="BO112">
        <v>0</v>
      </c>
      <c r="BP112">
        <v>6.9937550000000002</v>
      </c>
      <c r="BQ112">
        <v>12.518394000000001</v>
      </c>
      <c r="BR112">
        <v>18.978991000000001</v>
      </c>
      <c r="BS112">
        <v>15.789721999999999</v>
      </c>
      <c r="BT112">
        <v>17.606735</v>
      </c>
      <c r="BU112">
        <v>11.161678</v>
      </c>
      <c r="BV112">
        <v>9.712275</v>
      </c>
      <c r="BW112">
        <v>20.510148000000001</v>
      </c>
      <c r="BX112">
        <v>37.864086</v>
      </c>
      <c r="BY112">
        <v>20.767028</v>
      </c>
      <c r="BZ112">
        <v>25.800746</v>
      </c>
      <c r="CA112">
        <v>16.549446</v>
      </c>
      <c r="CB112">
        <v>29.550806000000001</v>
      </c>
      <c r="CC112">
        <v>40.705534999999998</v>
      </c>
      <c r="CD112">
        <v>31.365939999999998</v>
      </c>
      <c r="CE112">
        <v>24.947338999999999</v>
      </c>
      <c r="CF112" s="181"/>
      <c r="CG112" s="181"/>
      <c r="CH112" s="181"/>
      <c r="CI112" s="181"/>
    </row>
    <row r="113" spans="3:87" x14ac:dyDescent="0.3">
      <c r="C113" s="1"/>
      <c r="F113" s="118">
        <v>22</v>
      </c>
      <c r="G113" s="179">
        <v>10.395099233226043</v>
      </c>
      <c r="H113" s="100">
        <f t="shared" si="10"/>
        <v>20.098804478854685</v>
      </c>
      <c r="I113" s="100">
        <f t="shared" si="11"/>
        <v>10.019678253196963</v>
      </c>
      <c r="J113" s="100">
        <f t="shared" si="12"/>
        <v>15.284877030335418</v>
      </c>
      <c r="K113" s="100">
        <f t="shared" si="13"/>
        <v>6.8087675693141296</v>
      </c>
      <c r="L113" s="100">
        <f t="shared" si="14"/>
        <v>7.797582238681696</v>
      </c>
      <c r="M113" s="100">
        <f t="shared" si="15"/>
        <v>17.895696372425963</v>
      </c>
      <c r="N113" s="100">
        <f t="shared" si="16"/>
        <v>15.867935924043397</v>
      </c>
      <c r="O113" s="100">
        <f t="shared" si="17"/>
        <v>21.261765071395729</v>
      </c>
      <c r="P113" s="100">
        <f t="shared" si="18"/>
        <v>23.594694719574484</v>
      </c>
      <c r="Q113" s="100">
        <f t="shared" si="19"/>
        <v>14.548458995613109</v>
      </c>
      <c r="R113" s="100">
        <f t="shared" si="20"/>
        <v>7.2868573452471201</v>
      </c>
      <c r="S113" s="100">
        <f t="shared" si="21"/>
        <v>16.304972224638671</v>
      </c>
      <c r="T113" s="100">
        <f t="shared" si="22"/>
        <v>16.175137634061169</v>
      </c>
      <c r="U113" s="100">
        <f t="shared" si="23"/>
        <v>16.670745771558526</v>
      </c>
      <c r="V113" s="100">
        <f t="shared" si="24"/>
        <v>8.1157306722010265</v>
      </c>
      <c r="W113" s="100">
        <f t="shared" si="25"/>
        <v>11.477853032920327</v>
      </c>
      <c r="X113" s="100">
        <f t="shared" si="26"/>
        <v>15.49371046515963</v>
      </c>
      <c r="Y113" s="100">
        <f t="shared" si="27"/>
        <v>27.994525084817379</v>
      </c>
      <c r="Z113" s="100">
        <f t="shared" si="28"/>
        <v>22.628826723998657</v>
      </c>
      <c r="AA113" s="100">
        <f t="shared" si="29"/>
        <v>2.8652310885207601</v>
      </c>
      <c r="AB113" s="100">
        <f t="shared" si="30"/>
        <v>4.3457286838082689</v>
      </c>
      <c r="AC113" s="100">
        <f t="shared" si="31"/>
        <v>0</v>
      </c>
      <c r="AD113" s="100">
        <f t="shared" si="32"/>
        <v>5.429241179614003</v>
      </c>
      <c r="AE113" s="100">
        <f t="shared" si="33"/>
        <v>9.4436800178955362</v>
      </c>
      <c r="AF113" s="100">
        <f t="shared" si="34"/>
        <v>7.4619552114531418</v>
      </c>
      <c r="AG113" s="100">
        <f t="shared" si="35"/>
        <v>8.590998173164154</v>
      </c>
      <c r="AH113" s="100">
        <f t="shared" si="36"/>
        <v>4.5862148458374241</v>
      </c>
      <c r="AI113" s="100">
        <f t="shared" si="37"/>
        <v>3.6855953372189845</v>
      </c>
      <c r="AJ113" s="100">
        <f t="shared" si="38"/>
        <v>10.395099233226043</v>
      </c>
      <c r="AK113" s="100">
        <f t="shared" si="39"/>
        <v>21.178363179937119</v>
      </c>
      <c r="AL113" s="100">
        <f t="shared" si="40"/>
        <v>10.554718083189382</v>
      </c>
      <c r="AM113" s="100">
        <f t="shared" si="41"/>
        <v>13.682532591000037</v>
      </c>
      <c r="AN113" s="100">
        <f t="shared" si="42"/>
        <v>7.9340269924316802</v>
      </c>
      <c r="AO113" s="100">
        <f t="shared" si="43"/>
        <v>16.01271763580101</v>
      </c>
      <c r="AP113" s="100">
        <f t="shared" si="44"/>
        <v>22.943962121117973</v>
      </c>
      <c r="AQ113" s="100">
        <f t="shared" si="45"/>
        <v>17.140592416767124</v>
      </c>
      <c r="AR113" s="180">
        <f t="shared" si="46"/>
        <v>13.152248747933937</v>
      </c>
      <c r="AT113" s="33"/>
      <c r="AU113">
        <v>32.34581</v>
      </c>
      <c r="AV113">
        <v>16.125069</v>
      </c>
      <c r="AW113">
        <v>24.598564</v>
      </c>
      <c r="AX113">
        <v>10.957622000000001</v>
      </c>
      <c r="AY113">
        <v>12.548961</v>
      </c>
      <c r="AZ113">
        <v>28.800260000000002</v>
      </c>
      <c r="BA113">
        <v>25.536904</v>
      </c>
      <c r="BB113">
        <v>34.217409000000004</v>
      </c>
      <c r="BC113">
        <v>37.971885999999998</v>
      </c>
      <c r="BD113">
        <v>23.413416999999999</v>
      </c>
      <c r="BE113">
        <v>11.727031</v>
      </c>
      <c r="BF113">
        <v>26.240244000000001</v>
      </c>
      <c r="BG113">
        <v>26.031296000000001</v>
      </c>
      <c r="BH113">
        <v>26.828897999999999</v>
      </c>
      <c r="BI113">
        <v>13.060969999999999</v>
      </c>
      <c r="BJ113">
        <v>18.471768000000001</v>
      </c>
      <c r="BK113">
        <v>24.934647999999999</v>
      </c>
      <c r="BL113">
        <v>45.052709</v>
      </c>
      <c r="BM113">
        <v>36.417476000000001</v>
      </c>
      <c r="BN113">
        <v>4.6111310000000003</v>
      </c>
      <c r="BO113">
        <v>6.9937550000000002</v>
      </c>
      <c r="BP113">
        <v>0</v>
      </c>
      <c r="BQ113">
        <v>8.7374949999999991</v>
      </c>
      <c r="BR113">
        <v>15.198092000000001</v>
      </c>
      <c r="BS113">
        <v>12.008823</v>
      </c>
      <c r="BT113">
        <v>13.825837</v>
      </c>
      <c r="BU113">
        <v>7.3807790000000004</v>
      </c>
      <c r="BV113">
        <v>5.9313760000000002</v>
      </c>
      <c r="BW113">
        <v>16.729248999999999</v>
      </c>
      <c r="BX113">
        <v>34.083187000000002</v>
      </c>
      <c r="BY113">
        <v>16.986129999999999</v>
      </c>
      <c r="BZ113">
        <v>22.019846999999999</v>
      </c>
      <c r="CA113">
        <v>12.768547</v>
      </c>
      <c r="CB113">
        <v>25.769907</v>
      </c>
      <c r="CC113">
        <v>36.924636</v>
      </c>
      <c r="CD113">
        <v>27.585041</v>
      </c>
      <c r="CE113">
        <v>21.166440000000001</v>
      </c>
      <c r="CF113" s="181"/>
      <c r="CG113" s="181"/>
      <c r="CH113" s="181"/>
      <c r="CI113" s="181"/>
    </row>
    <row r="114" spans="3:87" x14ac:dyDescent="0.3">
      <c r="C114" s="1"/>
      <c r="F114" s="118">
        <v>23</v>
      </c>
      <c r="G114" s="179">
        <v>9.9416437794375341</v>
      </c>
      <c r="H114" s="100">
        <f t="shared" si="10"/>
        <v>14.976026197074576</v>
      </c>
      <c r="I114" s="100">
        <f t="shared" si="11"/>
        <v>11.453085737010204</v>
      </c>
      <c r="J114" s="100">
        <f t="shared" si="12"/>
        <v>10.162098127182572</v>
      </c>
      <c r="K114" s="100">
        <f t="shared" si="13"/>
        <v>4.8995029018106804</v>
      </c>
      <c r="L114" s="100">
        <f t="shared" si="14"/>
        <v>5.8883175711782467</v>
      </c>
      <c r="M114" s="100">
        <f t="shared" si="15"/>
        <v>12.772917469273118</v>
      </c>
      <c r="N114" s="100">
        <f t="shared" si="16"/>
        <v>17.301343407856638</v>
      </c>
      <c r="O114" s="100">
        <f t="shared" si="17"/>
        <v>16.138986789615618</v>
      </c>
      <c r="P114" s="100">
        <f t="shared" si="18"/>
        <v>18.471915816421639</v>
      </c>
      <c r="Q114" s="100">
        <f t="shared" si="19"/>
        <v>14.0950035418246</v>
      </c>
      <c r="R114" s="100">
        <f t="shared" si="20"/>
        <v>10.200512011134999</v>
      </c>
      <c r="S114" s="100">
        <f t="shared" si="21"/>
        <v>11.182193942858563</v>
      </c>
      <c r="T114" s="100">
        <f t="shared" si="22"/>
        <v>11.052358730908322</v>
      </c>
      <c r="U114" s="100">
        <f t="shared" si="23"/>
        <v>11.547967489778419</v>
      </c>
      <c r="V114" s="100">
        <f t="shared" si="24"/>
        <v>7.6622745970397803</v>
      </c>
      <c r="W114" s="100">
        <f t="shared" si="25"/>
        <v>11.024397579131819</v>
      </c>
      <c r="X114" s="100">
        <f t="shared" si="26"/>
        <v>15.040255011371121</v>
      </c>
      <c r="Y114" s="100">
        <f t="shared" si="27"/>
        <v>22.871746181664534</v>
      </c>
      <c r="Z114" s="100">
        <f t="shared" si="28"/>
        <v>15.504133371444196</v>
      </c>
      <c r="AA114" s="100">
        <f t="shared" si="29"/>
        <v>6.2980911429530124</v>
      </c>
      <c r="AB114" s="100">
        <f t="shared" si="30"/>
        <v>7.3873631426547526</v>
      </c>
      <c r="AC114" s="100">
        <f t="shared" si="31"/>
        <v>5.429241179614003</v>
      </c>
      <c r="AD114" s="100">
        <f t="shared" si="32"/>
        <v>0</v>
      </c>
      <c r="AE114" s="100">
        <f t="shared" si="33"/>
        <v>8.9902245641070255</v>
      </c>
      <c r="AF114" s="100">
        <f t="shared" si="34"/>
        <v>2.9173518336709461</v>
      </c>
      <c r="AG114" s="100">
        <f t="shared" si="35"/>
        <v>6.0311382305789945</v>
      </c>
      <c r="AH114" s="100">
        <f t="shared" si="36"/>
        <v>2.0263555246250018</v>
      </c>
      <c r="AI114" s="100">
        <f t="shared" si="37"/>
        <v>3.1178514173512122</v>
      </c>
      <c r="AJ114" s="100">
        <f t="shared" si="38"/>
        <v>9.9416437794375341</v>
      </c>
      <c r="AK114" s="100">
        <f t="shared" si="39"/>
        <v>16.055584276784273</v>
      </c>
      <c r="AL114" s="100">
        <f t="shared" si="40"/>
        <v>10.101262008028135</v>
      </c>
      <c r="AM114" s="100">
        <f t="shared" si="41"/>
        <v>13.229076515838793</v>
      </c>
      <c r="AN114" s="100">
        <f t="shared" si="42"/>
        <v>6.0247623249282309</v>
      </c>
      <c r="AO114" s="100">
        <f t="shared" si="43"/>
        <v>10.048872829855716</v>
      </c>
      <c r="AP114" s="100">
        <f t="shared" si="44"/>
        <v>17.821183217965128</v>
      </c>
      <c r="AQ114" s="100">
        <f t="shared" si="45"/>
        <v>12.017813513614277</v>
      </c>
      <c r="AR114" s="180">
        <f t="shared" si="46"/>
        <v>14.585656231747175</v>
      </c>
      <c r="AT114" s="33"/>
      <c r="AU114">
        <v>24.101517999999999</v>
      </c>
      <c r="AV114">
        <v>18.431909000000001</v>
      </c>
      <c r="AW114">
        <v>16.354271000000001</v>
      </c>
      <c r="AX114">
        <v>7.8849660000000004</v>
      </c>
      <c r="AY114">
        <v>9.476305</v>
      </c>
      <c r="AZ114">
        <v>20.555966999999999</v>
      </c>
      <c r="BA114">
        <v>27.843744000000001</v>
      </c>
      <c r="BB114">
        <v>25.973116999999998</v>
      </c>
      <c r="BC114">
        <v>29.727592999999999</v>
      </c>
      <c r="BD114">
        <v>22.683653</v>
      </c>
      <c r="BE114">
        <v>16.416091999999999</v>
      </c>
      <c r="BF114">
        <v>17.995951999999999</v>
      </c>
      <c r="BG114">
        <v>17.787002999999999</v>
      </c>
      <c r="BH114">
        <v>18.584606000000001</v>
      </c>
      <c r="BI114">
        <v>12.331205000000001</v>
      </c>
      <c r="BJ114">
        <v>17.742004000000001</v>
      </c>
      <c r="BK114">
        <v>24.204884</v>
      </c>
      <c r="BL114">
        <v>36.808416000000001</v>
      </c>
      <c r="BM114">
        <v>24.951422000000001</v>
      </c>
      <c r="BN114">
        <v>10.135770000000001</v>
      </c>
      <c r="BO114">
        <v>11.888779</v>
      </c>
      <c r="BP114">
        <v>8.7374949999999991</v>
      </c>
      <c r="BQ114">
        <v>0</v>
      </c>
      <c r="BR114">
        <v>14.468328</v>
      </c>
      <c r="BS114">
        <v>4.695011</v>
      </c>
      <c r="BT114">
        <v>9.7061519999999994</v>
      </c>
      <c r="BU114">
        <v>3.2610950000000001</v>
      </c>
      <c r="BV114">
        <v>5.0176829999999999</v>
      </c>
      <c r="BW114">
        <v>15.999485</v>
      </c>
      <c r="BX114">
        <v>25.838894</v>
      </c>
      <c r="BY114">
        <v>16.256364999999999</v>
      </c>
      <c r="BZ114">
        <v>21.290082000000002</v>
      </c>
      <c r="CA114">
        <v>9.6958909999999996</v>
      </c>
      <c r="CB114">
        <v>16.172052999999998</v>
      </c>
      <c r="CC114">
        <v>28.680343000000001</v>
      </c>
      <c r="CD114">
        <v>19.340748000000001</v>
      </c>
      <c r="CE114">
        <v>23.473279999999999</v>
      </c>
      <c r="CF114" s="181"/>
      <c r="CG114" s="181"/>
      <c r="CH114" s="181"/>
      <c r="CI114" s="181"/>
    </row>
    <row r="115" spans="3:87" x14ac:dyDescent="0.3">
      <c r="C115" s="1"/>
      <c r="F115" s="118">
        <v>24</v>
      </c>
      <c r="G115" s="179">
        <v>2.0171573440043744</v>
      </c>
      <c r="H115" s="100">
        <f t="shared" si="10"/>
        <v>7.0175401096101515</v>
      </c>
      <c r="I115" s="100">
        <f t="shared" si="11"/>
        <v>5.3792797047236753</v>
      </c>
      <c r="J115" s="100">
        <f t="shared" si="12"/>
        <v>16.065513813115935</v>
      </c>
      <c r="K115" s="100">
        <f t="shared" si="13"/>
        <v>8.9458560652192833</v>
      </c>
      <c r="L115" s="100">
        <f t="shared" si="14"/>
        <v>9.9346701132141124</v>
      </c>
      <c r="M115" s="100">
        <f t="shared" si="15"/>
        <v>4.8144313818086921</v>
      </c>
      <c r="N115" s="100">
        <f t="shared" si="16"/>
        <v>19.297738824611329</v>
      </c>
      <c r="O115" s="100">
        <f t="shared" si="17"/>
        <v>8.1805007021511926</v>
      </c>
      <c r="P115" s="100">
        <f t="shared" si="18"/>
        <v>24.375330880982265</v>
      </c>
      <c r="Q115" s="100">
        <f t="shared" si="19"/>
        <v>8.1614245591360426</v>
      </c>
      <c r="R115" s="100">
        <f t="shared" si="20"/>
        <v>6.8959585917208299</v>
      </c>
      <c r="S115" s="100">
        <f t="shared" si="21"/>
        <v>17.08560900741919</v>
      </c>
      <c r="T115" s="100">
        <f t="shared" si="22"/>
        <v>16.955774416841688</v>
      </c>
      <c r="U115" s="100">
        <f t="shared" si="23"/>
        <v>17.451382554339048</v>
      </c>
      <c r="V115" s="100">
        <f t="shared" si="24"/>
        <v>1.7459977382032386</v>
      </c>
      <c r="W115" s="100">
        <f t="shared" si="25"/>
        <v>5.0908185964432624</v>
      </c>
      <c r="X115" s="100">
        <f t="shared" si="26"/>
        <v>9.1066760286825659</v>
      </c>
      <c r="Y115" s="100">
        <f t="shared" si="27"/>
        <v>28.775161246225164</v>
      </c>
      <c r="Z115" s="100">
        <f t="shared" si="28"/>
        <v>23.409462885406441</v>
      </c>
      <c r="AA115" s="100">
        <f t="shared" si="29"/>
        <v>10.312529981234544</v>
      </c>
      <c r="AB115" s="100">
        <f t="shared" si="30"/>
        <v>10.287469397392719</v>
      </c>
      <c r="AC115" s="100">
        <f t="shared" si="31"/>
        <v>9.4436800178955362</v>
      </c>
      <c r="AD115" s="100">
        <f t="shared" si="32"/>
        <v>8.9902245641070255</v>
      </c>
      <c r="AE115" s="100">
        <f t="shared" si="33"/>
        <v>0</v>
      </c>
      <c r="AF115" s="100">
        <f t="shared" si="34"/>
        <v>8.9988827718195044</v>
      </c>
      <c r="AG115" s="100">
        <f t="shared" si="35"/>
        <v>14.038844495258926</v>
      </c>
      <c r="AH115" s="100">
        <f t="shared" si="36"/>
        <v>10.034061167932197</v>
      </c>
      <c r="AI115" s="100">
        <f t="shared" si="37"/>
        <v>9.1334416593137551</v>
      </c>
      <c r="AJ115" s="100">
        <f t="shared" si="38"/>
        <v>2.0171573440043744</v>
      </c>
      <c r="AK115" s="100">
        <f t="shared" si="39"/>
        <v>21.958999341344896</v>
      </c>
      <c r="AL115" s="100">
        <f t="shared" si="40"/>
        <v>4.1676830253395805</v>
      </c>
      <c r="AM115" s="100">
        <f t="shared" si="41"/>
        <v>7.2954975331502352</v>
      </c>
      <c r="AN115" s="100">
        <f t="shared" si="42"/>
        <v>10.071115488336833</v>
      </c>
      <c r="AO115" s="100">
        <f t="shared" si="43"/>
        <v>16.793354418581529</v>
      </c>
      <c r="AP115" s="100">
        <f t="shared" si="44"/>
        <v>23.724598903898492</v>
      </c>
      <c r="AQ115" s="100">
        <f t="shared" si="45"/>
        <v>6.063291162836939</v>
      </c>
      <c r="AR115" s="180">
        <f t="shared" si="46"/>
        <v>16.582051027129133</v>
      </c>
      <c r="AT115" s="33"/>
      <c r="AU115">
        <v>11.293608000000001</v>
      </c>
      <c r="AV115">
        <v>8.6570900000000002</v>
      </c>
      <c r="AW115">
        <v>25.854873999999999</v>
      </c>
      <c r="AX115">
        <v>14.396924</v>
      </c>
      <c r="AY115">
        <v>15.988262000000001</v>
      </c>
      <c r="AZ115">
        <v>7.7480570000000002</v>
      </c>
      <c r="BA115">
        <v>31.056622999999998</v>
      </c>
      <c r="BB115">
        <v>13.165207000000001</v>
      </c>
      <c r="BC115">
        <v>39.228194999999999</v>
      </c>
      <c r="BD115">
        <v>13.134506999999999</v>
      </c>
      <c r="BE115">
        <v>11.097942</v>
      </c>
      <c r="BF115">
        <v>27.496554</v>
      </c>
      <c r="BG115">
        <v>27.287606</v>
      </c>
      <c r="BH115">
        <v>28.085208000000002</v>
      </c>
      <c r="BI115">
        <v>2.809904</v>
      </c>
      <c r="BJ115">
        <v>8.1928579999999993</v>
      </c>
      <c r="BK115">
        <v>14.655737999999999</v>
      </c>
      <c r="BL115">
        <v>46.309018000000002</v>
      </c>
      <c r="BM115">
        <v>37.673785000000002</v>
      </c>
      <c r="BN115">
        <v>16.596367000000001</v>
      </c>
      <c r="BO115">
        <v>16.556035999999999</v>
      </c>
      <c r="BP115">
        <v>15.198092000000001</v>
      </c>
      <c r="BQ115">
        <v>14.468328</v>
      </c>
      <c r="BR115">
        <v>0</v>
      </c>
      <c r="BS115">
        <v>14.482262</v>
      </c>
      <c r="BT115">
        <v>22.593274000000001</v>
      </c>
      <c r="BU115">
        <v>16.148216000000001</v>
      </c>
      <c r="BV115">
        <v>14.698812999999999</v>
      </c>
      <c r="BW115">
        <v>3.246292</v>
      </c>
      <c r="BX115">
        <v>35.339495999999997</v>
      </c>
      <c r="BY115">
        <v>6.7072190000000003</v>
      </c>
      <c r="BZ115">
        <v>11.740936</v>
      </c>
      <c r="CA115">
        <v>16.207849</v>
      </c>
      <c r="CB115">
        <v>27.026216999999999</v>
      </c>
      <c r="CC115">
        <v>38.180945999999999</v>
      </c>
      <c r="CD115">
        <v>9.7578969999999998</v>
      </c>
      <c r="CE115">
        <v>26.686157999999999</v>
      </c>
      <c r="CF115" s="181"/>
      <c r="CG115" s="181"/>
      <c r="CH115" s="181"/>
      <c r="CI115" s="181"/>
    </row>
    <row r="116" spans="3:87" x14ac:dyDescent="0.3">
      <c r="C116" s="1"/>
      <c r="F116" s="118">
        <v>25</v>
      </c>
      <c r="G116" s="179">
        <v>9.9503019871500111</v>
      </c>
      <c r="H116" s="100">
        <f t="shared" si="10"/>
        <v>14.092820659400749</v>
      </c>
      <c r="I116" s="100">
        <f t="shared" si="11"/>
        <v>13.485800390222078</v>
      </c>
      <c r="J116" s="100">
        <f t="shared" si="12"/>
        <v>9.2788932108814794</v>
      </c>
      <c r="K116" s="100">
        <f t="shared" si="13"/>
        <v>4.0162979855095875</v>
      </c>
      <c r="L116" s="100">
        <f t="shared" si="14"/>
        <v>5.0051126548771547</v>
      </c>
      <c r="M116" s="100">
        <f t="shared" si="15"/>
        <v>11.889712552972025</v>
      </c>
      <c r="N116" s="100">
        <f t="shared" si="16"/>
        <v>19.334058061068511</v>
      </c>
      <c r="O116" s="100">
        <f t="shared" si="17"/>
        <v>15.255781251941791</v>
      </c>
      <c r="P116" s="100">
        <f t="shared" si="18"/>
        <v>17.588710900120546</v>
      </c>
      <c r="Q116" s="100">
        <f t="shared" si="19"/>
        <v>14.103661749537077</v>
      </c>
      <c r="R116" s="100">
        <f t="shared" si="20"/>
        <v>9.3173070948339074</v>
      </c>
      <c r="S116" s="100">
        <f t="shared" si="21"/>
        <v>10.298988405184733</v>
      </c>
      <c r="T116" s="100">
        <f t="shared" si="22"/>
        <v>10.169153814607229</v>
      </c>
      <c r="U116" s="100">
        <f t="shared" si="23"/>
        <v>10.664761952104589</v>
      </c>
      <c r="V116" s="100">
        <f t="shared" si="24"/>
        <v>7.6709334261249955</v>
      </c>
      <c r="W116" s="100">
        <f t="shared" si="25"/>
        <v>11.033055786844297</v>
      </c>
      <c r="X116" s="100">
        <f t="shared" si="26"/>
        <v>15.048913219083598</v>
      </c>
      <c r="Y116" s="100">
        <f t="shared" si="27"/>
        <v>21.988541265363441</v>
      </c>
      <c r="Z116" s="100">
        <f t="shared" si="28"/>
        <v>14.620928455143103</v>
      </c>
      <c r="AA116" s="100">
        <f t="shared" si="29"/>
        <v>8.3308051747921503</v>
      </c>
      <c r="AB116" s="100">
        <f t="shared" si="30"/>
        <v>9.4200777958666286</v>
      </c>
      <c r="AC116" s="100">
        <f t="shared" si="31"/>
        <v>7.4619552114531418</v>
      </c>
      <c r="AD116" s="100">
        <f t="shared" si="32"/>
        <v>2.9173518336709461</v>
      </c>
      <c r="AE116" s="100">
        <f t="shared" si="33"/>
        <v>8.9988827718195044</v>
      </c>
      <c r="AF116" s="100">
        <f t="shared" si="34"/>
        <v>0</v>
      </c>
      <c r="AG116" s="100">
        <f t="shared" si="35"/>
        <v>8.0638528837908705</v>
      </c>
      <c r="AH116" s="100">
        <f t="shared" si="36"/>
        <v>4.0590695564641406</v>
      </c>
      <c r="AI116" s="100">
        <f t="shared" si="37"/>
        <v>5.1505654491903519</v>
      </c>
      <c r="AJ116" s="100">
        <f t="shared" si="38"/>
        <v>9.9503019871500111</v>
      </c>
      <c r="AK116" s="100">
        <f t="shared" si="39"/>
        <v>15.17237936048318</v>
      </c>
      <c r="AL116" s="100">
        <f t="shared" si="40"/>
        <v>10.10992083711335</v>
      </c>
      <c r="AM116" s="100">
        <f t="shared" si="41"/>
        <v>13.237735344924006</v>
      </c>
      <c r="AN116" s="100">
        <f t="shared" si="42"/>
        <v>5.1415574086271389</v>
      </c>
      <c r="AO116" s="100">
        <f t="shared" si="43"/>
        <v>9.1656679135546248</v>
      </c>
      <c r="AP116" s="100">
        <f t="shared" si="44"/>
        <v>16.937978301664035</v>
      </c>
      <c r="AQ116" s="100">
        <f t="shared" si="45"/>
        <v>11.134608597313186</v>
      </c>
      <c r="AR116" s="180">
        <f t="shared" si="46"/>
        <v>16.618370263586314</v>
      </c>
      <c r="AT116" s="33"/>
      <c r="AU116">
        <v>22.680140000000002</v>
      </c>
      <c r="AV116">
        <v>21.703237999999999</v>
      </c>
      <c r="AW116">
        <v>14.932893999999999</v>
      </c>
      <c r="AX116">
        <v>6.4635889999999998</v>
      </c>
      <c r="AY116">
        <v>8.0549280000000003</v>
      </c>
      <c r="AZ116">
        <v>19.134589999999999</v>
      </c>
      <c r="BA116">
        <v>31.115072999999999</v>
      </c>
      <c r="BB116">
        <v>24.551739000000001</v>
      </c>
      <c r="BC116">
        <v>28.306215999999999</v>
      </c>
      <c r="BD116">
        <v>22.697586999999999</v>
      </c>
      <c r="BE116">
        <v>14.994714999999999</v>
      </c>
      <c r="BF116">
        <v>16.574573999999998</v>
      </c>
      <c r="BG116">
        <v>16.365625999999999</v>
      </c>
      <c r="BH116">
        <v>17.163228</v>
      </c>
      <c r="BI116">
        <v>12.345140000000001</v>
      </c>
      <c r="BJ116">
        <v>17.755938</v>
      </c>
      <c r="BK116">
        <v>24.218817999999999</v>
      </c>
      <c r="BL116">
        <v>35.387039000000001</v>
      </c>
      <c r="BM116">
        <v>23.530045000000001</v>
      </c>
      <c r="BN116">
        <v>13.407098</v>
      </c>
      <c r="BO116">
        <v>15.160107999999999</v>
      </c>
      <c r="BP116">
        <v>12.008823</v>
      </c>
      <c r="BQ116">
        <v>4.695011</v>
      </c>
      <c r="BR116">
        <v>14.482262</v>
      </c>
      <c r="BS116">
        <v>0</v>
      </c>
      <c r="BT116">
        <v>12.977480999999999</v>
      </c>
      <c r="BU116">
        <v>6.5324229999999996</v>
      </c>
      <c r="BV116">
        <v>8.2890110000000004</v>
      </c>
      <c r="BW116">
        <v>16.013418999999999</v>
      </c>
      <c r="BX116">
        <v>24.417517</v>
      </c>
      <c r="BY116">
        <v>16.270299999999999</v>
      </c>
      <c r="BZ116">
        <v>21.304017000000002</v>
      </c>
      <c r="CA116">
        <v>8.2745139999999999</v>
      </c>
      <c r="CB116">
        <v>14.750676</v>
      </c>
      <c r="CC116">
        <v>27.258966000000001</v>
      </c>
      <c r="CD116">
        <v>17.919371000000002</v>
      </c>
      <c r="CE116">
        <v>26.744607999999999</v>
      </c>
      <c r="CF116" s="181"/>
      <c r="CG116" s="181"/>
      <c r="CH116" s="181"/>
      <c r="CI116" s="181"/>
    </row>
    <row r="117" spans="3:87" x14ac:dyDescent="0.3">
      <c r="C117" s="1"/>
      <c r="F117" s="118">
        <v>26</v>
      </c>
      <c r="G117" s="179">
        <v>14.990263089216699</v>
      </c>
      <c r="H117" s="100">
        <f t="shared" si="10"/>
        <v>20.122526625821763</v>
      </c>
      <c r="I117" s="100">
        <f t="shared" si="11"/>
        <v>14.614842730560353</v>
      </c>
      <c r="J117" s="100">
        <f t="shared" si="12"/>
        <v>15.308598555929759</v>
      </c>
      <c r="K117" s="100">
        <f t="shared" si="13"/>
        <v>10.046003951930604</v>
      </c>
      <c r="L117" s="100">
        <f t="shared" si="14"/>
        <v>11.034817999925435</v>
      </c>
      <c r="M117" s="100">
        <f t="shared" si="15"/>
        <v>17.919417898020306</v>
      </c>
      <c r="N117" s="100">
        <f t="shared" si="16"/>
        <v>20.463100401406788</v>
      </c>
      <c r="O117" s="100">
        <f t="shared" si="17"/>
        <v>21.285487218362807</v>
      </c>
      <c r="P117" s="100">
        <f t="shared" si="18"/>
        <v>23.618416245168827</v>
      </c>
      <c r="Q117" s="100">
        <f t="shared" si="19"/>
        <v>19.143622851603762</v>
      </c>
      <c r="R117" s="100">
        <f t="shared" si="20"/>
        <v>11.882021201237775</v>
      </c>
      <c r="S117" s="100">
        <f t="shared" si="21"/>
        <v>16.328694371605753</v>
      </c>
      <c r="T117" s="100">
        <f t="shared" si="22"/>
        <v>16.198859781028247</v>
      </c>
      <c r="U117" s="100">
        <f t="shared" si="23"/>
        <v>16.694467918525607</v>
      </c>
      <c r="V117" s="100">
        <f t="shared" si="24"/>
        <v>12.71089452819168</v>
      </c>
      <c r="W117" s="100">
        <f t="shared" si="25"/>
        <v>16.073016888910985</v>
      </c>
      <c r="X117" s="100">
        <f t="shared" si="26"/>
        <v>20.088874321150282</v>
      </c>
      <c r="Y117" s="100">
        <f t="shared" si="27"/>
        <v>28.018246610411722</v>
      </c>
      <c r="Z117" s="100">
        <f t="shared" si="28"/>
        <v>20.650633800191383</v>
      </c>
      <c r="AA117" s="100">
        <f t="shared" si="29"/>
        <v>9.4598475151304271</v>
      </c>
      <c r="AB117" s="100">
        <f t="shared" si="30"/>
        <v>10.549120136204904</v>
      </c>
      <c r="AC117" s="100">
        <f t="shared" si="31"/>
        <v>8.590998173164154</v>
      </c>
      <c r="AD117" s="100">
        <f t="shared" si="32"/>
        <v>6.0311382305789945</v>
      </c>
      <c r="AE117" s="100">
        <f t="shared" si="33"/>
        <v>14.038844495258926</v>
      </c>
      <c r="AF117" s="100">
        <f t="shared" si="34"/>
        <v>8.0638528837908705</v>
      </c>
      <c r="AG117" s="100">
        <f t="shared" si="35"/>
        <v>0</v>
      </c>
      <c r="AH117" s="100">
        <f t="shared" si="36"/>
        <v>4.0047833273267308</v>
      </c>
      <c r="AI117" s="100">
        <f t="shared" si="37"/>
        <v>6.2796077895286269</v>
      </c>
      <c r="AJ117" s="100">
        <f t="shared" si="38"/>
        <v>14.990263089216699</v>
      </c>
      <c r="AK117" s="100">
        <f t="shared" si="39"/>
        <v>21.202084705531462</v>
      </c>
      <c r="AL117" s="100">
        <f t="shared" si="40"/>
        <v>15.149881939180037</v>
      </c>
      <c r="AM117" s="100">
        <f t="shared" si="41"/>
        <v>18.277696446990692</v>
      </c>
      <c r="AN117" s="100">
        <f t="shared" si="42"/>
        <v>11.171262753675419</v>
      </c>
      <c r="AO117" s="100">
        <f t="shared" si="43"/>
        <v>15.195373258602906</v>
      </c>
      <c r="AP117" s="100">
        <f t="shared" si="44"/>
        <v>22.967684268085051</v>
      </c>
      <c r="AQ117" s="100">
        <f t="shared" si="45"/>
        <v>17.164313942361467</v>
      </c>
      <c r="AR117" s="180">
        <f t="shared" si="46"/>
        <v>17.747412603924591</v>
      </c>
      <c r="AT117" s="33"/>
      <c r="AU117">
        <v>32.383986999999998</v>
      </c>
      <c r="AV117">
        <v>23.520250999999998</v>
      </c>
      <c r="AW117">
        <v>24.63674</v>
      </c>
      <c r="AX117">
        <v>16.167435999999999</v>
      </c>
      <c r="AY117">
        <v>17.758773999999999</v>
      </c>
      <c r="AZ117">
        <v>28.838436000000002</v>
      </c>
      <c r="BA117">
        <v>32.932085999999998</v>
      </c>
      <c r="BB117">
        <v>34.255586000000001</v>
      </c>
      <c r="BC117">
        <v>38.010061999999998</v>
      </c>
      <c r="BD117">
        <v>30.808598</v>
      </c>
      <c r="BE117">
        <v>19.122212000000001</v>
      </c>
      <c r="BF117">
        <v>26.278421000000002</v>
      </c>
      <c r="BG117">
        <v>26.069472999999999</v>
      </c>
      <c r="BH117">
        <v>26.867075</v>
      </c>
      <c r="BI117">
        <v>20.456150999999998</v>
      </c>
      <c r="BJ117">
        <v>25.866949000000002</v>
      </c>
      <c r="BK117">
        <v>32.329828999999997</v>
      </c>
      <c r="BL117">
        <v>45.090885</v>
      </c>
      <c r="BM117">
        <v>33.233891</v>
      </c>
      <c r="BN117">
        <v>15.224111000000001</v>
      </c>
      <c r="BO117">
        <v>16.977121</v>
      </c>
      <c r="BP117">
        <v>13.825837</v>
      </c>
      <c r="BQ117">
        <v>9.7061519999999994</v>
      </c>
      <c r="BR117">
        <v>22.593274000000001</v>
      </c>
      <c r="BS117">
        <v>12.977480999999999</v>
      </c>
      <c r="BT117">
        <v>0</v>
      </c>
      <c r="BU117">
        <v>6.4450580000000004</v>
      </c>
      <c r="BV117">
        <v>10.106024</v>
      </c>
      <c r="BW117">
        <v>24.12443</v>
      </c>
      <c r="BX117">
        <v>34.121363000000002</v>
      </c>
      <c r="BY117">
        <v>24.381311</v>
      </c>
      <c r="BZ117">
        <v>29.415028</v>
      </c>
      <c r="CA117">
        <v>17.978359999999999</v>
      </c>
      <c r="CB117">
        <v>24.454522000000001</v>
      </c>
      <c r="CC117">
        <v>36.962812999999997</v>
      </c>
      <c r="CD117">
        <v>27.623217</v>
      </c>
      <c r="CE117">
        <v>28.561620999999999</v>
      </c>
      <c r="CF117" s="181"/>
      <c r="CG117" s="181"/>
      <c r="CH117" s="181"/>
      <c r="CI117" s="181"/>
    </row>
    <row r="118" spans="3:87" x14ac:dyDescent="0.3">
      <c r="C118" s="1"/>
      <c r="F118" s="118">
        <v>27</v>
      </c>
      <c r="G118" s="179">
        <v>10.985480383262702</v>
      </c>
      <c r="H118" s="100">
        <f t="shared" si="10"/>
        <v>16.117743298495036</v>
      </c>
      <c r="I118" s="100">
        <f t="shared" si="11"/>
        <v>10.610059403233622</v>
      </c>
      <c r="J118" s="100">
        <f t="shared" si="12"/>
        <v>11.30381522860303</v>
      </c>
      <c r="K118" s="100">
        <f t="shared" si="13"/>
        <v>6.0412206246038753</v>
      </c>
      <c r="L118" s="100">
        <f t="shared" si="14"/>
        <v>7.0300346725987044</v>
      </c>
      <c r="M118" s="100">
        <f t="shared" si="15"/>
        <v>13.914635192066312</v>
      </c>
      <c r="N118" s="100">
        <f t="shared" si="16"/>
        <v>16.458317074080057</v>
      </c>
      <c r="O118" s="100">
        <f t="shared" si="17"/>
        <v>17.28070389103608</v>
      </c>
      <c r="P118" s="100">
        <f t="shared" si="18"/>
        <v>19.613632917842097</v>
      </c>
      <c r="Q118" s="100">
        <f t="shared" si="19"/>
        <v>15.138839524277033</v>
      </c>
      <c r="R118" s="100">
        <f t="shared" si="20"/>
        <v>7.877237873911044</v>
      </c>
      <c r="S118" s="100">
        <f t="shared" si="21"/>
        <v>12.32391104427902</v>
      </c>
      <c r="T118" s="100">
        <f t="shared" si="22"/>
        <v>12.194076453701516</v>
      </c>
      <c r="U118" s="100">
        <f t="shared" si="23"/>
        <v>12.689684591198876</v>
      </c>
      <c r="V118" s="100">
        <f t="shared" si="24"/>
        <v>8.7061112008649513</v>
      </c>
      <c r="W118" s="100">
        <f t="shared" si="25"/>
        <v>12.068234182956989</v>
      </c>
      <c r="X118" s="100">
        <f t="shared" si="26"/>
        <v>16.084091615196293</v>
      </c>
      <c r="Y118" s="100">
        <f t="shared" si="27"/>
        <v>24.013463283084988</v>
      </c>
      <c r="Z118" s="100">
        <f t="shared" si="28"/>
        <v>16.64585109423739</v>
      </c>
      <c r="AA118" s="100">
        <f t="shared" si="29"/>
        <v>5.4550648091764327</v>
      </c>
      <c r="AB118" s="100">
        <f t="shared" si="30"/>
        <v>6.5443368088781746</v>
      </c>
      <c r="AC118" s="100">
        <f t="shared" si="31"/>
        <v>4.5862148458374241</v>
      </c>
      <c r="AD118" s="100">
        <f t="shared" si="32"/>
        <v>2.0263555246250018</v>
      </c>
      <c r="AE118" s="100">
        <f t="shared" si="33"/>
        <v>10.034061167932197</v>
      </c>
      <c r="AF118" s="100">
        <f t="shared" si="34"/>
        <v>4.0590695564641406</v>
      </c>
      <c r="AG118" s="100">
        <f t="shared" si="35"/>
        <v>4.0047833273267308</v>
      </c>
      <c r="AH118" s="100">
        <f t="shared" si="36"/>
        <v>0</v>
      </c>
      <c r="AI118" s="100">
        <f t="shared" si="37"/>
        <v>2.2748244622018965</v>
      </c>
      <c r="AJ118" s="100">
        <f t="shared" si="38"/>
        <v>10.985480383262702</v>
      </c>
      <c r="AK118" s="100">
        <f t="shared" si="39"/>
        <v>17.197301378204731</v>
      </c>
      <c r="AL118" s="100">
        <f t="shared" si="40"/>
        <v>11.145098611853307</v>
      </c>
      <c r="AM118" s="100">
        <f t="shared" si="41"/>
        <v>14.272913119663961</v>
      </c>
      <c r="AN118" s="100">
        <f t="shared" si="42"/>
        <v>7.1664800477214259</v>
      </c>
      <c r="AO118" s="100">
        <f t="shared" si="43"/>
        <v>11.190589931276175</v>
      </c>
      <c r="AP118" s="100">
        <f t="shared" si="44"/>
        <v>18.962900940758324</v>
      </c>
      <c r="AQ118" s="100">
        <f t="shared" si="45"/>
        <v>13.159530615034736</v>
      </c>
      <c r="AR118" s="180">
        <f t="shared" si="46"/>
        <v>13.742629897970597</v>
      </c>
      <c r="AT118" s="33"/>
      <c r="AU118">
        <v>25.938929000000002</v>
      </c>
      <c r="AV118">
        <v>17.075192999999999</v>
      </c>
      <c r="AW118">
        <v>18.191682</v>
      </c>
      <c r="AX118">
        <v>9.7223780000000009</v>
      </c>
      <c r="AY118">
        <v>11.313715999999999</v>
      </c>
      <c r="AZ118">
        <v>22.393378999999999</v>
      </c>
      <c r="BA118">
        <v>26.487027999999999</v>
      </c>
      <c r="BB118">
        <v>27.810528000000001</v>
      </c>
      <c r="BC118">
        <v>31.565003999999998</v>
      </c>
      <c r="BD118">
        <v>24.36354</v>
      </c>
      <c r="BE118">
        <v>12.677154</v>
      </c>
      <c r="BF118">
        <v>19.833362999999999</v>
      </c>
      <c r="BG118">
        <v>19.624414999999999</v>
      </c>
      <c r="BH118">
        <v>20.422017</v>
      </c>
      <c r="BI118">
        <v>14.011093000000001</v>
      </c>
      <c r="BJ118">
        <v>19.421892</v>
      </c>
      <c r="BK118">
        <v>25.884772000000002</v>
      </c>
      <c r="BL118">
        <v>38.645826999999997</v>
      </c>
      <c r="BM118">
        <v>26.788834000000001</v>
      </c>
      <c r="BN118">
        <v>8.7790540000000004</v>
      </c>
      <c r="BO118">
        <v>10.532063000000001</v>
      </c>
      <c r="BP118">
        <v>7.3807790000000004</v>
      </c>
      <c r="BQ118">
        <v>3.2610950000000001</v>
      </c>
      <c r="BR118">
        <v>16.148216000000001</v>
      </c>
      <c r="BS118">
        <v>6.5324229999999996</v>
      </c>
      <c r="BT118">
        <v>6.4450580000000004</v>
      </c>
      <c r="BU118">
        <v>0</v>
      </c>
      <c r="BV118">
        <v>3.6609660000000002</v>
      </c>
      <c r="BW118">
        <v>17.679372999999998</v>
      </c>
      <c r="BX118">
        <v>27.676304999999999</v>
      </c>
      <c r="BY118">
        <v>17.936253000000001</v>
      </c>
      <c r="BZ118">
        <v>22.96997</v>
      </c>
      <c r="CA118">
        <v>11.533303</v>
      </c>
      <c r="CB118">
        <v>18.009464000000001</v>
      </c>
      <c r="CC118">
        <v>30.517755000000001</v>
      </c>
      <c r="CD118">
        <v>21.178159000000001</v>
      </c>
      <c r="CE118">
        <v>22.116564</v>
      </c>
      <c r="CF118" s="181"/>
      <c r="CG118" s="181"/>
      <c r="CH118" s="181"/>
      <c r="CI118" s="181"/>
    </row>
    <row r="119" spans="3:87" x14ac:dyDescent="0.3">
      <c r="C119" s="1"/>
      <c r="F119" s="118">
        <v>28</v>
      </c>
      <c r="G119" s="179">
        <v>10.084860874644265</v>
      </c>
      <c r="H119" s="100">
        <f t="shared" si="10"/>
        <v>17.209239191221247</v>
      </c>
      <c r="I119" s="100">
        <f t="shared" si="11"/>
        <v>9.7094398946151834</v>
      </c>
      <c r="J119" s="100">
        <f t="shared" si="12"/>
        <v>12.395311121329241</v>
      </c>
      <c r="K119" s="100">
        <f t="shared" si="13"/>
        <v>6.4985298321050866</v>
      </c>
      <c r="L119" s="100">
        <f t="shared" si="14"/>
        <v>7.4873438800999175</v>
      </c>
      <c r="M119" s="100">
        <f t="shared" si="15"/>
        <v>15.006131084792523</v>
      </c>
      <c r="N119" s="100">
        <f t="shared" si="16"/>
        <v>15.557697565461616</v>
      </c>
      <c r="O119" s="100">
        <f t="shared" si="17"/>
        <v>18.372199783762287</v>
      </c>
      <c r="P119" s="100">
        <f t="shared" si="18"/>
        <v>20.705128810568308</v>
      </c>
      <c r="Q119" s="100">
        <f t="shared" si="19"/>
        <v>14.238220637031331</v>
      </c>
      <c r="R119" s="100">
        <f t="shared" si="20"/>
        <v>6.9766189866653416</v>
      </c>
      <c r="S119" s="100">
        <f t="shared" si="21"/>
        <v>13.415406937005232</v>
      </c>
      <c r="T119" s="100">
        <f t="shared" si="22"/>
        <v>13.285572346427728</v>
      </c>
      <c r="U119" s="100">
        <f t="shared" si="23"/>
        <v>13.781180483925088</v>
      </c>
      <c r="V119" s="100">
        <f t="shared" si="24"/>
        <v>7.8054923136192471</v>
      </c>
      <c r="W119" s="100">
        <f t="shared" si="25"/>
        <v>11.167614674338548</v>
      </c>
      <c r="X119" s="100">
        <f t="shared" si="26"/>
        <v>15.183472106577852</v>
      </c>
      <c r="Y119" s="100">
        <f t="shared" si="27"/>
        <v>25.104959175811199</v>
      </c>
      <c r="Z119" s="100">
        <f t="shared" si="28"/>
        <v>22.318588365416879</v>
      </c>
      <c r="AA119" s="100">
        <f t="shared" si="29"/>
        <v>4.554445300557993</v>
      </c>
      <c r="AB119" s="100">
        <f t="shared" si="30"/>
        <v>5.6437173002597341</v>
      </c>
      <c r="AC119" s="100">
        <f t="shared" si="31"/>
        <v>3.6855953372189845</v>
      </c>
      <c r="AD119" s="100">
        <f t="shared" si="32"/>
        <v>3.1178514173512122</v>
      </c>
      <c r="AE119" s="100">
        <f t="shared" si="33"/>
        <v>9.1334416593137551</v>
      </c>
      <c r="AF119" s="100">
        <f t="shared" si="34"/>
        <v>5.1505654491903519</v>
      </c>
      <c r="AG119" s="100">
        <f t="shared" si="35"/>
        <v>6.2796077895286269</v>
      </c>
      <c r="AH119" s="100">
        <f t="shared" si="36"/>
        <v>2.2748244622018965</v>
      </c>
      <c r="AI119" s="100">
        <f t="shared" si="37"/>
        <v>0</v>
      </c>
      <c r="AJ119" s="100">
        <f t="shared" si="38"/>
        <v>10.084860874644265</v>
      </c>
      <c r="AK119" s="100">
        <f t="shared" si="39"/>
        <v>18.288797270930942</v>
      </c>
      <c r="AL119" s="100">
        <f t="shared" si="40"/>
        <v>10.244479724607604</v>
      </c>
      <c r="AM119" s="100">
        <f t="shared" si="41"/>
        <v>13.372294232418259</v>
      </c>
      <c r="AN119" s="100">
        <f t="shared" si="42"/>
        <v>7.6237892552226372</v>
      </c>
      <c r="AO119" s="100">
        <f t="shared" si="43"/>
        <v>15.702479277219233</v>
      </c>
      <c r="AP119" s="100">
        <f t="shared" si="44"/>
        <v>20.054396833484535</v>
      </c>
      <c r="AQ119" s="100">
        <f t="shared" si="45"/>
        <v>14.251026507760946</v>
      </c>
      <c r="AR119" s="180">
        <f t="shared" si="46"/>
        <v>12.842010389352158</v>
      </c>
      <c r="AT119" s="33"/>
      <c r="AU119">
        <v>27.695516999999999</v>
      </c>
      <c r="AV119">
        <v>15.62579</v>
      </c>
      <c r="AW119">
        <v>19.948270000000001</v>
      </c>
      <c r="AX119">
        <v>10.458344</v>
      </c>
      <c r="AY119">
        <v>12.049682000000001</v>
      </c>
      <c r="AZ119">
        <v>24.149967</v>
      </c>
      <c r="BA119">
        <v>25.037624999999998</v>
      </c>
      <c r="BB119">
        <v>29.567115999999999</v>
      </c>
      <c r="BC119">
        <v>33.321592000000003</v>
      </c>
      <c r="BD119">
        <v>22.914138000000001</v>
      </c>
      <c r="BE119">
        <v>11.227752000000001</v>
      </c>
      <c r="BF119">
        <v>21.589950999999999</v>
      </c>
      <c r="BG119">
        <v>21.381003</v>
      </c>
      <c r="BH119">
        <v>22.178605000000001</v>
      </c>
      <c r="BI119">
        <v>12.561691</v>
      </c>
      <c r="BJ119">
        <v>17.972488999999999</v>
      </c>
      <c r="BK119">
        <v>24.435369000000001</v>
      </c>
      <c r="BL119">
        <v>40.402414999999998</v>
      </c>
      <c r="BM119">
        <v>35.918196999999999</v>
      </c>
      <c r="BN119">
        <v>7.3296510000000001</v>
      </c>
      <c r="BO119">
        <v>9.0826600000000006</v>
      </c>
      <c r="BP119">
        <v>5.9313760000000002</v>
      </c>
      <c r="BQ119">
        <v>5.0176829999999999</v>
      </c>
      <c r="BR119">
        <v>14.698812999999999</v>
      </c>
      <c r="BS119">
        <v>8.2890110000000004</v>
      </c>
      <c r="BT119">
        <v>10.106024</v>
      </c>
      <c r="BU119">
        <v>3.6609660000000002</v>
      </c>
      <c r="BV119">
        <v>0</v>
      </c>
      <c r="BW119">
        <v>16.229970000000002</v>
      </c>
      <c r="BX119">
        <v>29.432893</v>
      </c>
      <c r="BY119">
        <v>16.486851000000001</v>
      </c>
      <c r="BZ119">
        <v>21.520568000000001</v>
      </c>
      <c r="CA119">
        <v>12.269269</v>
      </c>
      <c r="CB119">
        <v>25.270627999999999</v>
      </c>
      <c r="CC119">
        <v>32.274343000000002</v>
      </c>
      <c r="CD119">
        <v>22.934747000000002</v>
      </c>
      <c r="CE119">
        <v>20.667161</v>
      </c>
      <c r="CF119" s="181"/>
      <c r="CG119" s="181"/>
      <c r="CH119" s="181"/>
      <c r="CI119" s="181"/>
    </row>
    <row r="120" spans="3:87" x14ac:dyDescent="0.3">
      <c r="C120" s="1"/>
      <c r="F120" s="118">
        <v>29</v>
      </c>
      <c r="G120" s="179">
        <v>0</v>
      </c>
      <c r="H120" s="100">
        <f t="shared" si="10"/>
        <v>5.0003827656057762</v>
      </c>
      <c r="I120" s="100">
        <f t="shared" si="11"/>
        <v>6.3306989200541839</v>
      </c>
      <c r="J120" s="100">
        <f t="shared" si="12"/>
        <v>12.20636720643245</v>
      </c>
      <c r="K120" s="100">
        <f t="shared" si="13"/>
        <v>9.8972746591770537</v>
      </c>
      <c r="L120" s="100">
        <f t="shared" si="14"/>
        <v>7.9493525296084107</v>
      </c>
      <c r="M120" s="100">
        <f t="shared" si="15"/>
        <v>2.7972740378043173</v>
      </c>
      <c r="N120" s="100">
        <f t="shared" si="16"/>
        <v>20.24915803994184</v>
      </c>
      <c r="O120" s="100">
        <f t="shared" si="17"/>
        <v>6.1633433581468182</v>
      </c>
      <c r="P120" s="100">
        <f t="shared" si="18"/>
        <v>8.5213429107584471</v>
      </c>
      <c r="Q120" s="100">
        <f t="shared" si="19"/>
        <v>7.0150260355176659</v>
      </c>
      <c r="R120" s="100">
        <f t="shared" si="20"/>
        <v>6.2586432947667996</v>
      </c>
      <c r="S120" s="100">
        <f t="shared" si="21"/>
        <v>13.226462400735706</v>
      </c>
      <c r="T120" s="100">
        <f t="shared" si="22"/>
        <v>13.096627810158202</v>
      </c>
      <c r="U120" s="100">
        <f t="shared" si="23"/>
        <v>13.59223594765556</v>
      </c>
      <c r="V120" s="100">
        <f t="shared" si="24"/>
        <v>2.6974169535337467</v>
      </c>
      <c r="W120" s="100">
        <f t="shared" si="25"/>
        <v>6.0422371904010346</v>
      </c>
      <c r="X120" s="100">
        <f t="shared" si="26"/>
        <v>8.0654547827059542</v>
      </c>
      <c r="Y120" s="100">
        <f t="shared" si="27"/>
        <v>12.921173276001344</v>
      </c>
      <c r="Z120" s="100">
        <f t="shared" si="28"/>
        <v>17.548402450694073</v>
      </c>
      <c r="AA120" s="100">
        <f t="shared" si="29"/>
        <v>11.263949196565052</v>
      </c>
      <c r="AB120" s="100">
        <f t="shared" si="30"/>
        <v>11.238887991350493</v>
      </c>
      <c r="AC120" s="100">
        <f t="shared" si="31"/>
        <v>10.395099233226043</v>
      </c>
      <c r="AD120" s="100">
        <f t="shared" si="32"/>
        <v>9.9416437794375341</v>
      </c>
      <c r="AE120" s="100">
        <f t="shared" si="33"/>
        <v>2.0171573440043744</v>
      </c>
      <c r="AF120" s="100">
        <f t="shared" si="34"/>
        <v>9.9503019871500111</v>
      </c>
      <c r="AG120" s="100">
        <f t="shared" si="35"/>
        <v>14.990263089216699</v>
      </c>
      <c r="AH120" s="100">
        <f t="shared" si="36"/>
        <v>10.985480383262702</v>
      </c>
      <c r="AI120" s="100">
        <f t="shared" si="37"/>
        <v>10.084860874644265</v>
      </c>
      <c r="AJ120" s="100">
        <f t="shared" si="38"/>
        <v>0</v>
      </c>
      <c r="AK120" s="100">
        <f t="shared" si="39"/>
        <v>6.1050113711210807</v>
      </c>
      <c r="AL120" s="100">
        <f t="shared" si="40"/>
        <v>5.119102240670089</v>
      </c>
      <c r="AM120" s="100">
        <f t="shared" si="41"/>
        <v>8.2469167484807429</v>
      </c>
      <c r="AN120" s="100">
        <f t="shared" si="42"/>
        <v>7.0468185715883527</v>
      </c>
      <c r="AO120" s="100">
        <f t="shared" si="43"/>
        <v>12.093141909105597</v>
      </c>
      <c r="AP120" s="100">
        <f t="shared" si="44"/>
        <v>7.8706103123019373</v>
      </c>
      <c r="AQ120" s="100">
        <f t="shared" si="45"/>
        <v>4.0461338188325655</v>
      </c>
      <c r="AR120" s="180">
        <f t="shared" si="46"/>
        <v>17.533470242459643</v>
      </c>
      <c r="AT120" s="33"/>
      <c r="AU120">
        <v>8.0473160000000004</v>
      </c>
      <c r="AV120">
        <v>10.188247</v>
      </c>
      <c r="AW120">
        <v>19.644195</v>
      </c>
      <c r="AX120">
        <v>15.92808</v>
      </c>
      <c r="AY120">
        <v>12.793210999999999</v>
      </c>
      <c r="AZ120">
        <v>4.5017649999999998</v>
      </c>
      <c r="BA120">
        <v>32.587780000000002</v>
      </c>
      <c r="BB120">
        <v>9.9189150000000001</v>
      </c>
      <c r="BC120">
        <v>13.713737999999999</v>
      </c>
      <c r="BD120">
        <v>11.289562</v>
      </c>
      <c r="BE120">
        <v>10.072285000000001</v>
      </c>
      <c r="BF120">
        <v>21.285875000000001</v>
      </c>
      <c r="BG120">
        <v>21.076927000000001</v>
      </c>
      <c r="BH120">
        <v>21.874528999999999</v>
      </c>
      <c r="BI120">
        <v>4.3410609999999998</v>
      </c>
      <c r="BJ120">
        <v>9.7240140000000004</v>
      </c>
      <c r="BK120">
        <v>12.980059000000001</v>
      </c>
      <c r="BL120">
        <v>20.794561000000002</v>
      </c>
      <c r="BM120">
        <v>28.241346</v>
      </c>
      <c r="BN120">
        <v>18.127524000000001</v>
      </c>
      <c r="BO120">
        <v>18.087192000000002</v>
      </c>
      <c r="BP120">
        <v>16.729248999999999</v>
      </c>
      <c r="BQ120">
        <v>15.999485</v>
      </c>
      <c r="BR120">
        <v>3.246292</v>
      </c>
      <c r="BS120">
        <v>16.013418999999999</v>
      </c>
      <c r="BT120">
        <v>24.12443</v>
      </c>
      <c r="BU120">
        <v>17.679372999999998</v>
      </c>
      <c r="BV120">
        <v>16.229970000000002</v>
      </c>
      <c r="BW120">
        <v>0</v>
      </c>
      <c r="BX120">
        <v>9.8250390000000003</v>
      </c>
      <c r="BY120">
        <v>8.2383760000000006</v>
      </c>
      <c r="BZ120">
        <v>13.272093</v>
      </c>
      <c r="CA120">
        <v>11.340726999999999</v>
      </c>
      <c r="CB120">
        <v>19.461977000000001</v>
      </c>
      <c r="CC120">
        <v>12.666487999999999</v>
      </c>
      <c r="CD120">
        <v>6.5116050000000003</v>
      </c>
      <c r="CE120">
        <v>28.217314999999999</v>
      </c>
      <c r="CF120" s="181"/>
      <c r="CG120" s="181"/>
      <c r="CH120" s="181"/>
      <c r="CI120" s="181"/>
    </row>
    <row r="121" spans="3:87" x14ac:dyDescent="0.3">
      <c r="C121" s="1"/>
      <c r="F121" s="118">
        <v>30</v>
      </c>
      <c r="G121" s="179">
        <v>6.1050113711210807</v>
      </c>
      <c r="H121" s="100">
        <f t="shared" si="10"/>
        <v>10.038114382293362</v>
      </c>
      <c r="I121" s="100">
        <f t="shared" si="11"/>
        <v>26.135782370412716</v>
      </c>
      <c r="J121" s="100">
        <f t="shared" si="12"/>
        <v>7.1870698547230543</v>
      </c>
      <c r="K121" s="100">
        <f t="shared" si="13"/>
        <v>15.846505399729081</v>
      </c>
      <c r="L121" s="100">
        <f t="shared" si="14"/>
        <v>12.941103185156647</v>
      </c>
      <c r="M121" s="100">
        <f t="shared" si="15"/>
        <v>3.307737333316763</v>
      </c>
      <c r="N121" s="100">
        <f t="shared" si="16"/>
        <v>31.984040041259149</v>
      </c>
      <c r="O121" s="100">
        <f t="shared" si="17"/>
        <v>8.0191898542259548</v>
      </c>
      <c r="P121" s="100">
        <f t="shared" si="18"/>
        <v>5.5197919644077693</v>
      </c>
      <c r="Q121" s="100">
        <f t="shared" si="19"/>
        <v>10.033721898417985</v>
      </c>
      <c r="R121" s="100">
        <f t="shared" si="20"/>
        <v>15.252857693215853</v>
      </c>
      <c r="S121" s="100">
        <f t="shared" si="21"/>
        <v>8.340579367939652</v>
      </c>
      <c r="T121" s="100">
        <f t="shared" si="22"/>
        <v>10.147095703828899</v>
      </c>
      <c r="U121" s="100">
        <f t="shared" si="23"/>
        <v>10.642704462698994</v>
      </c>
      <c r="V121" s="100">
        <f t="shared" si="24"/>
        <v>20.936769110318519</v>
      </c>
      <c r="W121" s="100">
        <f t="shared" si="25"/>
        <v>24.29889147103782</v>
      </c>
      <c r="X121" s="100">
        <f t="shared" si="26"/>
        <v>11.084150024233537</v>
      </c>
      <c r="Y121" s="100">
        <f t="shared" si="27"/>
        <v>9.9196223296506645</v>
      </c>
      <c r="Z121" s="100">
        <f t="shared" si="28"/>
        <v>14.598870344364771</v>
      </c>
      <c r="AA121" s="100">
        <f t="shared" si="29"/>
        <v>22.109866156312528</v>
      </c>
      <c r="AB121" s="100">
        <f t="shared" si="30"/>
        <v>22.084805572470703</v>
      </c>
      <c r="AC121" s="100">
        <f t="shared" si="31"/>
        <v>21.241016814346256</v>
      </c>
      <c r="AD121" s="100">
        <f t="shared" si="32"/>
        <v>16.055584276784273</v>
      </c>
      <c r="AE121" s="100">
        <f t="shared" si="33"/>
        <v>22.26471907738576</v>
      </c>
      <c r="AF121" s="100">
        <f t="shared" si="34"/>
        <v>15.17237936048318</v>
      </c>
      <c r="AG121" s="100">
        <f t="shared" si="35"/>
        <v>21.202084705531462</v>
      </c>
      <c r="AH121" s="100">
        <f t="shared" si="36"/>
        <v>17.197301378204731</v>
      </c>
      <c r="AI121" s="100">
        <f t="shared" si="37"/>
        <v>18.288797270930942</v>
      </c>
      <c r="AJ121" s="100">
        <f t="shared" si="38"/>
        <v>6.1050113711210807</v>
      </c>
      <c r="AK121" s="100">
        <f t="shared" si="39"/>
        <v>0</v>
      </c>
      <c r="AL121" s="100">
        <f t="shared" si="40"/>
        <v>23.375756521306872</v>
      </c>
      <c r="AM121" s="100">
        <f t="shared" si="41"/>
        <v>26.503571029117527</v>
      </c>
      <c r="AN121" s="100">
        <f t="shared" si="42"/>
        <v>14.02745908260529</v>
      </c>
      <c r="AO121" s="100">
        <f t="shared" si="43"/>
        <v>9.1436098027762931</v>
      </c>
      <c r="AP121" s="100">
        <f t="shared" si="44"/>
        <v>2.88513241453018</v>
      </c>
      <c r="AQ121" s="100">
        <f t="shared" si="45"/>
        <v>7.0792809474691492</v>
      </c>
      <c r="AR121" s="180">
        <f t="shared" si="46"/>
        <v>29.268352865149687</v>
      </c>
      <c r="AT121" s="33"/>
      <c r="AU121">
        <v>16.154738999999999</v>
      </c>
      <c r="AV121">
        <v>42.061360000000001</v>
      </c>
      <c r="AW121">
        <v>11.566439000000001</v>
      </c>
      <c r="AX121">
        <v>25.502414999999999</v>
      </c>
      <c r="AY121">
        <v>20.826635</v>
      </c>
      <c r="AZ121">
        <v>5.3232739999999996</v>
      </c>
      <c r="BA121">
        <v>51.473194999999997</v>
      </c>
      <c r="BB121">
        <v>12.905602999999999</v>
      </c>
      <c r="BC121">
        <v>8.883222</v>
      </c>
      <c r="BD121">
        <v>16.147670000000002</v>
      </c>
      <c r="BE121">
        <v>24.547034</v>
      </c>
      <c r="BF121">
        <v>13.422828000000001</v>
      </c>
      <c r="BG121">
        <v>16.330127000000001</v>
      </c>
      <c r="BH121">
        <v>17.12773</v>
      </c>
      <c r="BI121">
        <v>33.694380000000002</v>
      </c>
      <c r="BJ121">
        <v>39.105178000000002</v>
      </c>
      <c r="BK121">
        <v>17.838166000000001</v>
      </c>
      <c r="BL121">
        <v>15.964045</v>
      </c>
      <c r="BM121">
        <v>23.494546</v>
      </c>
      <c r="BN121">
        <v>35.582292000000002</v>
      </c>
      <c r="BO121">
        <v>35.541961000000001</v>
      </c>
      <c r="BP121">
        <v>34.184018000000002</v>
      </c>
      <c r="BQ121">
        <v>25.838894</v>
      </c>
      <c r="BR121">
        <v>35.831502999999998</v>
      </c>
      <c r="BS121">
        <v>24.417517</v>
      </c>
      <c r="BT121">
        <v>34.121363000000002</v>
      </c>
      <c r="BU121">
        <v>27.676304999999999</v>
      </c>
      <c r="BV121">
        <v>29.432893</v>
      </c>
      <c r="BW121">
        <v>9.8250390000000003</v>
      </c>
      <c r="BX121">
        <v>0</v>
      </c>
      <c r="BY121">
        <v>37.619540000000001</v>
      </c>
      <c r="BZ121">
        <v>42.653257000000004</v>
      </c>
      <c r="CA121">
        <v>22.574950999999999</v>
      </c>
      <c r="CB121">
        <v>14.715177000000001</v>
      </c>
      <c r="CC121">
        <v>4.6431589999999998</v>
      </c>
      <c r="CD121">
        <v>11.39297</v>
      </c>
      <c r="CE121">
        <v>47.102730999999999</v>
      </c>
      <c r="CF121" s="181"/>
      <c r="CG121" s="181"/>
      <c r="CH121" s="181"/>
      <c r="CI121" s="181"/>
    </row>
    <row r="122" spans="3:87" x14ac:dyDescent="0.3">
      <c r="C122" s="1"/>
      <c r="F122" s="118">
        <v>31</v>
      </c>
      <c r="G122" s="179">
        <v>5.119102240670089</v>
      </c>
      <c r="H122" s="100">
        <f t="shared" si="10"/>
        <v>8.0877887829793575</v>
      </c>
      <c r="I122" s="100">
        <f t="shared" si="11"/>
        <v>1.2115966793840953</v>
      </c>
      <c r="J122" s="100">
        <f t="shared" si="12"/>
        <v>17.176551257037048</v>
      </c>
      <c r="K122" s="100">
        <f t="shared" si="13"/>
        <v>10.056893509140394</v>
      </c>
      <c r="L122" s="100">
        <f t="shared" si="14"/>
        <v>11.04570817850796</v>
      </c>
      <c r="M122" s="100">
        <f t="shared" si="15"/>
        <v>19.787370599127591</v>
      </c>
      <c r="N122" s="100">
        <f t="shared" si="16"/>
        <v>20.408776268532442</v>
      </c>
      <c r="O122" s="100">
        <f t="shared" si="17"/>
        <v>9.2507493755203996</v>
      </c>
      <c r="P122" s="100">
        <f t="shared" si="18"/>
        <v>25.486368946276112</v>
      </c>
      <c r="Q122" s="100">
        <f t="shared" si="19"/>
        <v>5.2221680937527184</v>
      </c>
      <c r="R122" s="100">
        <f t="shared" si="20"/>
        <v>8.0069960356419401</v>
      </c>
      <c r="S122" s="100">
        <f t="shared" si="21"/>
        <v>18.1966464513403</v>
      </c>
      <c r="T122" s="100">
        <f t="shared" si="22"/>
        <v>18.066811860762797</v>
      </c>
      <c r="U122" s="100">
        <f t="shared" si="23"/>
        <v>18.562419998260157</v>
      </c>
      <c r="V122" s="100">
        <f t="shared" si="24"/>
        <v>4.8269961599164874</v>
      </c>
      <c r="W122" s="100">
        <f t="shared" si="25"/>
        <v>2.1515621310599373</v>
      </c>
      <c r="X122" s="100">
        <f t="shared" si="26"/>
        <v>6.1674195632992408</v>
      </c>
      <c r="Y122" s="100">
        <f t="shared" si="27"/>
        <v>29.886199311519007</v>
      </c>
      <c r="Z122" s="100">
        <f t="shared" si="28"/>
        <v>24.520500950700288</v>
      </c>
      <c r="AA122" s="100">
        <f t="shared" si="29"/>
        <v>11.423567425155653</v>
      </c>
      <c r="AB122" s="100">
        <f t="shared" si="30"/>
        <v>11.398506841313832</v>
      </c>
      <c r="AC122" s="100">
        <f t="shared" si="31"/>
        <v>10.554718083189382</v>
      </c>
      <c r="AD122" s="100">
        <f t="shared" si="32"/>
        <v>10.101262008028135</v>
      </c>
      <c r="AE122" s="100">
        <f t="shared" si="33"/>
        <v>4.1676830253395805</v>
      </c>
      <c r="AF122" s="100">
        <f t="shared" si="34"/>
        <v>10.10992083711335</v>
      </c>
      <c r="AG122" s="100">
        <f t="shared" si="35"/>
        <v>15.149881939180037</v>
      </c>
      <c r="AH122" s="100">
        <f t="shared" si="36"/>
        <v>11.145098611853307</v>
      </c>
      <c r="AI122" s="100">
        <f t="shared" si="37"/>
        <v>10.244479724607604</v>
      </c>
      <c r="AJ122" s="100">
        <f t="shared" si="38"/>
        <v>5.119102240670089</v>
      </c>
      <c r="AK122" s="100">
        <f t="shared" si="39"/>
        <v>23.070037406638743</v>
      </c>
      <c r="AL122" s="100">
        <f t="shared" si="40"/>
        <v>0</v>
      </c>
      <c r="AM122" s="100">
        <f t="shared" si="41"/>
        <v>4.3562416891396474</v>
      </c>
      <c r="AN122" s="100">
        <f t="shared" si="42"/>
        <v>11.182152932257944</v>
      </c>
      <c r="AO122" s="100">
        <f t="shared" si="43"/>
        <v>17.904391862502639</v>
      </c>
      <c r="AP122" s="100">
        <f t="shared" si="44"/>
        <v>24.835636347819605</v>
      </c>
      <c r="AQ122" s="100">
        <f t="shared" si="45"/>
        <v>19.032266643468752</v>
      </c>
      <c r="AR122" s="180">
        <f t="shared" si="46"/>
        <v>17.69308909242298</v>
      </c>
      <c r="AT122" s="33"/>
      <c r="AU122">
        <v>13.016002</v>
      </c>
      <c r="AV122">
        <v>1.9498709999999999</v>
      </c>
      <c r="AW122">
        <v>27.642911000000002</v>
      </c>
      <c r="AX122">
        <v>16.184961000000001</v>
      </c>
      <c r="AY122">
        <v>17.776299999999999</v>
      </c>
      <c r="AZ122">
        <v>31.844607</v>
      </c>
      <c r="BA122">
        <v>32.844659999999998</v>
      </c>
      <c r="BB122">
        <v>14.887601</v>
      </c>
      <c r="BC122">
        <v>41.016233</v>
      </c>
      <c r="BD122">
        <v>8.4042440000000003</v>
      </c>
      <c r="BE122">
        <v>12.885979000000001</v>
      </c>
      <c r="BF122">
        <v>29.284590999999999</v>
      </c>
      <c r="BG122">
        <v>29.075642999999999</v>
      </c>
      <c r="BH122">
        <v>29.873245000000001</v>
      </c>
      <c r="BI122">
        <v>7.7682779999999996</v>
      </c>
      <c r="BJ122">
        <v>3.4625949999999999</v>
      </c>
      <c r="BK122">
        <v>9.9254750000000005</v>
      </c>
      <c r="BL122">
        <v>48.097056000000002</v>
      </c>
      <c r="BM122">
        <v>39.461823000000003</v>
      </c>
      <c r="BN122">
        <v>18.384404</v>
      </c>
      <c r="BO122">
        <v>18.344073000000002</v>
      </c>
      <c r="BP122">
        <v>16.986129999999999</v>
      </c>
      <c r="BQ122">
        <v>16.256364999999999</v>
      </c>
      <c r="BR122">
        <v>6.7072190000000003</v>
      </c>
      <c r="BS122">
        <v>16.270299999999999</v>
      </c>
      <c r="BT122">
        <v>24.381311</v>
      </c>
      <c r="BU122">
        <v>17.936253000000001</v>
      </c>
      <c r="BV122">
        <v>16.486851000000001</v>
      </c>
      <c r="BW122">
        <v>8.2383760000000006</v>
      </c>
      <c r="BX122">
        <v>37.127533999999997</v>
      </c>
      <c r="BY122">
        <v>0</v>
      </c>
      <c r="BZ122">
        <v>7.0106739999999999</v>
      </c>
      <c r="CA122">
        <v>17.995885999999999</v>
      </c>
      <c r="CB122">
        <v>28.814253999999998</v>
      </c>
      <c r="CC122">
        <v>39.968983000000001</v>
      </c>
      <c r="CD122">
        <v>30.629387999999999</v>
      </c>
      <c r="CE122">
        <v>28.474195999999999</v>
      </c>
      <c r="CF122" s="181"/>
      <c r="CG122" s="181"/>
      <c r="CH122" s="181"/>
      <c r="CI122" s="181"/>
    </row>
    <row r="123" spans="3:87" x14ac:dyDescent="0.3">
      <c r="C123" s="1"/>
      <c r="F123" s="118">
        <v>32</v>
      </c>
      <c r="G123" s="179">
        <v>8.2469167484807429</v>
      </c>
      <c r="H123" s="100">
        <f t="shared" si="10"/>
        <v>7.1789913877738698</v>
      </c>
      <c r="I123" s="100">
        <f t="shared" si="11"/>
        <v>5.5678377471510068</v>
      </c>
      <c r="J123" s="100">
        <f t="shared" si="12"/>
        <v>20.304365764847702</v>
      </c>
      <c r="K123" s="100">
        <f t="shared" si="13"/>
        <v>13.184708016951049</v>
      </c>
      <c r="L123" s="100">
        <f t="shared" si="14"/>
        <v>14.173522686318615</v>
      </c>
      <c r="M123" s="100">
        <f t="shared" si="15"/>
        <v>22.915185106938246</v>
      </c>
      <c r="N123" s="100">
        <f t="shared" si="16"/>
        <v>6.3505331378080454</v>
      </c>
      <c r="O123" s="100">
        <f t="shared" si="17"/>
        <v>8.3419519803149118</v>
      </c>
      <c r="P123" s="100">
        <f t="shared" si="18"/>
        <v>28.614183454086771</v>
      </c>
      <c r="Q123" s="100">
        <f t="shared" si="19"/>
        <v>4.3133706985472307</v>
      </c>
      <c r="R123" s="100">
        <f t="shared" si="20"/>
        <v>11.134810543452595</v>
      </c>
      <c r="S123" s="100">
        <f t="shared" si="21"/>
        <v>21.324461580523693</v>
      </c>
      <c r="T123" s="100">
        <f t="shared" si="22"/>
        <v>21.194626368573456</v>
      </c>
      <c r="U123" s="100">
        <f t="shared" si="23"/>
        <v>21.690235127443547</v>
      </c>
      <c r="V123" s="100">
        <f t="shared" si="24"/>
        <v>7.9548106677271431</v>
      </c>
      <c r="W123" s="100">
        <f t="shared" si="25"/>
        <v>3.2617532653137311</v>
      </c>
      <c r="X123" s="100">
        <f t="shared" si="26"/>
        <v>3.2505039332894228</v>
      </c>
      <c r="Y123" s="100">
        <f t="shared" si="27"/>
        <v>33.014013819329662</v>
      </c>
      <c r="Z123" s="100">
        <f t="shared" si="28"/>
        <v>27.648315458510943</v>
      </c>
      <c r="AA123" s="100">
        <f t="shared" si="29"/>
        <v>14.55138193296631</v>
      </c>
      <c r="AB123" s="100">
        <f t="shared" si="30"/>
        <v>14.526321349124487</v>
      </c>
      <c r="AC123" s="100">
        <f t="shared" si="31"/>
        <v>13.682532591000037</v>
      </c>
      <c r="AD123" s="100">
        <f t="shared" si="32"/>
        <v>13.229076515838793</v>
      </c>
      <c r="AE123" s="100">
        <f t="shared" si="33"/>
        <v>7.2954975331502352</v>
      </c>
      <c r="AF123" s="100">
        <f t="shared" si="34"/>
        <v>13.237735344924006</v>
      </c>
      <c r="AG123" s="100">
        <f t="shared" si="35"/>
        <v>18.277696446990692</v>
      </c>
      <c r="AH123" s="100">
        <f t="shared" si="36"/>
        <v>14.272913119663961</v>
      </c>
      <c r="AI123" s="100">
        <f t="shared" si="37"/>
        <v>13.372294232418259</v>
      </c>
      <c r="AJ123" s="100">
        <f t="shared" si="38"/>
        <v>8.2469167484807429</v>
      </c>
      <c r="AK123" s="100">
        <f t="shared" si="39"/>
        <v>26.197851914449402</v>
      </c>
      <c r="AL123" s="100">
        <f t="shared" si="40"/>
        <v>4.3562416891396474</v>
      </c>
      <c r="AM123" s="100">
        <f t="shared" si="41"/>
        <v>0</v>
      </c>
      <c r="AN123" s="100">
        <f t="shared" si="42"/>
        <v>14.309967440068601</v>
      </c>
      <c r="AO123" s="100">
        <f t="shared" si="43"/>
        <v>21.032206370313297</v>
      </c>
      <c r="AP123" s="100">
        <f t="shared" si="44"/>
        <v>27.963450855630256</v>
      </c>
      <c r="AQ123" s="100">
        <f t="shared" si="45"/>
        <v>22.160081151279407</v>
      </c>
      <c r="AR123" s="180">
        <f t="shared" si="46"/>
        <v>3.6348459616985846</v>
      </c>
      <c r="AT123" s="33"/>
      <c r="AU123">
        <v>11.553438</v>
      </c>
      <c r="AV123">
        <v>8.9605440000000005</v>
      </c>
      <c r="AW123">
        <v>32.676628000000001</v>
      </c>
      <c r="AX123">
        <v>21.218678000000001</v>
      </c>
      <c r="AY123">
        <v>22.810016999999998</v>
      </c>
      <c r="AZ123">
        <v>36.878323999999999</v>
      </c>
      <c r="BA123">
        <v>10.220167</v>
      </c>
      <c r="BB123">
        <v>13.425037</v>
      </c>
      <c r="BC123">
        <v>46.049950000000003</v>
      </c>
      <c r="BD123">
        <v>6.9416799999999999</v>
      </c>
      <c r="BE123">
        <v>17.919695999999998</v>
      </c>
      <c r="BF123">
        <v>34.318308999999999</v>
      </c>
      <c r="BG123">
        <v>34.109360000000002</v>
      </c>
      <c r="BH123">
        <v>34.906962999999998</v>
      </c>
      <c r="BI123">
        <v>12.801995</v>
      </c>
      <c r="BJ123">
        <v>5.2492700000000001</v>
      </c>
      <c r="BK123">
        <v>5.231166</v>
      </c>
      <c r="BL123">
        <v>53.130772999999998</v>
      </c>
      <c r="BM123">
        <v>44.495539999999998</v>
      </c>
      <c r="BN123">
        <v>23.418120999999999</v>
      </c>
      <c r="BO123">
        <v>23.377790000000001</v>
      </c>
      <c r="BP123">
        <v>22.019846999999999</v>
      </c>
      <c r="BQ123">
        <v>21.290082000000002</v>
      </c>
      <c r="BR123">
        <v>11.740936</v>
      </c>
      <c r="BS123">
        <v>21.304017000000002</v>
      </c>
      <c r="BT123">
        <v>29.415028</v>
      </c>
      <c r="BU123">
        <v>22.96997</v>
      </c>
      <c r="BV123">
        <v>21.520568000000001</v>
      </c>
      <c r="BW123">
        <v>13.272093</v>
      </c>
      <c r="BX123">
        <v>42.161251</v>
      </c>
      <c r="BY123">
        <v>7.0106739999999999</v>
      </c>
      <c r="BZ123">
        <v>0</v>
      </c>
      <c r="CA123">
        <v>23.029603000000002</v>
      </c>
      <c r="CB123">
        <v>33.847971000000001</v>
      </c>
      <c r="CC123">
        <v>45.002699999999997</v>
      </c>
      <c r="CD123">
        <v>35.663105000000002</v>
      </c>
      <c r="CE123">
        <v>5.8497029999999999</v>
      </c>
      <c r="CF123" s="181"/>
      <c r="CG123" s="181"/>
      <c r="CH123" s="181"/>
      <c r="CI123" s="181"/>
    </row>
    <row r="124" spans="3:87" x14ac:dyDescent="0.3">
      <c r="C124" s="1"/>
      <c r="F124" s="118">
        <v>33</v>
      </c>
      <c r="G124" s="179">
        <v>7.0468185715883527</v>
      </c>
      <c r="H124" s="100">
        <f t="shared" si="10"/>
        <v>8.9753370947096318</v>
      </c>
      <c r="I124" s="100">
        <f t="shared" si="11"/>
        <v>13.959064585482247</v>
      </c>
      <c r="J124" s="100">
        <f t="shared" si="12"/>
        <v>8.1339729330035908</v>
      </c>
      <c r="K124" s="100">
        <f t="shared" si="13"/>
        <v>1.1252594231175512</v>
      </c>
      <c r="L124" s="100">
        <f t="shared" si="14"/>
        <v>1.0952576832738887</v>
      </c>
      <c r="M124" s="100">
        <f t="shared" si="15"/>
        <v>6.7722289882809097</v>
      </c>
      <c r="N124" s="100">
        <f t="shared" si="16"/>
        <v>19.807322256328682</v>
      </c>
      <c r="O124" s="100">
        <f t="shared" si="17"/>
        <v>10.138297687250676</v>
      </c>
      <c r="P124" s="100">
        <f t="shared" si="18"/>
        <v>16.443790622242659</v>
      </c>
      <c r="Q124" s="100">
        <f t="shared" si="19"/>
        <v>10.98998098599426</v>
      </c>
      <c r="R124" s="100">
        <f t="shared" si="20"/>
        <v>1.857716828016454</v>
      </c>
      <c r="S124" s="100">
        <f t="shared" si="21"/>
        <v>9.1540687486795829</v>
      </c>
      <c r="T124" s="100">
        <f t="shared" si="22"/>
        <v>9.0242341581020789</v>
      </c>
      <c r="U124" s="100">
        <f t="shared" si="23"/>
        <v>9.5198422955994388</v>
      </c>
      <c r="V124" s="100">
        <f t="shared" si="24"/>
        <v>8.7431655212695887</v>
      </c>
      <c r="W124" s="100">
        <f t="shared" si="25"/>
        <v>12.10528788198889</v>
      </c>
      <c r="X124" s="100">
        <f t="shared" si="26"/>
        <v>12.040409733182548</v>
      </c>
      <c r="Y124" s="100">
        <f t="shared" si="27"/>
        <v>20.843620987485554</v>
      </c>
      <c r="Z124" s="100">
        <f t="shared" si="28"/>
        <v>13.476008177265214</v>
      </c>
      <c r="AA124" s="100">
        <f t="shared" si="29"/>
        <v>8.8216480047721433</v>
      </c>
      <c r="AB124" s="100">
        <f t="shared" si="30"/>
        <v>9.9109206258466216</v>
      </c>
      <c r="AC124" s="100">
        <f t="shared" si="31"/>
        <v>7.9527980414331338</v>
      </c>
      <c r="AD124" s="100">
        <f t="shared" si="32"/>
        <v>6.0247623249282309</v>
      </c>
      <c r="AE124" s="100">
        <f t="shared" si="33"/>
        <v>10.071115488336833</v>
      </c>
      <c r="AF124" s="100">
        <f t="shared" si="34"/>
        <v>5.1415574086271389</v>
      </c>
      <c r="AG124" s="100">
        <f t="shared" si="35"/>
        <v>11.171262753675419</v>
      </c>
      <c r="AH124" s="100">
        <f t="shared" si="36"/>
        <v>7.1664800477214259</v>
      </c>
      <c r="AI124" s="100">
        <f t="shared" si="37"/>
        <v>7.6425603042240926</v>
      </c>
      <c r="AJ124" s="100">
        <f t="shared" si="38"/>
        <v>7.0468185715883527</v>
      </c>
      <c r="AK124" s="100">
        <f t="shared" si="39"/>
        <v>14.02745908260529</v>
      </c>
      <c r="AL124" s="100">
        <f t="shared" si="40"/>
        <v>11.182152932257944</v>
      </c>
      <c r="AM124" s="100">
        <f t="shared" si="41"/>
        <v>14.309967440068601</v>
      </c>
      <c r="AN124" s="100">
        <f t="shared" si="42"/>
        <v>0</v>
      </c>
      <c r="AO124" s="100">
        <f t="shared" si="43"/>
        <v>8.020747635676738</v>
      </c>
      <c r="AP124" s="100">
        <f t="shared" si="44"/>
        <v>15.793058645158885</v>
      </c>
      <c r="AQ124" s="100">
        <f t="shared" si="45"/>
        <v>6.0171244112493314</v>
      </c>
      <c r="AR124" s="180">
        <f t="shared" si="46"/>
        <v>17.091634458846482</v>
      </c>
      <c r="AT124" s="33"/>
      <c r="AU124">
        <v>14.444369</v>
      </c>
      <c r="AV124">
        <v>22.464880999999998</v>
      </c>
      <c r="AW124">
        <v>13.090328</v>
      </c>
      <c r="AX124">
        <v>1.8109249999999999</v>
      </c>
      <c r="AY124">
        <v>1.762642</v>
      </c>
      <c r="AZ124">
        <v>10.898819</v>
      </c>
      <c r="BA124">
        <v>31.876715999999998</v>
      </c>
      <c r="BB124">
        <v>16.315968000000002</v>
      </c>
      <c r="BC124">
        <v>26.463650000000001</v>
      </c>
      <c r="BD124">
        <v>17.686616000000001</v>
      </c>
      <c r="BE124">
        <v>2.9896980000000002</v>
      </c>
      <c r="BF124">
        <v>14.732009</v>
      </c>
      <c r="BG124">
        <v>14.523061</v>
      </c>
      <c r="BH124">
        <v>15.320663</v>
      </c>
      <c r="BI124">
        <v>14.070726000000001</v>
      </c>
      <c r="BJ124">
        <v>19.481524</v>
      </c>
      <c r="BK124">
        <v>19.377113000000001</v>
      </c>
      <c r="BL124">
        <v>33.544473000000004</v>
      </c>
      <c r="BM124">
        <v>21.687479</v>
      </c>
      <c r="BN124">
        <v>14.197031000000001</v>
      </c>
      <c r="BO124">
        <v>15.950041000000001</v>
      </c>
      <c r="BP124">
        <v>12.798755999999999</v>
      </c>
      <c r="BQ124">
        <v>9.6958909999999996</v>
      </c>
      <c r="BR124">
        <v>16.207849</v>
      </c>
      <c r="BS124">
        <v>8.2745139999999999</v>
      </c>
      <c r="BT124">
        <v>17.978359999999999</v>
      </c>
      <c r="BU124">
        <v>11.533303</v>
      </c>
      <c r="BV124">
        <v>12.299478000000001</v>
      </c>
      <c r="BW124">
        <v>11.340726999999999</v>
      </c>
      <c r="BX124">
        <v>22.574950999999999</v>
      </c>
      <c r="BY124">
        <v>17.995885999999999</v>
      </c>
      <c r="BZ124">
        <v>23.029603000000002</v>
      </c>
      <c r="CA124">
        <v>0</v>
      </c>
      <c r="CB124">
        <v>12.908110000000001</v>
      </c>
      <c r="CC124">
        <v>25.416401</v>
      </c>
      <c r="CD124">
        <v>9.6835989999999992</v>
      </c>
      <c r="CE124">
        <v>27.506250999999999</v>
      </c>
      <c r="CF124" s="181"/>
      <c r="CG124" s="181"/>
      <c r="CH124" s="181"/>
      <c r="CI124" s="181"/>
    </row>
    <row r="125" spans="3:87" x14ac:dyDescent="0.3">
      <c r="C125" s="1"/>
      <c r="F125" s="118">
        <v>34</v>
      </c>
      <c r="G125" s="179">
        <v>12.093141909105597</v>
      </c>
      <c r="H125" s="100">
        <f t="shared" si="10"/>
        <v>14.021660432226877</v>
      </c>
      <c r="I125" s="100">
        <f t="shared" si="11"/>
        <v>21.208041184584985</v>
      </c>
      <c r="J125" s="100">
        <f t="shared" si="12"/>
        <v>5.1902574968620669</v>
      </c>
      <c r="K125" s="100">
        <f t="shared" si="13"/>
        <v>9.8397945741732631</v>
      </c>
      <c r="L125" s="100">
        <f t="shared" si="14"/>
        <v>6.9343917382280935</v>
      </c>
      <c r="M125" s="100">
        <f t="shared" si="15"/>
        <v>9.3478860899499168</v>
      </c>
      <c r="N125" s="100">
        <f t="shared" si="16"/>
        <v>27.056298855431418</v>
      </c>
      <c r="O125" s="100">
        <f t="shared" si="17"/>
        <v>14.059338610859111</v>
      </c>
      <c r="P125" s="100">
        <f t="shared" si="18"/>
        <v>11.55994134241366</v>
      </c>
      <c r="Q125" s="100">
        <f t="shared" si="19"/>
        <v>22.441756247902866</v>
      </c>
      <c r="R125" s="100">
        <f t="shared" si="20"/>
        <v>9.2461462462872976</v>
      </c>
      <c r="S125" s="100">
        <f t="shared" si="21"/>
        <v>4.2365485229970048</v>
      </c>
      <c r="T125" s="100">
        <f t="shared" si="22"/>
        <v>4.1067139324195008</v>
      </c>
      <c r="U125" s="100">
        <f t="shared" si="23"/>
        <v>4.6023220699168608</v>
      </c>
      <c r="V125" s="100">
        <f t="shared" si="24"/>
        <v>16.009027924490784</v>
      </c>
      <c r="W125" s="100">
        <f t="shared" si="25"/>
        <v>19.371150285210085</v>
      </c>
      <c r="X125" s="100">
        <f t="shared" si="26"/>
        <v>23.387007717449389</v>
      </c>
      <c r="Y125" s="100">
        <f t="shared" si="27"/>
        <v>15.959771707656554</v>
      </c>
      <c r="Z125" s="100">
        <f t="shared" si="28"/>
        <v>8.5584879515826362</v>
      </c>
      <c r="AA125" s="100">
        <f t="shared" si="29"/>
        <v>17.182124970484796</v>
      </c>
      <c r="AB125" s="100">
        <f t="shared" si="30"/>
        <v>17.157064386642972</v>
      </c>
      <c r="AC125" s="100">
        <f t="shared" si="31"/>
        <v>16.313275007145787</v>
      </c>
      <c r="AD125" s="100">
        <f t="shared" si="32"/>
        <v>10.048872829855716</v>
      </c>
      <c r="AE125" s="100">
        <f t="shared" si="33"/>
        <v>17.336977891558028</v>
      </c>
      <c r="AF125" s="100">
        <f t="shared" si="34"/>
        <v>9.1656679135546248</v>
      </c>
      <c r="AG125" s="100">
        <f t="shared" si="35"/>
        <v>15.195373258602906</v>
      </c>
      <c r="AH125" s="100">
        <f t="shared" si="36"/>
        <v>11.190589931276175</v>
      </c>
      <c r="AI125" s="100">
        <f t="shared" si="37"/>
        <v>16.003037269936744</v>
      </c>
      <c r="AJ125" s="100">
        <f t="shared" si="38"/>
        <v>12.093141909105597</v>
      </c>
      <c r="AK125" s="100">
        <f t="shared" si="39"/>
        <v>9.1436098027762931</v>
      </c>
      <c r="AL125" s="100">
        <f t="shared" si="40"/>
        <v>18.448015335479141</v>
      </c>
      <c r="AM125" s="100">
        <f t="shared" si="41"/>
        <v>21.575829843289792</v>
      </c>
      <c r="AN125" s="100">
        <f t="shared" si="42"/>
        <v>8.020747635676738</v>
      </c>
      <c r="AO125" s="100">
        <f t="shared" si="43"/>
        <v>0</v>
      </c>
      <c r="AP125" s="100">
        <f t="shared" si="44"/>
        <v>10.909208743957151</v>
      </c>
      <c r="AQ125" s="100">
        <f t="shared" si="45"/>
        <v>11.063447748766576</v>
      </c>
      <c r="AR125" s="180">
        <f t="shared" si="46"/>
        <v>24.340611679321956</v>
      </c>
      <c r="AT125" s="33"/>
      <c r="AU125">
        <v>22.565619000000002</v>
      </c>
      <c r="AV125">
        <v>34.130949000000001</v>
      </c>
      <c r="AW125">
        <v>8.3528889999999993</v>
      </c>
      <c r="AX125">
        <v>15.835575</v>
      </c>
      <c r="AY125">
        <v>11.159794</v>
      </c>
      <c r="AZ125">
        <v>15.043927</v>
      </c>
      <c r="BA125">
        <v>43.542783999999997</v>
      </c>
      <c r="BB125">
        <v>22.626256000000001</v>
      </c>
      <c r="BC125">
        <v>18.603876</v>
      </c>
      <c r="BD125">
        <v>36.116416000000001</v>
      </c>
      <c r="BE125">
        <v>14.880193</v>
      </c>
      <c r="BF125">
        <v>6.818047</v>
      </c>
      <c r="BG125">
        <v>6.6090989999999996</v>
      </c>
      <c r="BH125">
        <v>7.406701</v>
      </c>
      <c r="BI125">
        <v>25.763968999999999</v>
      </c>
      <c r="BJ125">
        <v>31.174766999999999</v>
      </c>
      <c r="BK125">
        <v>37.637647000000001</v>
      </c>
      <c r="BL125">
        <v>25.684698999999998</v>
      </c>
      <c r="BM125">
        <v>13.773517</v>
      </c>
      <c r="BN125">
        <v>27.651880999999999</v>
      </c>
      <c r="BO125">
        <v>27.611550000000001</v>
      </c>
      <c r="BP125">
        <v>26.253606000000001</v>
      </c>
      <c r="BQ125">
        <v>16.172052999999998</v>
      </c>
      <c r="BR125">
        <v>27.901091999999998</v>
      </c>
      <c r="BS125">
        <v>14.750676</v>
      </c>
      <c r="BT125">
        <v>24.454522000000001</v>
      </c>
      <c r="BU125">
        <v>18.009464000000001</v>
      </c>
      <c r="BV125">
        <v>25.754328000000001</v>
      </c>
      <c r="BW125">
        <v>19.461977000000001</v>
      </c>
      <c r="BX125">
        <v>14.715177000000001</v>
      </c>
      <c r="BY125">
        <v>29.689129000000001</v>
      </c>
      <c r="BZ125">
        <v>34.722845999999997</v>
      </c>
      <c r="CA125">
        <v>12.908110000000001</v>
      </c>
      <c r="CB125">
        <v>0</v>
      </c>
      <c r="CC125">
        <v>17.556626000000001</v>
      </c>
      <c r="CD125">
        <v>17.804849000000001</v>
      </c>
      <c r="CE125">
        <v>39.172319999999999</v>
      </c>
      <c r="CF125" s="181"/>
      <c r="CG125" s="181"/>
      <c r="CH125" s="181"/>
      <c r="CI125" s="181"/>
    </row>
    <row r="126" spans="3:87" x14ac:dyDescent="0.3">
      <c r="C126" s="1"/>
      <c r="F126" s="118">
        <v>35</v>
      </c>
      <c r="G126" s="179">
        <v>7.8706103123019373</v>
      </c>
      <c r="H126" s="100">
        <f t="shared" si="10"/>
        <v>11.803713944846956</v>
      </c>
      <c r="I126" s="100">
        <f t="shared" si="11"/>
        <v>27.901381932966309</v>
      </c>
      <c r="J126" s="100">
        <f t="shared" si="12"/>
        <v>8.952669417276649</v>
      </c>
      <c r="K126" s="100">
        <f t="shared" si="13"/>
        <v>17.612104962282675</v>
      </c>
      <c r="L126" s="100">
        <f t="shared" si="14"/>
        <v>14.706702747710242</v>
      </c>
      <c r="M126" s="100">
        <f t="shared" si="15"/>
        <v>5.0733362744976205</v>
      </c>
      <c r="N126" s="100">
        <f t="shared" si="16"/>
        <v>33.749639603812746</v>
      </c>
      <c r="O126" s="100">
        <f t="shared" si="17"/>
        <v>9.7847887954068131</v>
      </c>
      <c r="P126" s="100">
        <f t="shared" si="18"/>
        <v>14.989922576957012</v>
      </c>
      <c r="Q126" s="100">
        <f t="shared" si="19"/>
        <v>11.799320839598842</v>
      </c>
      <c r="R126" s="100">
        <f t="shared" si="20"/>
        <v>17.018457255769444</v>
      </c>
      <c r="S126" s="100">
        <f t="shared" si="21"/>
        <v>10.106178309120509</v>
      </c>
      <c r="T126" s="100">
        <f t="shared" si="22"/>
        <v>11.912695266382492</v>
      </c>
      <c r="U126" s="100">
        <f t="shared" si="23"/>
        <v>12.408303403879852</v>
      </c>
      <c r="V126" s="100">
        <f t="shared" si="24"/>
        <v>22.702368672872108</v>
      </c>
      <c r="W126" s="100">
        <f t="shared" si="25"/>
        <v>26.064491033591409</v>
      </c>
      <c r="X126" s="100">
        <f t="shared" si="26"/>
        <v>12.84974958678713</v>
      </c>
      <c r="Y126" s="100">
        <f t="shared" si="27"/>
        <v>12.697734475002173</v>
      </c>
      <c r="Z126" s="100">
        <f t="shared" si="28"/>
        <v>16.364469906918366</v>
      </c>
      <c r="AA126" s="100">
        <f t="shared" si="29"/>
        <v>23.875465718866117</v>
      </c>
      <c r="AB126" s="100">
        <f t="shared" si="30"/>
        <v>23.850405135024296</v>
      </c>
      <c r="AC126" s="100">
        <f t="shared" si="31"/>
        <v>23.006615755527111</v>
      </c>
      <c r="AD126" s="100">
        <f t="shared" si="32"/>
        <v>17.821183217965128</v>
      </c>
      <c r="AE126" s="100">
        <f t="shared" si="33"/>
        <v>24.030318018566618</v>
      </c>
      <c r="AF126" s="100">
        <f t="shared" si="34"/>
        <v>16.937978301664035</v>
      </c>
      <c r="AG126" s="100">
        <f t="shared" si="35"/>
        <v>22.967684268085051</v>
      </c>
      <c r="AH126" s="100">
        <f t="shared" si="36"/>
        <v>18.962900940758324</v>
      </c>
      <c r="AI126" s="100">
        <f t="shared" si="37"/>
        <v>20.054396833484535</v>
      </c>
      <c r="AJ126" s="100">
        <f t="shared" si="38"/>
        <v>7.8706103123019373</v>
      </c>
      <c r="AK126" s="100">
        <f t="shared" si="39"/>
        <v>2.88513241453018</v>
      </c>
      <c r="AL126" s="100">
        <f t="shared" si="40"/>
        <v>25.141356083860465</v>
      </c>
      <c r="AM126" s="100">
        <f t="shared" si="41"/>
        <v>28.26917059167112</v>
      </c>
      <c r="AN126" s="100">
        <f t="shared" si="42"/>
        <v>15.793058645158885</v>
      </c>
      <c r="AO126" s="100">
        <f t="shared" si="43"/>
        <v>10.909208743957151</v>
      </c>
      <c r="AP126" s="100">
        <f t="shared" si="44"/>
        <v>0</v>
      </c>
      <c r="AQ126" s="100">
        <f t="shared" si="45"/>
        <v>8.8448805100227421</v>
      </c>
      <c r="AR126" s="180">
        <f t="shared" si="46"/>
        <v>31.033951806330549</v>
      </c>
      <c r="AT126" s="33"/>
      <c r="AU126">
        <v>18.996189000000001</v>
      </c>
      <c r="AV126">
        <v>44.902810000000002</v>
      </c>
      <c r="AW126">
        <v>14.407889000000001</v>
      </c>
      <c r="AX126">
        <v>28.343865000000001</v>
      </c>
      <c r="AY126">
        <v>23.668085000000001</v>
      </c>
      <c r="AZ126">
        <v>8.1647230000000004</v>
      </c>
      <c r="BA126">
        <v>54.314644999999999</v>
      </c>
      <c r="BB126">
        <v>15.747052</v>
      </c>
      <c r="BC126">
        <v>24.123881999999998</v>
      </c>
      <c r="BD126">
        <v>18.989118999999999</v>
      </c>
      <c r="BE126">
        <v>27.388483999999998</v>
      </c>
      <c r="BF126">
        <v>16.264277</v>
      </c>
      <c r="BG126">
        <v>19.171576999999999</v>
      </c>
      <c r="BH126">
        <v>19.969179</v>
      </c>
      <c r="BI126">
        <v>36.535829999999997</v>
      </c>
      <c r="BJ126">
        <v>41.946627999999997</v>
      </c>
      <c r="BK126">
        <v>20.679615999999999</v>
      </c>
      <c r="BL126">
        <v>20.434971999999998</v>
      </c>
      <c r="BM126">
        <v>26.335996000000002</v>
      </c>
      <c r="BN126">
        <v>38.423741999999997</v>
      </c>
      <c r="BO126">
        <v>38.383411000000002</v>
      </c>
      <c r="BP126">
        <v>37.025466999999999</v>
      </c>
      <c r="BQ126">
        <v>28.680343000000001</v>
      </c>
      <c r="BR126">
        <v>38.672952000000002</v>
      </c>
      <c r="BS126">
        <v>27.258966000000001</v>
      </c>
      <c r="BT126">
        <v>36.962812999999997</v>
      </c>
      <c r="BU126">
        <v>30.517755000000001</v>
      </c>
      <c r="BV126">
        <v>32.274343000000002</v>
      </c>
      <c r="BW126">
        <v>12.666487999999999</v>
      </c>
      <c r="BX126">
        <v>4.6431589999999998</v>
      </c>
      <c r="BY126">
        <v>40.460990000000002</v>
      </c>
      <c r="BZ126">
        <v>45.494706999999998</v>
      </c>
      <c r="CA126">
        <v>25.416401</v>
      </c>
      <c r="CB126">
        <v>17.556626000000001</v>
      </c>
      <c r="CC126">
        <v>0</v>
      </c>
      <c r="CD126">
        <v>14.23442</v>
      </c>
      <c r="CE126">
        <v>49.944180000000003</v>
      </c>
      <c r="CF126" s="181"/>
      <c r="CG126" s="181"/>
      <c r="CH126" s="181"/>
      <c r="CI126" s="181"/>
    </row>
    <row r="127" spans="3:87" x14ac:dyDescent="0.3">
      <c r="C127" s="1"/>
      <c r="F127" s="118">
        <v>36</v>
      </c>
      <c r="G127" s="179">
        <v>4.0461338188325655</v>
      </c>
      <c r="H127" s="100">
        <f t="shared" si="10"/>
        <v>5.9746523419538446</v>
      </c>
      <c r="I127" s="100">
        <f t="shared" si="11"/>
        <v>22.098012228615456</v>
      </c>
      <c r="J127" s="100">
        <f t="shared" si="12"/>
        <v>11.176673046093429</v>
      </c>
      <c r="K127" s="100">
        <f t="shared" si="13"/>
        <v>11.808735257931824</v>
      </c>
      <c r="L127" s="100">
        <f t="shared" si="14"/>
        <v>6.9196583692693894</v>
      </c>
      <c r="M127" s="100">
        <f t="shared" si="15"/>
        <v>3.7715442355251221</v>
      </c>
      <c r="N127" s="100">
        <f t="shared" si="16"/>
        <v>27.946269899461893</v>
      </c>
      <c r="O127" s="100">
        <f t="shared" si="17"/>
        <v>7.1376129344948858</v>
      </c>
      <c r="P127" s="100">
        <f t="shared" si="18"/>
        <v>9.4956124871065164</v>
      </c>
      <c r="Q127" s="100">
        <f t="shared" si="19"/>
        <v>7.9892962332384707</v>
      </c>
      <c r="R127" s="100">
        <f t="shared" si="20"/>
        <v>5.2289497558005147</v>
      </c>
      <c r="S127" s="100">
        <f t="shared" si="21"/>
        <v>12.196768861769423</v>
      </c>
      <c r="T127" s="100">
        <f t="shared" si="22"/>
        <v>12.066934271191917</v>
      </c>
      <c r="U127" s="100">
        <f t="shared" si="23"/>
        <v>12.562542408689277</v>
      </c>
      <c r="V127" s="100">
        <f t="shared" si="24"/>
        <v>16.89899834714852</v>
      </c>
      <c r="W127" s="100">
        <f t="shared" si="25"/>
        <v>20.261121329240559</v>
      </c>
      <c r="X127" s="100">
        <f t="shared" si="26"/>
        <v>9.0397249804267581</v>
      </c>
      <c r="Y127" s="100">
        <f t="shared" si="27"/>
        <v>13.895443473722148</v>
      </c>
      <c r="Z127" s="100">
        <f t="shared" si="28"/>
        <v>16.518708290355054</v>
      </c>
      <c r="AA127" s="100">
        <f t="shared" si="29"/>
        <v>18.072096014515267</v>
      </c>
      <c r="AB127" s="100">
        <f t="shared" si="30"/>
        <v>18.047034809300705</v>
      </c>
      <c r="AC127" s="100">
        <f t="shared" si="31"/>
        <v>17.203246051176258</v>
      </c>
      <c r="AD127" s="100">
        <f t="shared" si="32"/>
        <v>12.017813513614277</v>
      </c>
      <c r="AE127" s="100">
        <f t="shared" si="33"/>
        <v>6.063291162836939</v>
      </c>
      <c r="AF127" s="100">
        <f t="shared" si="34"/>
        <v>11.134608597313186</v>
      </c>
      <c r="AG127" s="100">
        <f t="shared" si="35"/>
        <v>17.164313942361467</v>
      </c>
      <c r="AH127" s="100">
        <f t="shared" si="36"/>
        <v>13.159530615034736</v>
      </c>
      <c r="AI127" s="100">
        <f t="shared" si="37"/>
        <v>14.251026507760946</v>
      </c>
      <c r="AJ127" s="100">
        <f t="shared" si="38"/>
        <v>4.0461338188325655</v>
      </c>
      <c r="AK127" s="100">
        <f t="shared" si="39"/>
        <v>7.0792809474691492</v>
      </c>
      <c r="AL127" s="100">
        <f t="shared" si="40"/>
        <v>19.337985758136874</v>
      </c>
      <c r="AM127" s="100">
        <f t="shared" si="41"/>
        <v>22.465800265947529</v>
      </c>
      <c r="AN127" s="100">
        <f t="shared" si="42"/>
        <v>6.0171244112493314</v>
      </c>
      <c r="AO127" s="100">
        <f t="shared" si="43"/>
        <v>11.063447748766576</v>
      </c>
      <c r="AP127" s="100">
        <f t="shared" si="44"/>
        <v>8.8448805100227421</v>
      </c>
      <c r="AQ127" s="100">
        <f t="shared" si="45"/>
        <v>0</v>
      </c>
      <c r="AR127" s="180">
        <f t="shared" si="46"/>
        <v>25.230582101979692</v>
      </c>
      <c r="AT127" s="33"/>
      <c r="AU127">
        <v>9.6152470000000001</v>
      </c>
      <c r="AV127">
        <v>35.563215</v>
      </c>
      <c r="AW127">
        <v>17.987067</v>
      </c>
      <c r="AX127">
        <v>19.004270000000002</v>
      </c>
      <c r="AY127">
        <v>11.136082999999999</v>
      </c>
      <c r="AZ127">
        <v>6.0696969999999997</v>
      </c>
      <c r="BA127">
        <v>44.975050000000003</v>
      </c>
      <c r="BB127">
        <v>11.486846</v>
      </c>
      <c r="BC127">
        <v>15.281669000000001</v>
      </c>
      <c r="BD127">
        <v>12.857494000000001</v>
      </c>
      <c r="BE127">
        <v>8.4151579999999999</v>
      </c>
      <c r="BF127">
        <v>19.628748000000002</v>
      </c>
      <c r="BG127">
        <v>19.419799999999999</v>
      </c>
      <c r="BH127">
        <v>20.217402</v>
      </c>
      <c r="BI127">
        <v>27.196234</v>
      </c>
      <c r="BJ127">
        <v>32.607033000000001</v>
      </c>
      <c r="BK127">
        <v>14.547991</v>
      </c>
      <c r="BL127">
        <v>22.362493000000001</v>
      </c>
      <c r="BM127">
        <v>26.584218</v>
      </c>
      <c r="BN127">
        <v>29.084147000000002</v>
      </c>
      <c r="BO127">
        <v>29.043814999999999</v>
      </c>
      <c r="BP127">
        <v>27.685872</v>
      </c>
      <c r="BQ127">
        <v>19.340748000000001</v>
      </c>
      <c r="BR127">
        <v>9.7578969999999998</v>
      </c>
      <c r="BS127">
        <v>17.919371000000002</v>
      </c>
      <c r="BT127">
        <v>27.623217</v>
      </c>
      <c r="BU127">
        <v>21.178159000000001</v>
      </c>
      <c r="BV127">
        <v>22.934747000000002</v>
      </c>
      <c r="BW127">
        <v>6.5116050000000003</v>
      </c>
      <c r="BX127">
        <v>11.39297</v>
      </c>
      <c r="BY127">
        <v>31.121393999999999</v>
      </c>
      <c r="BZ127">
        <v>36.155110999999998</v>
      </c>
      <c r="CA127">
        <v>9.6835989999999992</v>
      </c>
      <c r="CB127">
        <v>17.804849000000001</v>
      </c>
      <c r="CC127">
        <v>14.23442</v>
      </c>
      <c r="CD127">
        <v>0</v>
      </c>
      <c r="CE127">
        <v>40.604585</v>
      </c>
      <c r="CF127" s="181"/>
      <c r="CG127" s="181"/>
      <c r="CH127" s="181"/>
      <c r="CI127" s="181"/>
    </row>
    <row r="128" spans="3:87" x14ac:dyDescent="0.3">
      <c r="C128" s="1"/>
      <c r="F128" s="118">
        <v>37</v>
      </c>
      <c r="G128" s="97">
        <v>17.533470242459643</v>
      </c>
      <c r="H128" s="98">
        <f t="shared" si="10"/>
        <v>27.872895099854599</v>
      </c>
      <c r="I128" s="98">
        <f t="shared" si="11"/>
        <v>5.5106428722333387</v>
      </c>
      <c r="J128" s="98">
        <f t="shared" si="12"/>
        <v>23.05896765133533</v>
      </c>
      <c r="K128" s="98">
        <f t="shared" si="13"/>
        <v>15.965182621447301</v>
      </c>
      <c r="L128" s="98">
        <f t="shared" si="14"/>
        <v>16.953997290814868</v>
      </c>
      <c r="M128" s="98">
        <f t="shared" si="15"/>
        <v>25.669786993425873</v>
      </c>
      <c r="N128" s="98">
        <f t="shared" si="16"/>
        <v>3.3886698895199276</v>
      </c>
      <c r="O128" s="98">
        <f t="shared" si="17"/>
        <v>29.035855692395639</v>
      </c>
      <c r="P128" s="98">
        <f t="shared" si="18"/>
        <v>31.368785340574398</v>
      </c>
      <c r="Q128" s="98">
        <f t="shared" si="19"/>
        <v>7.4602190960269423</v>
      </c>
      <c r="R128" s="98">
        <f t="shared" si="20"/>
        <v>14.425228354480719</v>
      </c>
      <c r="S128" s="98">
        <f t="shared" si="21"/>
        <v>24.079062845638585</v>
      </c>
      <c r="T128" s="98">
        <f t="shared" si="22"/>
        <v>23.94922825506108</v>
      </c>
      <c r="U128" s="98">
        <f t="shared" si="23"/>
        <v>24.44483639255844</v>
      </c>
      <c r="V128" s="98">
        <f t="shared" si="24"/>
        <v>15.254101681434626</v>
      </c>
      <c r="W128" s="98">
        <f t="shared" si="25"/>
        <v>18.616224042153927</v>
      </c>
      <c r="X128" s="98">
        <f t="shared" si="26"/>
        <v>8.4054705655734647</v>
      </c>
      <c r="Y128" s="98">
        <f t="shared" si="27"/>
        <v>35.768615705817297</v>
      </c>
      <c r="Z128" s="98">
        <f t="shared" si="28"/>
        <v>30.402917344998574</v>
      </c>
      <c r="AA128" s="98">
        <f t="shared" si="29"/>
        <v>14.021098711272945</v>
      </c>
      <c r="AB128" s="98">
        <f t="shared" si="30"/>
        <v>13.996037506058384</v>
      </c>
      <c r="AC128" s="98">
        <f t="shared" si="31"/>
        <v>13.152248747933937</v>
      </c>
      <c r="AD128" s="98">
        <f t="shared" si="32"/>
        <v>14.585656231747175</v>
      </c>
      <c r="AE128" s="98">
        <f t="shared" si="33"/>
        <v>16.582051027129133</v>
      </c>
      <c r="AF128" s="98">
        <f t="shared" si="34"/>
        <v>16.618370263586314</v>
      </c>
      <c r="AG128" s="98">
        <f t="shared" si="35"/>
        <v>17.747412603924591</v>
      </c>
      <c r="AH128" s="98">
        <f t="shared" si="36"/>
        <v>13.742629897970597</v>
      </c>
      <c r="AI128" s="98">
        <f t="shared" si="37"/>
        <v>12.842010389352158</v>
      </c>
      <c r="AJ128" s="98">
        <f t="shared" si="38"/>
        <v>17.533470242459643</v>
      </c>
      <c r="AK128" s="98">
        <f t="shared" si="39"/>
        <v>28.952453800937029</v>
      </c>
      <c r="AL128" s="98">
        <f t="shared" si="40"/>
        <v>17.69308909242298</v>
      </c>
      <c r="AM128" s="98">
        <f t="shared" si="41"/>
        <v>3.6348459616985846</v>
      </c>
      <c r="AN128" s="98">
        <f t="shared" si="42"/>
        <v>17.090442044564853</v>
      </c>
      <c r="AO128" s="98">
        <f t="shared" si="43"/>
        <v>23.786808256800924</v>
      </c>
      <c r="AP128" s="98">
        <f t="shared" si="44"/>
        <v>30.718052742117887</v>
      </c>
      <c r="AQ128" s="98">
        <f t="shared" si="45"/>
        <v>24.914683037767034</v>
      </c>
      <c r="AR128" s="99">
        <f t="shared" si="46"/>
        <v>0</v>
      </c>
      <c r="AT128" s="33"/>
      <c r="AU128">
        <v>44.856965000000002</v>
      </c>
      <c r="AV128">
        <v>8.8684980000000007</v>
      </c>
      <c r="AW128">
        <v>37.109718999999998</v>
      </c>
      <c r="AX128">
        <v>25.693407000000001</v>
      </c>
      <c r="AY128">
        <v>27.284745999999998</v>
      </c>
      <c r="AZ128">
        <v>41.311414999999997</v>
      </c>
      <c r="BA128">
        <v>5.4535220000000004</v>
      </c>
      <c r="BB128">
        <v>46.728563999999999</v>
      </c>
      <c r="BC128">
        <v>50.483041</v>
      </c>
      <c r="BD128">
        <v>12.006029</v>
      </c>
      <c r="BE128">
        <v>23.215097</v>
      </c>
      <c r="BF128">
        <v>38.751398999999999</v>
      </c>
      <c r="BG128">
        <v>38.542451</v>
      </c>
      <c r="BH128">
        <v>39.340052999999997</v>
      </c>
      <c r="BI128">
        <v>24.549036000000001</v>
      </c>
      <c r="BJ128">
        <v>29.959834000000001</v>
      </c>
      <c r="BK128">
        <v>13.52726</v>
      </c>
      <c r="BL128">
        <v>57.563864000000002</v>
      </c>
      <c r="BM128">
        <v>48.928631000000003</v>
      </c>
      <c r="BN128">
        <v>22.564715</v>
      </c>
      <c r="BO128">
        <v>22.524383</v>
      </c>
      <c r="BP128">
        <v>21.166440000000001</v>
      </c>
      <c r="BQ128">
        <v>23.473279999999999</v>
      </c>
      <c r="BR128">
        <v>26.686157999999999</v>
      </c>
      <c r="BS128">
        <v>26.744607999999999</v>
      </c>
      <c r="BT128">
        <v>28.561620999999999</v>
      </c>
      <c r="BU128">
        <v>22.116564</v>
      </c>
      <c r="BV128">
        <v>20.667161</v>
      </c>
      <c r="BW128">
        <v>28.217314999999999</v>
      </c>
      <c r="BX128">
        <v>46.594341999999997</v>
      </c>
      <c r="BY128">
        <v>28.474195999999999</v>
      </c>
      <c r="BZ128">
        <v>5.8497029999999999</v>
      </c>
      <c r="CA128">
        <v>27.504332000000002</v>
      </c>
      <c r="CB128">
        <v>38.281061999999999</v>
      </c>
      <c r="CC128">
        <v>49.435791000000002</v>
      </c>
      <c r="CD128">
        <v>40.096195999999999</v>
      </c>
      <c r="CE128">
        <v>0</v>
      </c>
      <c r="CF128" s="181"/>
      <c r="CG128" s="181"/>
      <c r="CH128" s="181"/>
      <c r="CI128" s="181"/>
    </row>
    <row r="129" spans="3:46" x14ac:dyDescent="0.3">
      <c r="C129" s="1"/>
    </row>
    <row r="130" spans="3:46" x14ac:dyDescent="0.3">
      <c r="C130" s="1"/>
      <c r="H130" s="1" t="s">
        <v>40</v>
      </c>
    </row>
    <row r="131" spans="3:46" x14ac:dyDescent="0.3">
      <c r="C131" s="1"/>
      <c r="F131" s="150"/>
      <c r="G131" s="150">
        <v>0</v>
      </c>
      <c r="H131" s="118">
        <v>1</v>
      </c>
      <c r="I131" s="118">
        <v>2</v>
      </c>
      <c r="J131" s="118">
        <v>3</v>
      </c>
      <c r="K131" s="118">
        <v>4</v>
      </c>
      <c r="L131" s="118">
        <v>5</v>
      </c>
      <c r="M131" s="118">
        <v>6</v>
      </c>
      <c r="N131" s="118">
        <v>7</v>
      </c>
      <c r="O131" s="118">
        <v>8</v>
      </c>
      <c r="P131" s="118">
        <v>9</v>
      </c>
      <c r="Q131" s="118">
        <v>10</v>
      </c>
      <c r="R131" s="118">
        <v>11</v>
      </c>
      <c r="S131" s="118">
        <v>12</v>
      </c>
      <c r="T131" s="118">
        <v>13</v>
      </c>
      <c r="U131" s="118">
        <v>14</v>
      </c>
      <c r="V131" s="118">
        <v>15</v>
      </c>
      <c r="W131" s="118">
        <v>16</v>
      </c>
      <c r="X131" s="118">
        <v>17</v>
      </c>
      <c r="Y131" s="118">
        <v>18</v>
      </c>
      <c r="Z131" s="118">
        <v>19</v>
      </c>
      <c r="AA131" s="118">
        <v>20</v>
      </c>
      <c r="AB131" s="118">
        <v>21</v>
      </c>
      <c r="AC131" s="118">
        <v>22</v>
      </c>
      <c r="AD131" s="118">
        <v>23</v>
      </c>
      <c r="AE131" s="118">
        <v>24</v>
      </c>
      <c r="AF131" s="118">
        <v>25</v>
      </c>
      <c r="AG131" s="118">
        <v>26</v>
      </c>
      <c r="AH131" s="118">
        <v>27</v>
      </c>
      <c r="AI131" s="118">
        <v>28</v>
      </c>
      <c r="AJ131" s="118">
        <v>29</v>
      </c>
      <c r="AK131" s="118">
        <v>30</v>
      </c>
      <c r="AL131" s="118">
        <v>31</v>
      </c>
      <c r="AM131" s="118">
        <v>32</v>
      </c>
      <c r="AN131" s="118">
        <v>33</v>
      </c>
      <c r="AO131" s="118">
        <v>34</v>
      </c>
      <c r="AP131" s="118">
        <v>35</v>
      </c>
      <c r="AQ131" s="118">
        <v>36</v>
      </c>
      <c r="AR131" s="118">
        <v>37</v>
      </c>
      <c r="AT131" s="150"/>
    </row>
    <row r="132" spans="3:46" x14ac:dyDescent="0.3">
      <c r="C132" s="1"/>
      <c r="F132" s="150">
        <v>0</v>
      </c>
      <c r="G132" s="133">
        <v>0</v>
      </c>
      <c r="H132" s="95">
        <f>H133</f>
        <v>0</v>
      </c>
      <c r="I132" s="95">
        <f t="shared" ref="I132:AR132" si="47">I133</f>
        <v>25.056224290703025</v>
      </c>
      <c r="J132" s="95">
        <f t="shared" si="47"/>
        <v>14.13488572955373</v>
      </c>
      <c r="K132" s="95">
        <f t="shared" si="47"/>
        <v>14.766947320019387</v>
      </c>
      <c r="L132" s="95">
        <f t="shared" si="47"/>
        <v>9.1125989536083107</v>
      </c>
      <c r="M132" s="95">
        <f t="shared" si="47"/>
        <v>4.7257925609255969</v>
      </c>
      <c r="N132" s="95">
        <f t="shared" si="47"/>
        <v>30.904481961549454</v>
      </c>
      <c r="O132" s="95">
        <f t="shared" si="47"/>
        <v>2.0139373904830551</v>
      </c>
      <c r="P132" s="95">
        <f t="shared" si="47"/>
        <v>4.5183224178855932</v>
      </c>
      <c r="Q132" s="95">
        <f t="shared" si="47"/>
        <v>2.8656206892266396</v>
      </c>
      <c r="R132" s="95">
        <f t="shared" si="47"/>
        <v>8.1871624392608151</v>
      </c>
      <c r="S132" s="95">
        <f t="shared" si="47"/>
        <v>15.15498154522972</v>
      </c>
      <c r="T132" s="95">
        <f t="shared" si="47"/>
        <v>15.02514633327948</v>
      </c>
      <c r="U132" s="95">
        <f t="shared" si="47"/>
        <v>15.520755092149578</v>
      </c>
      <c r="V132" s="95">
        <f t="shared" si="47"/>
        <v>7.6977990977667856</v>
      </c>
      <c r="W132" s="95">
        <f t="shared" si="47"/>
        <v>6.9933003591534417</v>
      </c>
      <c r="X132" s="95">
        <f t="shared" si="47"/>
        <v>3.9160494364149279</v>
      </c>
      <c r="Y132" s="95">
        <f t="shared" si="47"/>
        <v>8.7945667167907331</v>
      </c>
      <c r="Z132" s="95">
        <f t="shared" si="47"/>
        <v>19.476920973815353</v>
      </c>
      <c r="AA132" s="95">
        <f t="shared" si="47"/>
        <v>21.030308076602829</v>
      </c>
      <c r="AB132" s="95">
        <f t="shared" si="47"/>
        <v>21.005247492761011</v>
      </c>
      <c r="AC132" s="95">
        <f t="shared" si="47"/>
        <v>20.161458113263823</v>
      </c>
      <c r="AD132" s="95">
        <f t="shared" si="47"/>
        <v>14.976026197074576</v>
      </c>
      <c r="AE132" s="95">
        <f t="shared" si="47"/>
        <v>7.0175401096101515</v>
      </c>
      <c r="AF132" s="95">
        <f t="shared" si="47"/>
        <v>14.092820659400749</v>
      </c>
      <c r="AG132" s="95">
        <f t="shared" si="47"/>
        <v>20.122526625821763</v>
      </c>
      <c r="AH132" s="95">
        <f t="shared" si="47"/>
        <v>16.117743298495036</v>
      </c>
      <c r="AI132" s="95">
        <f t="shared" si="47"/>
        <v>17.209239191221247</v>
      </c>
      <c r="AJ132" s="95">
        <f t="shared" si="47"/>
        <v>5.0003827656057762</v>
      </c>
      <c r="AK132" s="95">
        <f t="shared" si="47"/>
        <v>10.038114382293362</v>
      </c>
      <c r="AL132" s="95">
        <f t="shared" si="47"/>
        <v>8.0877887829793575</v>
      </c>
      <c r="AM132" s="95">
        <f t="shared" si="47"/>
        <v>7.1789913877738698</v>
      </c>
      <c r="AN132" s="95">
        <f t="shared" si="47"/>
        <v>8.9753370947096318</v>
      </c>
      <c r="AO132" s="95">
        <f t="shared" si="47"/>
        <v>14.021660432226877</v>
      </c>
      <c r="AP132" s="95">
        <f t="shared" si="47"/>
        <v>11.803713944846956</v>
      </c>
      <c r="AQ132" s="95">
        <f t="shared" si="47"/>
        <v>5.9746523419538446</v>
      </c>
      <c r="AR132" s="96">
        <f t="shared" si="47"/>
        <v>28.188794785439995</v>
      </c>
      <c r="AT132" s="100"/>
    </row>
    <row r="133" spans="3:46" x14ac:dyDescent="0.3">
      <c r="C133" s="1"/>
      <c r="D133" s="1" t="s">
        <v>41</v>
      </c>
      <c r="E133" s="1" t="s">
        <v>27</v>
      </c>
      <c r="F133" s="118">
        <v>1</v>
      </c>
      <c r="G133" s="32">
        <f>H133</f>
        <v>0</v>
      </c>
      <c r="H133" s="33">
        <f t="shared" ref="H133:AR133" si="48">H92</f>
        <v>0</v>
      </c>
      <c r="I133" s="33">
        <f t="shared" si="48"/>
        <v>25.056224290703025</v>
      </c>
      <c r="J133" s="33">
        <f t="shared" si="48"/>
        <v>14.13488572955373</v>
      </c>
      <c r="K133" s="33">
        <f t="shared" si="48"/>
        <v>14.766947320019387</v>
      </c>
      <c r="L133" s="33">
        <f t="shared" si="48"/>
        <v>9.1125989536083107</v>
      </c>
      <c r="M133" s="33">
        <f t="shared" si="48"/>
        <v>4.7257925609255969</v>
      </c>
      <c r="N133" s="33">
        <f t="shared" si="48"/>
        <v>30.904481961549454</v>
      </c>
      <c r="O133" s="33">
        <f t="shared" si="48"/>
        <v>2.0139373904830551</v>
      </c>
      <c r="P133" s="33">
        <f t="shared" si="48"/>
        <v>4.5183224178855932</v>
      </c>
      <c r="Q133" s="33">
        <f t="shared" si="48"/>
        <v>2.8656206892266396</v>
      </c>
      <c r="R133" s="33">
        <f t="shared" si="48"/>
        <v>8.1871624392608151</v>
      </c>
      <c r="S133" s="33">
        <f t="shared" si="48"/>
        <v>15.15498154522972</v>
      </c>
      <c r="T133" s="33">
        <f t="shared" si="48"/>
        <v>15.02514633327948</v>
      </c>
      <c r="U133" s="33">
        <f t="shared" si="48"/>
        <v>15.520755092149578</v>
      </c>
      <c r="V133" s="33">
        <f t="shared" si="48"/>
        <v>7.6977990977667856</v>
      </c>
      <c r="W133" s="33">
        <f t="shared" si="48"/>
        <v>6.9933003591534417</v>
      </c>
      <c r="X133" s="33">
        <f t="shared" si="48"/>
        <v>3.9160494364149279</v>
      </c>
      <c r="Y133" s="33">
        <f t="shared" si="48"/>
        <v>8.7945667167907331</v>
      </c>
      <c r="Z133" s="33">
        <f t="shared" si="48"/>
        <v>19.476920973815353</v>
      </c>
      <c r="AA133" s="33">
        <f t="shared" si="48"/>
        <v>21.030308076602829</v>
      </c>
      <c r="AB133" s="33">
        <f t="shared" si="48"/>
        <v>21.005247492761011</v>
      </c>
      <c r="AC133" s="33">
        <f t="shared" si="48"/>
        <v>20.161458113263823</v>
      </c>
      <c r="AD133" s="33">
        <f t="shared" si="48"/>
        <v>14.976026197074576</v>
      </c>
      <c r="AE133" s="33">
        <f t="shared" si="48"/>
        <v>7.0175401096101515</v>
      </c>
      <c r="AF133" s="33">
        <f t="shared" si="48"/>
        <v>14.092820659400749</v>
      </c>
      <c r="AG133" s="33">
        <f t="shared" si="48"/>
        <v>20.122526625821763</v>
      </c>
      <c r="AH133" s="33">
        <f t="shared" si="48"/>
        <v>16.117743298495036</v>
      </c>
      <c r="AI133" s="33">
        <f t="shared" si="48"/>
        <v>17.209239191221247</v>
      </c>
      <c r="AJ133" s="33">
        <f t="shared" si="48"/>
        <v>5.0003827656057762</v>
      </c>
      <c r="AK133" s="33">
        <f t="shared" si="48"/>
        <v>10.038114382293362</v>
      </c>
      <c r="AL133" s="33">
        <f t="shared" si="48"/>
        <v>8.0877887829793575</v>
      </c>
      <c r="AM133" s="33">
        <f t="shared" si="48"/>
        <v>7.1789913877738698</v>
      </c>
      <c r="AN133" s="33">
        <f t="shared" si="48"/>
        <v>8.9753370947096318</v>
      </c>
      <c r="AO133" s="33">
        <f t="shared" si="48"/>
        <v>14.021660432226877</v>
      </c>
      <c r="AP133" s="33">
        <f t="shared" si="48"/>
        <v>11.803713944846956</v>
      </c>
      <c r="AQ133" s="33">
        <f t="shared" si="48"/>
        <v>5.9746523419538446</v>
      </c>
      <c r="AR133" s="34">
        <f t="shared" si="48"/>
        <v>28.188794785439995</v>
      </c>
      <c r="AT133" s="33"/>
    </row>
    <row r="134" spans="3:46" x14ac:dyDescent="0.3">
      <c r="C134" s="1"/>
      <c r="E134" s="7" t="s">
        <v>44</v>
      </c>
      <c r="F134" s="118">
        <v>2</v>
      </c>
      <c r="G134" s="32">
        <f t="shared" ref="G134:G169" si="49">H134</f>
        <v>24.740325226490363</v>
      </c>
      <c r="H134" s="33">
        <f t="shared" ref="H134:AR134" si="50">H93</f>
        <v>24.740325226490363</v>
      </c>
      <c r="I134" s="33">
        <f t="shared" si="50"/>
        <v>0</v>
      </c>
      <c r="J134" s="33">
        <f t="shared" si="50"/>
        <v>19.926397156598359</v>
      </c>
      <c r="K134" s="33">
        <f t="shared" si="50"/>
        <v>12.832612748083065</v>
      </c>
      <c r="L134" s="33">
        <f t="shared" si="50"/>
        <v>13.821427417450632</v>
      </c>
      <c r="M134" s="33">
        <f t="shared" si="50"/>
        <v>22.537217120061641</v>
      </c>
      <c r="N134" s="33">
        <f t="shared" si="50"/>
        <v>8.2263306697155354</v>
      </c>
      <c r="O134" s="33">
        <f t="shared" si="50"/>
        <v>25.903285819031403</v>
      </c>
      <c r="P134" s="33">
        <f t="shared" si="50"/>
        <v>28.236214845837427</v>
      </c>
      <c r="Q134" s="33">
        <f t="shared" si="50"/>
        <v>6.4337647731368142</v>
      </c>
      <c r="R134" s="33">
        <f t="shared" si="50"/>
        <v>11.292657859743745</v>
      </c>
      <c r="S134" s="33">
        <f t="shared" si="50"/>
        <v>20.946492972274349</v>
      </c>
      <c r="T134" s="33">
        <f t="shared" si="50"/>
        <v>20.816658381696843</v>
      </c>
      <c r="U134" s="33">
        <f t="shared" si="50"/>
        <v>21.312266519194203</v>
      </c>
      <c r="V134" s="33">
        <f t="shared" si="50"/>
        <v>6.0385928393005832</v>
      </c>
      <c r="W134" s="33">
        <f t="shared" si="50"/>
        <v>2.2915176407719935</v>
      </c>
      <c r="X134" s="33">
        <f t="shared" si="50"/>
        <v>7.3790162426833366</v>
      </c>
      <c r="Y134" s="33">
        <f t="shared" si="50"/>
        <v>32.636045211080315</v>
      </c>
      <c r="Z134" s="33">
        <f t="shared" si="50"/>
        <v>27.270346850261596</v>
      </c>
      <c r="AA134" s="33">
        <f t="shared" si="50"/>
        <v>10.888528216535972</v>
      </c>
      <c r="AB134" s="33">
        <f t="shared" si="50"/>
        <v>10.863467632694148</v>
      </c>
      <c r="AC134" s="33">
        <f t="shared" si="50"/>
        <v>10.019678253196963</v>
      </c>
      <c r="AD134" s="33">
        <f t="shared" si="50"/>
        <v>11.453085737010204</v>
      </c>
      <c r="AE134" s="33">
        <f t="shared" si="50"/>
        <v>5.3792797047236753</v>
      </c>
      <c r="AF134" s="33">
        <f t="shared" si="50"/>
        <v>13.485800390222078</v>
      </c>
      <c r="AG134" s="33">
        <f t="shared" si="50"/>
        <v>14.614842730560353</v>
      </c>
      <c r="AH134" s="33">
        <f t="shared" si="50"/>
        <v>10.610059403233622</v>
      </c>
      <c r="AI134" s="33">
        <f t="shared" si="50"/>
        <v>9.7094398946151834</v>
      </c>
      <c r="AJ134" s="33">
        <f t="shared" si="50"/>
        <v>6.3306989200541839</v>
      </c>
      <c r="AK134" s="33">
        <f t="shared" si="50"/>
        <v>25.819883306200058</v>
      </c>
      <c r="AL134" s="33">
        <f t="shared" si="50"/>
        <v>1.2115966793840953</v>
      </c>
      <c r="AM134" s="33">
        <f t="shared" si="50"/>
        <v>5.5678377471510068</v>
      </c>
      <c r="AN134" s="33">
        <f t="shared" si="50"/>
        <v>13.957872171200616</v>
      </c>
      <c r="AO134" s="33">
        <f t="shared" si="50"/>
        <v>20.654237762063953</v>
      </c>
      <c r="AP134" s="33">
        <f t="shared" si="50"/>
        <v>27.585482868753651</v>
      </c>
      <c r="AQ134" s="33">
        <f t="shared" si="50"/>
        <v>21.782112543030063</v>
      </c>
      <c r="AR134" s="34">
        <f t="shared" si="50"/>
        <v>5.5106428722333387</v>
      </c>
      <c r="AT134" s="33"/>
    </row>
    <row r="135" spans="3:46" x14ac:dyDescent="0.3">
      <c r="C135" s="1"/>
      <c r="F135" s="118">
        <v>3</v>
      </c>
      <c r="G135" s="32">
        <f t="shared" si="49"/>
        <v>14.13488572955373</v>
      </c>
      <c r="H135" s="33">
        <f t="shared" ref="H135:AR135" si="51">H94</f>
        <v>14.13488572955373</v>
      </c>
      <c r="I135" s="33">
        <f t="shared" si="51"/>
        <v>20.242296842183752</v>
      </c>
      <c r="J135" s="33">
        <f t="shared" si="51"/>
        <v>0</v>
      </c>
      <c r="K135" s="33">
        <f t="shared" si="51"/>
        <v>9.9530198715001195</v>
      </c>
      <c r="L135" s="33">
        <f t="shared" si="51"/>
        <v>7.0476170355549481</v>
      </c>
      <c r="M135" s="33">
        <f t="shared" si="51"/>
        <v>7.3913467632694143</v>
      </c>
      <c r="N135" s="33">
        <f t="shared" si="51"/>
        <v>26.090554513030188</v>
      </c>
      <c r="O135" s="33">
        <f t="shared" si="51"/>
        <v>12.102799284178609</v>
      </c>
      <c r="P135" s="33">
        <f t="shared" si="51"/>
        <v>9.6034013943604215</v>
      </c>
      <c r="Q135" s="33">
        <f t="shared" si="51"/>
        <v>16.149529620838354</v>
      </c>
      <c r="R135" s="33">
        <f t="shared" si="51"/>
        <v>9.3593715436141522</v>
      </c>
      <c r="S135" s="33">
        <f t="shared" si="51"/>
        <v>4.3612890998794542</v>
      </c>
      <c r="T135" s="33">
        <f t="shared" si="51"/>
        <v>6.1937433979146732</v>
      </c>
      <c r="U135" s="33">
        <f t="shared" si="51"/>
        <v>6.6893515354120314</v>
      </c>
      <c r="V135" s="33">
        <f t="shared" si="51"/>
        <v>15.043282960716816</v>
      </c>
      <c r="W135" s="33">
        <f t="shared" si="51"/>
        <v>18.405405942808855</v>
      </c>
      <c r="X135" s="33">
        <f t="shared" si="51"/>
        <v>17.199957746653908</v>
      </c>
      <c r="Y135" s="33">
        <f t="shared" si="51"/>
        <v>14.003231759603317</v>
      </c>
      <c r="Z135" s="33">
        <f t="shared" si="51"/>
        <v>10.645518038450545</v>
      </c>
      <c r="AA135" s="33">
        <f t="shared" si="51"/>
        <v>16.216380628083563</v>
      </c>
      <c r="AB135" s="33">
        <f t="shared" si="51"/>
        <v>16.191319422869004</v>
      </c>
      <c r="AC135" s="33">
        <f t="shared" si="51"/>
        <v>15.347530664744554</v>
      </c>
      <c r="AD135" s="33">
        <f t="shared" si="51"/>
        <v>10.162098127182572</v>
      </c>
      <c r="AE135" s="33">
        <f t="shared" si="51"/>
        <v>16.37123292778406</v>
      </c>
      <c r="AF135" s="33">
        <f t="shared" si="51"/>
        <v>9.2788932108814794</v>
      </c>
      <c r="AG135" s="33">
        <f t="shared" si="51"/>
        <v>15.308598555929759</v>
      </c>
      <c r="AH135" s="33">
        <f t="shared" si="51"/>
        <v>11.30381522860303</v>
      </c>
      <c r="AI135" s="33">
        <f t="shared" si="51"/>
        <v>12.395311121329241</v>
      </c>
      <c r="AJ135" s="33">
        <f t="shared" si="51"/>
        <v>12.20636720643245</v>
      </c>
      <c r="AK135" s="33">
        <f t="shared" si="51"/>
        <v>7.1870698547230543</v>
      </c>
      <c r="AL135" s="33">
        <f t="shared" si="51"/>
        <v>17.482270371705173</v>
      </c>
      <c r="AM135" s="33">
        <f t="shared" si="51"/>
        <v>20.610084879515824</v>
      </c>
      <c r="AN135" s="33">
        <f t="shared" si="51"/>
        <v>8.1339729330035908</v>
      </c>
      <c r="AO135" s="33">
        <f t="shared" si="51"/>
        <v>5.1902574968620669</v>
      </c>
      <c r="AP135" s="33">
        <f t="shared" si="51"/>
        <v>8.952669417276649</v>
      </c>
      <c r="AQ135" s="33">
        <f t="shared" si="51"/>
        <v>11.176673046093429</v>
      </c>
      <c r="AR135" s="34">
        <f t="shared" si="51"/>
        <v>23.374866715547988</v>
      </c>
      <c r="AT135" s="33"/>
    </row>
    <row r="136" spans="3:46" x14ac:dyDescent="0.3">
      <c r="C136" s="1"/>
      <c r="F136" s="118">
        <v>4</v>
      </c>
      <c r="G136" s="32">
        <f t="shared" si="49"/>
        <v>14.766947320019387</v>
      </c>
      <c r="H136" s="33">
        <f t="shared" ref="H136:AR136" si="52">H95</f>
        <v>14.766947320019387</v>
      </c>
      <c r="I136" s="33">
        <f t="shared" si="52"/>
        <v>12.833805162364696</v>
      </c>
      <c r="J136" s="33">
        <f t="shared" si="52"/>
        <v>9.9530198715001195</v>
      </c>
      <c r="K136" s="33">
        <f t="shared" si="52"/>
        <v>0</v>
      </c>
      <c r="L136" s="33">
        <f t="shared" si="52"/>
        <v>1.7959262803385239</v>
      </c>
      <c r="M136" s="33">
        <f t="shared" si="52"/>
        <v>12.563839213590665</v>
      </c>
      <c r="N136" s="33">
        <f t="shared" si="52"/>
        <v>18.68206283321113</v>
      </c>
      <c r="O136" s="33">
        <f t="shared" si="52"/>
        <v>15.929907912560429</v>
      </c>
      <c r="P136" s="33">
        <f t="shared" si="52"/>
        <v>18.262836939366448</v>
      </c>
      <c r="Q136" s="33">
        <f t="shared" si="52"/>
        <v>14.050634421564121</v>
      </c>
      <c r="R136" s="33">
        <f t="shared" si="52"/>
        <v>1.9198031491170293</v>
      </c>
      <c r="S136" s="33">
        <f t="shared" si="52"/>
        <v>10.973115065803372</v>
      </c>
      <c r="T136" s="33">
        <f t="shared" si="52"/>
        <v>10.843280475225868</v>
      </c>
      <c r="U136" s="33">
        <f t="shared" si="52"/>
        <v>11.338888612723228</v>
      </c>
      <c r="V136" s="33">
        <f t="shared" si="52"/>
        <v>7.6179060981520372</v>
      </c>
      <c r="W136" s="33">
        <f t="shared" si="52"/>
        <v>10.980028458871338</v>
      </c>
      <c r="X136" s="33">
        <f t="shared" si="52"/>
        <v>14.995885891110643</v>
      </c>
      <c r="Y136" s="33">
        <f t="shared" si="52"/>
        <v>22.662667925982081</v>
      </c>
      <c r="Z136" s="33">
        <f t="shared" si="52"/>
        <v>15.295055115761741</v>
      </c>
      <c r="AA136" s="33">
        <f t="shared" si="52"/>
        <v>7.6963885816545909</v>
      </c>
      <c r="AB136" s="33">
        <f t="shared" si="52"/>
        <v>8.7856612027290684</v>
      </c>
      <c r="AC136" s="33">
        <f t="shared" si="52"/>
        <v>6.8275392396883188</v>
      </c>
      <c r="AD136" s="33">
        <f t="shared" si="52"/>
        <v>4.8995029018106804</v>
      </c>
      <c r="AE136" s="33">
        <f t="shared" si="52"/>
        <v>8.9458560652192833</v>
      </c>
      <c r="AF136" s="33">
        <f t="shared" si="52"/>
        <v>4.0162979855095875</v>
      </c>
      <c r="AG136" s="33">
        <f t="shared" si="52"/>
        <v>10.046003951930604</v>
      </c>
      <c r="AH136" s="33">
        <f t="shared" si="52"/>
        <v>6.0412206246038753</v>
      </c>
      <c r="AI136" s="33">
        <f t="shared" si="52"/>
        <v>6.5173008811065403</v>
      </c>
      <c r="AJ136" s="33">
        <f t="shared" si="52"/>
        <v>9.8972746591770537</v>
      </c>
      <c r="AK136" s="33">
        <f t="shared" si="52"/>
        <v>15.846505399729081</v>
      </c>
      <c r="AL136" s="33">
        <f t="shared" si="52"/>
        <v>10.056893509140394</v>
      </c>
      <c r="AM136" s="33">
        <f t="shared" si="52"/>
        <v>13.184708016951049</v>
      </c>
      <c r="AN136" s="33">
        <f t="shared" si="52"/>
        <v>1.1252594231175512</v>
      </c>
      <c r="AO136" s="33">
        <f t="shared" si="52"/>
        <v>9.8397945741732631</v>
      </c>
      <c r="AP136" s="33">
        <f t="shared" si="52"/>
        <v>17.612104962282675</v>
      </c>
      <c r="AQ136" s="33">
        <f t="shared" si="52"/>
        <v>11.808735257931824</v>
      </c>
      <c r="AR136" s="34">
        <f t="shared" si="52"/>
        <v>15.966375657101668</v>
      </c>
      <c r="AT136" s="33"/>
    </row>
    <row r="137" spans="3:46" x14ac:dyDescent="0.3">
      <c r="C137" s="1"/>
      <c r="F137" s="118">
        <v>5</v>
      </c>
      <c r="G137" s="32">
        <f t="shared" si="49"/>
        <v>9.8778710527296898</v>
      </c>
      <c r="H137" s="33">
        <f t="shared" ref="H137:AR137" si="53">H96</f>
        <v>9.8778710527296898</v>
      </c>
      <c r="I137" s="33">
        <f t="shared" si="53"/>
        <v>13.822619831732263</v>
      </c>
      <c r="J137" s="33">
        <f t="shared" si="53"/>
        <v>7.0476170355549481</v>
      </c>
      <c r="K137" s="33">
        <f t="shared" si="53"/>
        <v>1.7959262803385239</v>
      </c>
      <c r="L137" s="33">
        <f t="shared" si="53"/>
        <v>0</v>
      </c>
      <c r="M137" s="33">
        <f t="shared" si="53"/>
        <v>7.6747623249282322</v>
      </c>
      <c r="N137" s="33">
        <f t="shared" si="53"/>
        <v>19.670877502578698</v>
      </c>
      <c r="O137" s="33">
        <f t="shared" si="53"/>
        <v>11.040831645270732</v>
      </c>
      <c r="P137" s="33">
        <f t="shared" si="53"/>
        <v>15.357434724794015</v>
      </c>
      <c r="Q137" s="33">
        <f t="shared" si="53"/>
        <v>11.892514944014316</v>
      </c>
      <c r="R137" s="33">
        <f t="shared" si="53"/>
        <v>2.3173710962257821</v>
      </c>
      <c r="S137" s="33">
        <f t="shared" si="53"/>
        <v>8.0677128512309402</v>
      </c>
      <c r="T137" s="33">
        <f t="shared" si="53"/>
        <v>7.9378782606534353</v>
      </c>
      <c r="U137" s="33">
        <f t="shared" si="53"/>
        <v>8.4334863981507944</v>
      </c>
      <c r="V137" s="33">
        <f t="shared" si="53"/>
        <v>8.6067207675196045</v>
      </c>
      <c r="W137" s="33">
        <f t="shared" si="53"/>
        <v>11.968843128238905</v>
      </c>
      <c r="X137" s="33">
        <f t="shared" si="53"/>
        <v>12.942943069829868</v>
      </c>
      <c r="Y137" s="33">
        <f t="shared" si="53"/>
        <v>19.75726509003691</v>
      </c>
      <c r="Z137" s="33">
        <f t="shared" si="53"/>
        <v>12.389652279816572</v>
      </c>
      <c r="AA137" s="33">
        <f t="shared" si="53"/>
        <v>8.6852032510221573</v>
      </c>
      <c r="AB137" s="33">
        <f t="shared" si="53"/>
        <v>9.7744752507238992</v>
      </c>
      <c r="AC137" s="33">
        <f t="shared" si="53"/>
        <v>7.8163532876831496</v>
      </c>
      <c r="AD137" s="33">
        <f t="shared" si="53"/>
        <v>5.8883175711782467</v>
      </c>
      <c r="AE137" s="33">
        <f t="shared" si="53"/>
        <v>9.9346701132141124</v>
      </c>
      <c r="AF137" s="33">
        <f t="shared" si="53"/>
        <v>5.0051126548771547</v>
      </c>
      <c r="AG137" s="33">
        <f t="shared" si="53"/>
        <v>11.034817999925435</v>
      </c>
      <c r="AH137" s="33">
        <f t="shared" si="53"/>
        <v>7.0300346725987044</v>
      </c>
      <c r="AI137" s="33">
        <f t="shared" si="53"/>
        <v>7.5061149291013711</v>
      </c>
      <c r="AJ137" s="33">
        <f t="shared" si="53"/>
        <v>7.9493525296084107</v>
      </c>
      <c r="AK137" s="33">
        <f t="shared" si="53"/>
        <v>12.941103185156647</v>
      </c>
      <c r="AL137" s="33">
        <f t="shared" si="53"/>
        <v>11.04570817850796</v>
      </c>
      <c r="AM137" s="33">
        <f t="shared" si="53"/>
        <v>14.173522686318615</v>
      </c>
      <c r="AN137" s="33">
        <f t="shared" si="53"/>
        <v>1.0952576832738887</v>
      </c>
      <c r="AO137" s="33">
        <f t="shared" si="53"/>
        <v>6.9343917382280935</v>
      </c>
      <c r="AP137" s="33">
        <f t="shared" si="53"/>
        <v>14.706702747710242</v>
      </c>
      <c r="AQ137" s="33">
        <f t="shared" si="53"/>
        <v>6.9196583692693894</v>
      </c>
      <c r="AR137" s="34">
        <f t="shared" si="53"/>
        <v>16.955189705096497</v>
      </c>
      <c r="AT137" s="33"/>
    </row>
    <row r="138" spans="3:46" x14ac:dyDescent="0.3">
      <c r="C138" s="1"/>
      <c r="F138" s="118">
        <v>6</v>
      </c>
      <c r="G138" s="32">
        <f t="shared" si="49"/>
        <v>4.7257925609255969</v>
      </c>
      <c r="H138" s="33">
        <f t="shared" ref="H138:AR138" si="54">H97</f>
        <v>4.7257925609255969</v>
      </c>
      <c r="I138" s="33">
        <f t="shared" si="54"/>
        <v>22.853116184274295</v>
      </c>
      <c r="J138" s="33">
        <f t="shared" si="54"/>
        <v>7.3913467632694143</v>
      </c>
      <c r="K138" s="33">
        <f t="shared" si="54"/>
        <v>12.563839213590665</v>
      </c>
      <c r="L138" s="33">
        <f t="shared" si="54"/>
        <v>7.6747623249282322</v>
      </c>
      <c r="M138" s="33">
        <f t="shared" si="54"/>
        <v>0</v>
      </c>
      <c r="N138" s="33">
        <f t="shared" si="54"/>
        <v>28.701373855120732</v>
      </c>
      <c r="O138" s="33">
        <f t="shared" si="54"/>
        <v>5.888753153466638</v>
      </c>
      <c r="P138" s="33">
        <f t="shared" si="54"/>
        <v>5.7240688729541302</v>
      </c>
      <c r="Q138" s="33">
        <f t="shared" si="54"/>
        <v>6.7404364522102229</v>
      </c>
      <c r="R138" s="33">
        <f t="shared" si="54"/>
        <v>5.9840537114593557</v>
      </c>
      <c r="S138" s="33">
        <f t="shared" si="54"/>
        <v>8.5448556551132757</v>
      </c>
      <c r="T138" s="33">
        <f t="shared" si="54"/>
        <v>10.351372612375261</v>
      </c>
      <c r="U138" s="33">
        <f t="shared" si="54"/>
        <v>10.846980749872618</v>
      </c>
      <c r="V138" s="33">
        <f t="shared" si="54"/>
        <v>5.4946909913380644</v>
      </c>
      <c r="W138" s="33">
        <f t="shared" si="54"/>
        <v>21.016225284899399</v>
      </c>
      <c r="X138" s="33">
        <f t="shared" si="54"/>
        <v>7.7908651993985103</v>
      </c>
      <c r="Y138" s="33">
        <f t="shared" si="54"/>
        <v>10.123899238197025</v>
      </c>
      <c r="Z138" s="33">
        <f t="shared" si="54"/>
        <v>14.803147252911131</v>
      </c>
      <c r="AA138" s="33">
        <f t="shared" si="54"/>
        <v>18.827199970174107</v>
      </c>
      <c r="AB138" s="33">
        <f t="shared" si="54"/>
        <v>18.802139386332286</v>
      </c>
      <c r="AC138" s="33">
        <f t="shared" si="54"/>
        <v>17.958350006835101</v>
      </c>
      <c r="AD138" s="33">
        <f t="shared" si="54"/>
        <v>12.772917469273118</v>
      </c>
      <c r="AE138" s="33">
        <f t="shared" si="54"/>
        <v>4.8144313818086921</v>
      </c>
      <c r="AF138" s="33">
        <f t="shared" si="54"/>
        <v>11.889712552972025</v>
      </c>
      <c r="AG138" s="33">
        <f t="shared" si="54"/>
        <v>17.919417898020306</v>
      </c>
      <c r="AH138" s="33">
        <f t="shared" si="54"/>
        <v>13.914635192066312</v>
      </c>
      <c r="AI138" s="33">
        <f t="shared" si="54"/>
        <v>15.006131084792523</v>
      </c>
      <c r="AJ138" s="33">
        <f t="shared" si="54"/>
        <v>2.7972740378043173</v>
      </c>
      <c r="AK138" s="33">
        <f t="shared" si="54"/>
        <v>3.307737333316763</v>
      </c>
      <c r="AL138" s="33">
        <f t="shared" si="54"/>
        <v>20.093089713795717</v>
      </c>
      <c r="AM138" s="33">
        <f t="shared" si="54"/>
        <v>23.22090484297911</v>
      </c>
      <c r="AN138" s="33">
        <f t="shared" si="54"/>
        <v>6.7722289882809097</v>
      </c>
      <c r="AO138" s="33">
        <f t="shared" si="54"/>
        <v>9.3478860899499168</v>
      </c>
      <c r="AP138" s="33">
        <f t="shared" si="54"/>
        <v>5.0733362744976205</v>
      </c>
      <c r="AQ138" s="33">
        <f t="shared" si="54"/>
        <v>3.7715442355251221</v>
      </c>
      <c r="AR138" s="34">
        <f t="shared" si="54"/>
        <v>25.985686057638535</v>
      </c>
      <c r="AT138" s="33"/>
    </row>
    <row r="139" spans="3:46" x14ac:dyDescent="0.3">
      <c r="C139" s="1"/>
      <c r="F139" s="118">
        <v>7</v>
      </c>
      <c r="G139" s="32">
        <f t="shared" si="49"/>
        <v>30.588582897336796</v>
      </c>
      <c r="H139" s="33">
        <f t="shared" ref="H139:AR139" si="55">H98</f>
        <v>30.588582897336796</v>
      </c>
      <c r="I139" s="33">
        <f t="shared" si="55"/>
        <v>8.2263306697155354</v>
      </c>
      <c r="J139" s="33">
        <f t="shared" si="55"/>
        <v>25.774654827444788</v>
      </c>
      <c r="K139" s="33">
        <f t="shared" si="55"/>
        <v>18.680870418929498</v>
      </c>
      <c r="L139" s="33">
        <f t="shared" si="55"/>
        <v>19.669685088297065</v>
      </c>
      <c r="M139" s="33">
        <f t="shared" si="55"/>
        <v>28.385474790908074</v>
      </c>
      <c r="N139" s="33">
        <f t="shared" si="55"/>
        <v>0</v>
      </c>
      <c r="O139" s="33">
        <f t="shared" si="55"/>
        <v>31.751543489877839</v>
      </c>
      <c r="P139" s="33">
        <f t="shared" si="55"/>
        <v>34.08447251668386</v>
      </c>
      <c r="Q139" s="33">
        <f t="shared" si="55"/>
        <v>10.175906272136404</v>
      </c>
      <c r="R139" s="33">
        <f t="shared" si="55"/>
        <v>17.140915530590178</v>
      </c>
      <c r="S139" s="33">
        <f t="shared" si="55"/>
        <v>26.794750643120786</v>
      </c>
      <c r="T139" s="33">
        <f t="shared" si="55"/>
        <v>26.66491605254328</v>
      </c>
      <c r="U139" s="33">
        <f t="shared" si="55"/>
        <v>27.16052419004064</v>
      </c>
      <c r="V139" s="33">
        <f t="shared" si="55"/>
        <v>17.969788857544085</v>
      </c>
      <c r="W139" s="33">
        <f t="shared" si="55"/>
        <v>21.33191183963612</v>
      </c>
      <c r="X139" s="33">
        <f t="shared" si="55"/>
        <v>11.121158363055663</v>
      </c>
      <c r="Y139" s="33">
        <f t="shared" si="55"/>
        <v>38.484302881926752</v>
      </c>
      <c r="Z139" s="33">
        <f t="shared" si="55"/>
        <v>33.118604521108033</v>
      </c>
      <c r="AA139" s="33">
        <f t="shared" si="55"/>
        <v>16.736785887382407</v>
      </c>
      <c r="AB139" s="33">
        <f t="shared" si="55"/>
        <v>16.711725303540582</v>
      </c>
      <c r="AC139" s="33">
        <f t="shared" si="55"/>
        <v>15.867935924043397</v>
      </c>
      <c r="AD139" s="33">
        <f t="shared" si="55"/>
        <v>17.301343407856638</v>
      </c>
      <c r="AE139" s="33">
        <f t="shared" si="55"/>
        <v>19.297738824611329</v>
      </c>
      <c r="AF139" s="33">
        <f t="shared" si="55"/>
        <v>19.334058061068511</v>
      </c>
      <c r="AG139" s="33">
        <f t="shared" si="55"/>
        <v>20.463100401406788</v>
      </c>
      <c r="AH139" s="33">
        <f t="shared" si="55"/>
        <v>16.458317074080057</v>
      </c>
      <c r="AI139" s="33">
        <f t="shared" si="55"/>
        <v>15.557697565461616</v>
      </c>
      <c r="AJ139" s="33">
        <f t="shared" si="55"/>
        <v>20.24915803994184</v>
      </c>
      <c r="AK139" s="33">
        <f t="shared" si="55"/>
        <v>31.668140977046495</v>
      </c>
      <c r="AL139" s="33">
        <f t="shared" si="55"/>
        <v>20.408776268532442</v>
      </c>
      <c r="AM139" s="33">
        <f t="shared" si="55"/>
        <v>6.3505331378080454</v>
      </c>
      <c r="AN139" s="33">
        <f t="shared" si="55"/>
        <v>19.806129842047049</v>
      </c>
      <c r="AO139" s="33">
        <f t="shared" si="55"/>
        <v>26.502495432910383</v>
      </c>
      <c r="AP139" s="33">
        <f t="shared" si="55"/>
        <v>33.43374053960008</v>
      </c>
      <c r="AQ139" s="33">
        <f t="shared" si="55"/>
        <v>27.630370213876496</v>
      </c>
      <c r="AR139" s="34">
        <f t="shared" si="55"/>
        <v>3.3886698895199276</v>
      </c>
      <c r="AT139" s="33"/>
    </row>
    <row r="140" spans="3:46" x14ac:dyDescent="0.3">
      <c r="C140" s="1"/>
      <c r="F140" s="118">
        <v>8</v>
      </c>
      <c r="G140" s="32">
        <f t="shared" si="49"/>
        <v>2.0139373904830551</v>
      </c>
      <c r="H140" s="33">
        <f t="shared" ref="H140:AR140" si="56">H99</f>
        <v>2.0139373904830551</v>
      </c>
      <c r="I140" s="33">
        <f t="shared" si="56"/>
        <v>31.051511799868269</v>
      </c>
      <c r="J140" s="33">
        <f t="shared" si="56"/>
        <v>12.102799284178609</v>
      </c>
      <c r="K140" s="33">
        <f t="shared" si="56"/>
        <v>15.929907912560429</v>
      </c>
      <c r="L140" s="33">
        <f t="shared" si="56"/>
        <v>11.040831645270732</v>
      </c>
      <c r="M140" s="33">
        <f t="shared" si="56"/>
        <v>5.888753153466638</v>
      </c>
      <c r="N140" s="33">
        <f t="shared" si="56"/>
        <v>36.899769470714702</v>
      </c>
      <c r="O140" s="33">
        <f t="shared" si="56"/>
        <v>0</v>
      </c>
      <c r="P140" s="33">
        <f t="shared" si="56"/>
        <v>2.4993978898181863</v>
      </c>
      <c r="Q140" s="33">
        <f t="shared" si="56"/>
        <v>4.0285812817676812</v>
      </c>
      <c r="R140" s="33">
        <f t="shared" si="56"/>
        <v>9.3501230318018571</v>
      </c>
      <c r="S140" s="33">
        <f t="shared" si="56"/>
        <v>13.256308176022468</v>
      </c>
      <c r="T140" s="33">
        <f t="shared" si="56"/>
        <v>15.062825133284452</v>
      </c>
      <c r="U140" s="33">
        <f t="shared" si="56"/>
        <v>15.558433270781812</v>
      </c>
      <c r="V140" s="33">
        <f t="shared" si="56"/>
        <v>8.8607596903078285</v>
      </c>
      <c r="W140" s="33">
        <f t="shared" si="56"/>
        <v>8.1562609516944828</v>
      </c>
      <c r="X140" s="33">
        <f t="shared" si="56"/>
        <v>5.0790100289559694</v>
      </c>
      <c r="Y140" s="33">
        <f t="shared" si="56"/>
        <v>6.7756415673505908</v>
      </c>
      <c r="Z140" s="33">
        <f t="shared" si="56"/>
        <v>19.514599773820326</v>
      </c>
      <c r="AA140" s="33">
        <f t="shared" si="56"/>
        <v>27.02559558576808</v>
      </c>
      <c r="AB140" s="33">
        <f t="shared" si="56"/>
        <v>27.000535001926256</v>
      </c>
      <c r="AC140" s="33">
        <f t="shared" si="56"/>
        <v>26.156745622429071</v>
      </c>
      <c r="AD140" s="33">
        <f t="shared" si="56"/>
        <v>20.971313084867088</v>
      </c>
      <c r="AE140" s="33">
        <f t="shared" si="56"/>
        <v>8.1805007021511926</v>
      </c>
      <c r="AF140" s="33">
        <f t="shared" si="56"/>
        <v>20.088108168565995</v>
      </c>
      <c r="AG140" s="33">
        <f t="shared" si="56"/>
        <v>26.117814134987015</v>
      </c>
      <c r="AH140" s="33">
        <f t="shared" si="56"/>
        <v>22.11303080766028</v>
      </c>
      <c r="AI140" s="33">
        <f t="shared" si="56"/>
        <v>23.204526700386491</v>
      </c>
      <c r="AJ140" s="33">
        <f t="shared" si="56"/>
        <v>6.1633433581468182</v>
      </c>
      <c r="AK140" s="33">
        <f t="shared" si="56"/>
        <v>8.0191898542259548</v>
      </c>
      <c r="AL140" s="33">
        <f t="shared" si="56"/>
        <v>9.2507493755203996</v>
      </c>
      <c r="AM140" s="33">
        <f t="shared" si="56"/>
        <v>8.3419519803149118</v>
      </c>
      <c r="AN140" s="33">
        <f t="shared" si="56"/>
        <v>10.138297687250676</v>
      </c>
      <c r="AO140" s="33">
        <f t="shared" si="56"/>
        <v>14.059338610859111</v>
      </c>
      <c r="AP140" s="33">
        <f t="shared" si="56"/>
        <v>9.7847887954068131</v>
      </c>
      <c r="AQ140" s="33">
        <f t="shared" si="56"/>
        <v>7.1376129344948858</v>
      </c>
      <c r="AR140" s="34">
        <f t="shared" si="56"/>
        <v>34.18408229460524</v>
      </c>
      <c r="AT140" s="33"/>
    </row>
    <row r="141" spans="3:46" x14ac:dyDescent="0.3">
      <c r="C141" s="1"/>
      <c r="F141" s="118">
        <v>9</v>
      </c>
      <c r="G141" s="32">
        <f t="shared" si="49"/>
        <v>4.5183224178855932</v>
      </c>
      <c r="H141" s="33">
        <f t="shared" ref="H141:AR141" si="57">H100</f>
        <v>4.5183224178855932</v>
      </c>
      <c r="I141" s="33">
        <f t="shared" si="57"/>
        <v>28.552113910050085</v>
      </c>
      <c r="J141" s="33">
        <f t="shared" si="57"/>
        <v>9.6034013943604215</v>
      </c>
      <c r="K141" s="33">
        <f t="shared" si="57"/>
        <v>18.262836939366448</v>
      </c>
      <c r="L141" s="33">
        <f t="shared" si="57"/>
        <v>15.357434724794015</v>
      </c>
      <c r="M141" s="33">
        <f t="shared" si="57"/>
        <v>5.7240688729541302</v>
      </c>
      <c r="N141" s="33">
        <f t="shared" si="57"/>
        <v>34.400371580896518</v>
      </c>
      <c r="O141" s="33">
        <f t="shared" si="57"/>
        <v>2.4993978898181863</v>
      </c>
      <c r="P141" s="33">
        <f t="shared" si="57"/>
        <v>0</v>
      </c>
      <c r="Q141" s="33">
        <f t="shared" si="57"/>
        <v>4.513929934010215</v>
      </c>
      <c r="R141" s="33">
        <f t="shared" si="57"/>
        <v>17.669189232853221</v>
      </c>
      <c r="S141" s="33">
        <f t="shared" si="57"/>
        <v>10.756910907577021</v>
      </c>
      <c r="T141" s="33">
        <f t="shared" si="57"/>
        <v>12.563427243466265</v>
      </c>
      <c r="U141" s="33">
        <f t="shared" si="57"/>
        <v>13.059036002336361</v>
      </c>
      <c r="V141" s="33">
        <f t="shared" si="57"/>
        <v>23.353100649955881</v>
      </c>
      <c r="W141" s="33">
        <f t="shared" si="57"/>
        <v>26.715223010675182</v>
      </c>
      <c r="X141" s="33">
        <f t="shared" si="57"/>
        <v>5.5643580598257669</v>
      </c>
      <c r="Y141" s="33">
        <f t="shared" si="57"/>
        <v>4.3998303652428943</v>
      </c>
      <c r="Z141" s="33">
        <f t="shared" si="57"/>
        <v>17.015201884002138</v>
      </c>
      <c r="AA141" s="33">
        <f t="shared" si="57"/>
        <v>24.526197695949893</v>
      </c>
      <c r="AB141" s="33">
        <f t="shared" si="57"/>
        <v>24.501137112108072</v>
      </c>
      <c r="AC141" s="33">
        <f t="shared" si="57"/>
        <v>23.657348353983618</v>
      </c>
      <c r="AD141" s="33">
        <f t="shared" si="57"/>
        <v>18.471915816421639</v>
      </c>
      <c r="AE141" s="33">
        <f t="shared" si="57"/>
        <v>24.681050617023129</v>
      </c>
      <c r="AF141" s="33">
        <f t="shared" si="57"/>
        <v>17.588710900120546</v>
      </c>
      <c r="AG141" s="33">
        <f t="shared" si="57"/>
        <v>23.618416245168827</v>
      </c>
      <c r="AH141" s="33">
        <f t="shared" si="57"/>
        <v>19.613632917842097</v>
      </c>
      <c r="AI141" s="33">
        <f t="shared" si="57"/>
        <v>20.705128810568308</v>
      </c>
      <c r="AJ141" s="33">
        <f t="shared" si="57"/>
        <v>8.5213429107584471</v>
      </c>
      <c r="AK141" s="33">
        <f t="shared" si="57"/>
        <v>5.5197919644077693</v>
      </c>
      <c r="AL141" s="33">
        <f t="shared" si="57"/>
        <v>25.792088060944241</v>
      </c>
      <c r="AM141" s="33">
        <f t="shared" si="57"/>
        <v>28.919902568754893</v>
      </c>
      <c r="AN141" s="33">
        <f t="shared" si="57"/>
        <v>16.443790622242659</v>
      </c>
      <c r="AO141" s="33">
        <f t="shared" si="57"/>
        <v>11.55994134241366</v>
      </c>
      <c r="AP141" s="33">
        <f t="shared" si="57"/>
        <v>7.2853909055886268</v>
      </c>
      <c r="AQ141" s="33">
        <f t="shared" si="57"/>
        <v>9.4956124871065164</v>
      </c>
      <c r="AR141" s="34">
        <f t="shared" si="57"/>
        <v>31.684684404787056</v>
      </c>
      <c r="AT141" s="33"/>
    </row>
    <row r="142" spans="3:46" x14ac:dyDescent="0.3">
      <c r="C142" s="1"/>
      <c r="F142" s="118">
        <v>10</v>
      </c>
      <c r="G142" s="32">
        <f t="shared" si="49"/>
        <v>2.8656206892266396</v>
      </c>
      <c r="H142" s="33">
        <f t="shared" ref="H142:AR142" si="58">H101</f>
        <v>2.8656206892266396</v>
      </c>
      <c r="I142" s="33">
        <f t="shared" si="58"/>
        <v>6.4337647731368142</v>
      </c>
      <c r="J142" s="33">
        <f t="shared" si="58"/>
        <v>16.149529620838354</v>
      </c>
      <c r="K142" s="33">
        <f t="shared" si="58"/>
        <v>14.050634421564121</v>
      </c>
      <c r="L142" s="33">
        <f t="shared" si="58"/>
        <v>11.892514944014316</v>
      </c>
      <c r="M142" s="33">
        <f t="shared" si="58"/>
        <v>6.7404364522102229</v>
      </c>
      <c r="N142" s="33">
        <f t="shared" si="58"/>
        <v>24.402517180956167</v>
      </c>
      <c r="O142" s="33">
        <f t="shared" si="58"/>
        <v>4.0285812817676812</v>
      </c>
      <c r="P142" s="33">
        <f t="shared" si="58"/>
        <v>4.513929934010215</v>
      </c>
      <c r="Q142" s="33">
        <f t="shared" si="58"/>
        <v>0</v>
      </c>
      <c r="R142" s="33">
        <f t="shared" si="58"/>
        <v>10.201806330545441</v>
      </c>
      <c r="S142" s="33">
        <f t="shared" si="58"/>
        <v>17.169625436514348</v>
      </c>
      <c r="T142" s="33">
        <f t="shared" si="58"/>
        <v>17.039790224564108</v>
      </c>
      <c r="U142" s="33">
        <f t="shared" si="58"/>
        <v>17.535398983434202</v>
      </c>
      <c r="V142" s="33">
        <f t="shared" si="58"/>
        <v>8.8207376937129496</v>
      </c>
      <c r="W142" s="33">
        <f t="shared" si="58"/>
        <v>4.1276796699268017</v>
      </c>
      <c r="X142" s="33">
        <f t="shared" si="58"/>
        <v>1.8984161208942798</v>
      </c>
      <c r="Y142" s="33">
        <f t="shared" si="58"/>
        <v>8.7901742329153567</v>
      </c>
      <c r="Z142" s="33">
        <f t="shared" si="58"/>
        <v>21.491564865099978</v>
      </c>
      <c r="AA142" s="33">
        <f t="shared" si="58"/>
        <v>15.417308958952118</v>
      </c>
      <c r="AB142" s="33">
        <f t="shared" si="58"/>
        <v>15.392247753737559</v>
      </c>
      <c r="AC142" s="33">
        <f t="shared" si="58"/>
        <v>14.548458995613109</v>
      </c>
      <c r="AD142" s="33">
        <f t="shared" si="58"/>
        <v>14.0950035418246</v>
      </c>
      <c r="AE142" s="33">
        <f t="shared" si="58"/>
        <v>8.1614245591360426</v>
      </c>
      <c r="AF142" s="33">
        <f t="shared" si="58"/>
        <v>14.103661749537077</v>
      </c>
      <c r="AG142" s="33">
        <f t="shared" si="58"/>
        <v>19.143622851603762</v>
      </c>
      <c r="AH142" s="33">
        <f t="shared" si="58"/>
        <v>15.138839524277033</v>
      </c>
      <c r="AI142" s="33">
        <f t="shared" si="58"/>
        <v>14.238220637031331</v>
      </c>
      <c r="AJ142" s="33">
        <f t="shared" si="58"/>
        <v>7.0150260355176659</v>
      </c>
      <c r="AK142" s="33">
        <f t="shared" si="58"/>
        <v>10.033721898417985</v>
      </c>
      <c r="AL142" s="33">
        <f t="shared" si="58"/>
        <v>5.2221680937527184</v>
      </c>
      <c r="AM142" s="33">
        <f t="shared" si="58"/>
        <v>4.3133706985472307</v>
      </c>
      <c r="AN142" s="33">
        <f t="shared" si="58"/>
        <v>10.98998098599426</v>
      </c>
      <c r="AO142" s="33">
        <f t="shared" si="58"/>
        <v>16.036304323511501</v>
      </c>
      <c r="AP142" s="33">
        <f t="shared" si="58"/>
        <v>11.799320839598842</v>
      </c>
      <c r="AQ142" s="33">
        <f t="shared" si="58"/>
        <v>7.9892962332384707</v>
      </c>
      <c r="AR142" s="34">
        <f t="shared" si="58"/>
        <v>21.686830004846708</v>
      </c>
      <c r="AT142" s="33"/>
    </row>
    <row r="143" spans="3:46" x14ac:dyDescent="0.3">
      <c r="C143" s="1"/>
      <c r="F143" s="118">
        <v>11</v>
      </c>
      <c r="G143" s="32">
        <f t="shared" si="49"/>
        <v>8.1871624392608151</v>
      </c>
      <c r="H143" s="33">
        <f t="shared" ref="H143:AR143" si="59">H102</f>
        <v>8.1871624392608151</v>
      </c>
      <c r="I143" s="33">
        <f t="shared" si="59"/>
        <v>11.292657859743745</v>
      </c>
      <c r="J143" s="33">
        <f t="shared" si="59"/>
        <v>9.3593715436141522</v>
      </c>
      <c r="K143" s="33">
        <f t="shared" si="59"/>
        <v>1.9198031491170293</v>
      </c>
      <c r="L143" s="33">
        <f t="shared" si="59"/>
        <v>2.3173710962257821</v>
      </c>
      <c r="M143" s="33">
        <f t="shared" si="59"/>
        <v>5.9840537114593557</v>
      </c>
      <c r="N143" s="33">
        <f t="shared" si="59"/>
        <v>17.140915530590178</v>
      </c>
      <c r="O143" s="33">
        <f t="shared" si="59"/>
        <v>9.3501230318018571</v>
      </c>
      <c r="P143" s="33">
        <f t="shared" si="59"/>
        <v>17.669189232853221</v>
      </c>
      <c r="Q143" s="33">
        <f t="shared" si="59"/>
        <v>10.201806330545441</v>
      </c>
      <c r="R143" s="33">
        <f t="shared" si="59"/>
        <v>0</v>
      </c>
      <c r="S143" s="33">
        <f t="shared" si="59"/>
        <v>10.379467359290143</v>
      </c>
      <c r="T143" s="33">
        <f t="shared" si="59"/>
        <v>10.24963276871264</v>
      </c>
      <c r="U143" s="33">
        <f t="shared" si="59"/>
        <v>10.74524090621</v>
      </c>
      <c r="V143" s="33">
        <f t="shared" si="59"/>
        <v>5.5680086246535856</v>
      </c>
      <c r="W143" s="33">
        <f t="shared" si="59"/>
        <v>8.9301309853728856</v>
      </c>
      <c r="X143" s="33">
        <f t="shared" si="59"/>
        <v>11.252234456360993</v>
      </c>
      <c r="Y143" s="33">
        <f t="shared" si="59"/>
        <v>22.069019598096116</v>
      </c>
      <c r="Z143" s="33">
        <f t="shared" si="59"/>
        <v>14.701406787875776</v>
      </c>
      <c r="AA143" s="33">
        <f t="shared" si="59"/>
        <v>8.1557073085861287</v>
      </c>
      <c r="AB143" s="33">
        <f t="shared" si="59"/>
        <v>8.1306461033715696</v>
      </c>
      <c r="AC143" s="33">
        <f t="shared" si="59"/>
        <v>7.2868573452471201</v>
      </c>
      <c r="AD143" s="33">
        <f t="shared" si="59"/>
        <v>10.200512011134999</v>
      </c>
      <c r="AE143" s="33">
        <f t="shared" si="59"/>
        <v>6.8959585917208299</v>
      </c>
      <c r="AF143" s="33">
        <f t="shared" si="59"/>
        <v>9.3173070948339074</v>
      </c>
      <c r="AG143" s="33">
        <f t="shared" si="59"/>
        <v>11.882021201237775</v>
      </c>
      <c r="AH143" s="33">
        <f t="shared" si="59"/>
        <v>7.877237873911044</v>
      </c>
      <c r="AI143" s="33">
        <f t="shared" si="59"/>
        <v>6.9766189866653416</v>
      </c>
      <c r="AJ143" s="33">
        <f t="shared" si="59"/>
        <v>6.2586432947667996</v>
      </c>
      <c r="AK143" s="33">
        <f t="shared" si="59"/>
        <v>15.252857693215853</v>
      </c>
      <c r="AL143" s="33">
        <f t="shared" si="59"/>
        <v>8.0069960356419401</v>
      </c>
      <c r="AM143" s="33">
        <f t="shared" si="59"/>
        <v>11.134810543452595</v>
      </c>
      <c r="AN143" s="33">
        <f t="shared" si="59"/>
        <v>1.857716828016454</v>
      </c>
      <c r="AO143" s="33">
        <f t="shared" si="59"/>
        <v>9.2461462462872976</v>
      </c>
      <c r="AP143" s="33">
        <f t="shared" si="59"/>
        <v>17.018457255769444</v>
      </c>
      <c r="AQ143" s="33">
        <f t="shared" si="59"/>
        <v>5.2289497558005147</v>
      </c>
      <c r="AR143" s="34">
        <f t="shared" si="59"/>
        <v>14.425228354480719</v>
      </c>
      <c r="AT143" s="33"/>
    </row>
    <row r="144" spans="3:46" x14ac:dyDescent="0.3">
      <c r="C144" s="1"/>
      <c r="F144" s="118">
        <v>12</v>
      </c>
      <c r="G144" s="32">
        <f t="shared" si="49"/>
        <v>15.0369909403855</v>
      </c>
      <c r="H144" s="33">
        <f t="shared" ref="H144:AR144" si="60">H103</f>
        <v>15.0369909403855</v>
      </c>
      <c r="I144" s="33">
        <f t="shared" si="60"/>
        <v>21.144401431642788</v>
      </c>
      <c r="J144" s="33">
        <f t="shared" si="60"/>
        <v>4.3612890998794542</v>
      </c>
      <c r="K144" s="33">
        <f t="shared" si="60"/>
        <v>10.85512446095915</v>
      </c>
      <c r="L144" s="33">
        <f t="shared" si="60"/>
        <v>7.9497222463867177</v>
      </c>
      <c r="M144" s="33">
        <f t="shared" si="60"/>
        <v>8.5448556551132757</v>
      </c>
      <c r="N144" s="33">
        <f t="shared" si="60"/>
        <v>26.992659102489217</v>
      </c>
      <c r="O144" s="33">
        <f t="shared" si="60"/>
        <v>13.256308176022468</v>
      </c>
      <c r="P144" s="33">
        <f t="shared" si="60"/>
        <v>10.756910907577021</v>
      </c>
      <c r="Q144" s="33">
        <f t="shared" si="60"/>
        <v>17.05163421029739</v>
      </c>
      <c r="R144" s="33">
        <f t="shared" si="60"/>
        <v>10.261476754445923</v>
      </c>
      <c r="S144" s="33">
        <f t="shared" si="60"/>
        <v>0</v>
      </c>
      <c r="T144" s="33">
        <f t="shared" si="60"/>
        <v>3.1167615295711286</v>
      </c>
      <c r="U144" s="33">
        <f t="shared" si="60"/>
        <v>3.6123696670684877</v>
      </c>
      <c r="V144" s="33">
        <f t="shared" si="60"/>
        <v>15.945388171548585</v>
      </c>
      <c r="W144" s="33">
        <f t="shared" si="60"/>
        <v>19.307510532267887</v>
      </c>
      <c r="X144" s="33">
        <f t="shared" si="60"/>
        <v>23.323367964507192</v>
      </c>
      <c r="Y144" s="33">
        <f t="shared" si="60"/>
        <v>15.156741272819914</v>
      </c>
      <c r="Z144" s="33">
        <f t="shared" si="60"/>
        <v>7.5685355487342632</v>
      </c>
      <c r="AA144" s="33">
        <f t="shared" si="60"/>
        <v>17.118485217542595</v>
      </c>
      <c r="AB144" s="33">
        <f t="shared" si="60"/>
        <v>17.093424633700771</v>
      </c>
      <c r="AC144" s="33">
        <f t="shared" si="60"/>
        <v>16.249635254203586</v>
      </c>
      <c r="AD144" s="33">
        <f t="shared" si="60"/>
        <v>11.064203338014341</v>
      </c>
      <c r="AE144" s="33">
        <f t="shared" si="60"/>
        <v>17.273338138615831</v>
      </c>
      <c r="AF144" s="33">
        <f t="shared" si="60"/>
        <v>10.180997800340512</v>
      </c>
      <c r="AG144" s="33">
        <f t="shared" si="60"/>
        <v>16.210703766761529</v>
      </c>
      <c r="AH144" s="33">
        <f t="shared" si="60"/>
        <v>12.205920439434799</v>
      </c>
      <c r="AI144" s="33">
        <f t="shared" si="60"/>
        <v>13.29741633216101</v>
      </c>
      <c r="AJ144" s="33">
        <f t="shared" si="60"/>
        <v>13.108471795891482</v>
      </c>
      <c r="AK144" s="33">
        <f t="shared" si="60"/>
        <v>8.340579367939652</v>
      </c>
      <c r="AL144" s="33">
        <f t="shared" si="60"/>
        <v>18.38437558253694</v>
      </c>
      <c r="AM144" s="33">
        <f t="shared" si="60"/>
        <v>21.512190090347595</v>
      </c>
      <c r="AN144" s="33">
        <f t="shared" si="60"/>
        <v>9.0360781438353612</v>
      </c>
      <c r="AO144" s="33">
        <f t="shared" si="60"/>
        <v>4.1185579181527832</v>
      </c>
      <c r="AP144" s="33">
        <f t="shared" si="60"/>
        <v>10.106178309120509</v>
      </c>
      <c r="AQ144" s="33">
        <f t="shared" si="60"/>
        <v>12.078778256925199</v>
      </c>
      <c r="AR144" s="34">
        <f t="shared" si="60"/>
        <v>24.276971926379758</v>
      </c>
      <c r="AT144" s="33"/>
    </row>
    <row r="145" spans="3:46" x14ac:dyDescent="0.3">
      <c r="C145" s="1"/>
      <c r="F145" s="118">
        <v>13</v>
      </c>
      <c r="G145" s="32">
        <f t="shared" si="49"/>
        <v>15.02514633327948</v>
      </c>
      <c r="H145" s="33">
        <f t="shared" ref="H145:AR145" si="61">H104</f>
        <v>15.02514633327948</v>
      </c>
      <c r="I145" s="33">
        <f t="shared" si="61"/>
        <v>21.132557445909505</v>
      </c>
      <c r="J145" s="33">
        <f t="shared" si="61"/>
        <v>6.1937433979146732</v>
      </c>
      <c r="K145" s="33">
        <f t="shared" si="61"/>
        <v>10.843280475225868</v>
      </c>
      <c r="L145" s="33">
        <f t="shared" si="61"/>
        <v>7.9378782606534353</v>
      </c>
      <c r="M145" s="33">
        <f t="shared" si="61"/>
        <v>10.351372612375261</v>
      </c>
      <c r="N145" s="33">
        <f t="shared" si="61"/>
        <v>26.980815116755934</v>
      </c>
      <c r="O145" s="33">
        <f t="shared" si="61"/>
        <v>15.062825133284452</v>
      </c>
      <c r="P145" s="33">
        <f t="shared" si="61"/>
        <v>12.563427243466265</v>
      </c>
      <c r="Q145" s="33">
        <f t="shared" si="61"/>
        <v>17.039790224564108</v>
      </c>
      <c r="R145" s="33">
        <f t="shared" si="61"/>
        <v>10.24963276871264</v>
      </c>
      <c r="S145" s="33">
        <f t="shared" si="61"/>
        <v>3.2347521344153507</v>
      </c>
      <c r="T145" s="33">
        <f t="shared" si="61"/>
        <v>0</v>
      </c>
      <c r="U145" s="33">
        <f t="shared" si="61"/>
        <v>1.5917891806579094</v>
      </c>
      <c r="V145" s="33">
        <f t="shared" si="61"/>
        <v>15.933544185815302</v>
      </c>
      <c r="W145" s="33">
        <f t="shared" si="61"/>
        <v>19.295666546534605</v>
      </c>
      <c r="X145" s="33">
        <f t="shared" si="61"/>
        <v>18.090218971752396</v>
      </c>
      <c r="Y145" s="33">
        <f t="shared" si="61"/>
        <v>16.963258230081898</v>
      </c>
      <c r="Z145" s="33">
        <f t="shared" si="61"/>
        <v>4.4517746405358718</v>
      </c>
      <c r="AA145" s="33">
        <f t="shared" si="61"/>
        <v>17.106641231809313</v>
      </c>
      <c r="AB145" s="33">
        <f t="shared" si="61"/>
        <v>17.081580647967488</v>
      </c>
      <c r="AC145" s="33">
        <f t="shared" si="61"/>
        <v>16.237791268470303</v>
      </c>
      <c r="AD145" s="33">
        <f t="shared" si="61"/>
        <v>11.052358730908322</v>
      </c>
      <c r="AE145" s="33">
        <f t="shared" si="61"/>
        <v>17.26149353150981</v>
      </c>
      <c r="AF145" s="33">
        <f t="shared" si="61"/>
        <v>10.169153814607229</v>
      </c>
      <c r="AG145" s="33">
        <f t="shared" si="61"/>
        <v>16.198859781028247</v>
      </c>
      <c r="AH145" s="33">
        <f t="shared" si="61"/>
        <v>12.194076453701516</v>
      </c>
      <c r="AI145" s="33">
        <f t="shared" si="61"/>
        <v>13.285572346427728</v>
      </c>
      <c r="AJ145" s="33">
        <f t="shared" si="61"/>
        <v>13.096627810158202</v>
      </c>
      <c r="AK145" s="33">
        <f t="shared" si="61"/>
        <v>10.147095703828899</v>
      </c>
      <c r="AL145" s="33">
        <f t="shared" si="61"/>
        <v>18.372531596803658</v>
      </c>
      <c r="AM145" s="33">
        <f t="shared" si="61"/>
        <v>21.500346104614316</v>
      </c>
      <c r="AN145" s="33">
        <f t="shared" si="61"/>
        <v>9.0242341581020789</v>
      </c>
      <c r="AO145" s="33">
        <f t="shared" si="61"/>
        <v>4.1067139324195008</v>
      </c>
      <c r="AP145" s="33">
        <f t="shared" si="61"/>
        <v>11.912695266382492</v>
      </c>
      <c r="AQ145" s="33">
        <f t="shared" si="61"/>
        <v>12.066934271191917</v>
      </c>
      <c r="AR145" s="34">
        <f t="shared" si="61"/>
        <v>24.265127940646476</v>
      </c>
      <c r="AT145" s="33"/>
    </row>
    <row r="146" spans="3:46" x14ac:dyDescent="0.3">
      <c r="C146" s="1"/>
      <c r="F146" s="118">
        <v>14</v>
      </c>
      <c r="G146" s="32">
        <f t="shared" si="49"/>
        <v>15.520755092149578</v>
      </c>
      <c r="H146" s="33">
        <f t="shared" ref="H146:AR146" si="62">H105</f>
        <v>15.520755092149578</v>
      </c>
      <c r="I146" s="33">
        <f t="shared" si="62"/>
        <v>21.628165583406862</v>
      </c>
      <c r="J146" s="33">
        <f t="shared" si="62"/>
        <v>6.6893515354120314</v>
      </c>
      <c r="K146" s="33">
        <f t="shared" si="62"/>
        <v>11.338888612723228</v>
      </c>
      <c r="L146" s="33">
        <f t="shared" si="62"/>
        <v>8.4334863981507944</v>
      </c>
      <c r="M146" s="33">
        <f t="shared" si="62"/>
        <v>10.846980749872618</v>
      </c>
      <c r="N146" s="33">
        <f t="shared" si="62"/>
        <v>27.476423254253298</v>
      </c>
      <c r="O146" s="33">
        <f t="shared" si="62"/>
        <v>15.558433270781812</v>
      </c>
      <c r="P146" s="33">
        <f t="shared" si="62"/>
        <v>13.059036002336361</v>
      </c>
      <c r="Q146" s="33">
        <f t="shared" si="62"/>
        <v>17.535398983434202</v>
      </c>
      <c r="R146" s="33">
        <f t="shared" si="62"/>
        <v>10.74524090621</v>
      </c>
      <c r="S146" s="33">
        <f t="shared" si="62"/>
        <v>3.7303602719127094</v>
      </c>
      <c r="T146" s="33">
        <f t="shared" si="62"/>
        <v>1.5917891806579094</v>
      </c>
      <c r="U146" s="33">
        <f t="shared" si="62"/>
        <v>0</v>
      </c>
      <c r="V146" s="33">
        <f t="shared" si="62"/>
        <v>16.429152323312664</v>
      </c>
      <c r="W146" s="33">
        <f t="shared" si="62"/>
        <v>19.791274684031965</v>
      </c>
      <c r="X146" s="33">
        <f t="shared" si="62"/>
        <v>23.807132116271266</v>
      </c>
      <c r="Y146" s="33">
        <f t="shared" si="62"/>
        <v>17.458866367579258</v>
      </c>
      <c r="Z146" s="33">
        <f t="shared" si="62"/>
        <v>4.0614475499272995</v>
      </c>
      <c r="AA146" s="33">
        <f t="shared" si="62"/>
        <v>17.602249369306673</v>
      </c>
      <c r="AB146" s="33">
        <f t="shared" si="62"/>
        <v>17.577188785464848</v>
      </c>
      <c r="AC146" s="33">
        <f t="shared" si="62"/>
        <v>16.733399405967663</v>
      </c>
      <c r="AD146" s="33">
        <f t="shared" si="62"/>
        <v>11.547967489778419</v>
      </c>
      <c r="AE146" s="33">
        <f t="shared" si="62"/>
        <v>17.757102290379908</v>
      </c>
      <c r="AF146" s="33">
        <f t="shared" si="62"/>
        <v>10.664761952104589</v>
      </c>
      <c r="AG146" s="33">
        <f t="shared" si="62"/>
        <v>16.694467918525607</v>
      </c>
      <c r="AH146" s="33">
        <f t="shared" si="62"/>
        <v>12.689684591198876</v>
      </c>
      <c r="AI146" s="33">
        <f t="shared" si="62"/>
        <v>13.781180483925088</v>
      </c>
      <c r="AJ146" s="33">
        <f t="shared" si="62"/>
        <v>13.59223594765556</v>
      </c>
      <c r="AK146" s="33">
        <f t="shared" si="62"/>
        <v>10.642704462698994</v>
      </c>
      <c r="AL146" s="33">
        <f t="shared" si="62"/>
        <v>18.868139734301018</v>
      </c>
      <c r="AM146" s="33">
        <f t="shared" si="62"/>
        <v>21.995954242111672</v>
      </c>
      <c r="AN146" s="33">
        <f t="shared" si="62"/>
        <v>9.5198422955994388</v>
      </c>
      <c r="AO146" s="33">
        <f t="shared" si="62"/>
        <v>4.6023220699168608</v>
      </c>
      <c r="AP146" s="33">
        <f t="shared" si="62"/>
        <v>12.408303403879852</v>
      </c>
      <c r="AQ146" s="33">
        <f t="shared" si="62"/>
        <v>12.562542408689277</v>
      </c>
      <c r="AR146" s="34">
        <f t="shared" si="62"/>
        <v>24.760736078143836</v>
      </c>
      <c r="AT146" s="33"/>
    </row>
    <row r="147" spans="3:46" x14ac:dyDescent="0.3">
      <c r="C147" s="1"/>
      <c r="F147" s="118">
        <v>15</v>
      </c>
      <c r="G147" s="32">
        <f t="shared" si="49"/>
        <v>7.6977990977667856</v>
      </c>
      <c r="H147" s="33">
        <f t="shared" ref="H147:AR147" si="63">H106</f>
        <v>7.6977990977667856</v>
      </c>
      <c r="I147" s="33">
        <f t="shared" si="63"/>
        <v>6.0385928393005832</v>
      </c>
      <c r="J147" s="33">
        <f t="shared" si="63"/>
        <v>14.73756384604869</v>
      </c>
      <c r="K147" s="33">
        <f t="shared" si="63"/>
        <v>7.6179060981520372</v>
      </c>
      <c r="L147" s="33">
        <f t="shared" si="63"/>
        <v>8.6067207675196045</v>
      </c>
      <c r="M147" s="33">
        <f t="shared" si="63"/>
        <v>5.4946909913380644</v>
      </c>
      <c r="N147" s="33">
        <f t="shared" si="63"/>
        <v>17.969788857544085</v>
      </c>
      <c r="O147" s="33">
        <f t="shared" si="63"/>
        <v>8.8607596903078285</v>
      </c>
      <c r="P147" s="33">
        <f t="shared" si="63"/>
        <v>23.047381535287759</v>
      </c>
      <c r="Q147" s="33">
        <f t="shared" si="63"/>
        <v>8.8207376937129496</v>
      </c>
      <c r="R147" s="33">
        <f t="shared" si="63"/>
        <v>5.5680086246535856</v>
      </c>
      <c r="S147" s="33">
        <f t="shared" si="63"/>
        <v>15.757659040351946</v>
      </c>
      <c r="T147" s="33">
        <f t="shared" si="63"/>
        <v>15.627824449774442</v>
      </c>
      <c r="U147" s="33">
        <f t="shared" si="63"/>
        <v>16.1234325872718</v>
      </c>
      <c r="V147" s="33">
        <f t="shared" si="63"/>
        <v>0</v>
      </c>
      <c r="W147" s="33">
        <f t="shared" si="63"/>
        <v>5.7501317310201694</v>
      </c>
      <c r="X147" s="33">
        <f t="shared" si="63"/>
        <v>9.7659891632594729</v>
      </c>
      <c r="Y147" s="33">
        <f t="shared" si="63"/>
        <v>27.44721190053065</v>
      </c>
      <c r="Z147" s="33">
        <f t="shared" si="63"/>
        <v>22.081513539711931</v>
      </c>
      <c r="AA147" s="33">
        <f t="shared" si="63"/>
        <v>8.9845800141672978</v>
      </c>
      <c r="AB147" s="33">
        <f t="shared" si="63"/>
        <v>8.959519430325475</v>
      </c>
      <c r="AC147" s="33">
        <f t="shared" si="63"/>
        <v>8.1157306722010265</v>
      </c>
      <c r="AD147" s="33">
        <f t="shared" si="63"/>
        <v>7.6622745970397803</v>
      </c>
      <c r="AE147" s="33">
        <f t="shared" si="63"/>
        <v>1.7459977382032386</v>
      </c>
      <c r="AF147" s="33">
        <f t="shared" si="63"/>
        <v>7.6709334261249955</v>
      </c>
      <c r="AG147" s="33">
        <f t="shared" si="63"/>
        <v>12.71089452819168</v>
      </c>
      <c r="AH147" s="33">
        <f t="shared" si="63"/>
        <v>8.7061112008649513</v>
      </c>
      <c r="AI147" s="33">
        <f t="shared" si="63"/>
        <v>7.8054923136192471</v>
      </c>
      <c r="AJ147" s="33">
        <f t="shared" si="63"/>
        <v>2.6974169535337467</v>
      </c>
      <c r="AK147" s="33">
        <f t="shared" si="63"/>
        <v>20.63104999565039</v>
      </c>
      <c r="AL147" s="33">
        <f t="shared" si="63"/>
        <v>4.8269961599164874</v>
      </c>
      <c r="AM147" s="33">
        <f t="shared" si="63"/>
        <v>7.9548106677271431</v>
      </c>
      <c r="AN147" s="33">
        <f t="shared" si="63"/>
        <v>8.7431655212695887</v>
      </c>
      <c r="AO147" s="33">
        <f t="shared" si="63"/>
        <v>15.465404451514285</v>
      </c>
      <c r="AP147" s="33">
        <f t="shared" si="63"/>
        <v>22.396648936831248</v>
      </c>
      <c r="AQ147" s="33">
        <f t="shared" si="63"/>
        <v>16.593279232480395</v>
      </c>
      <c r="AR147" s="34">
        <f t="shared" si="63"/>
        <v>15.254101681434626</v>
      </c>
      <c r="AT147" s="33"/>
    </row>
    <row r="148" spans="3:46" x14ac:dyDescent="0.3">
      <c r="C148" s="1"/>
      <c r="F148" s="118">
        <v>16</v>
      </c>
      <c r="G148" s="32">
        <f t="shared" si="49"/>
        <v>6.9933003591534417</v>
      </c>
      <c r="H148" s="33">
        <f t="shared" ref="H148:AR148" si="64">H107</f>
        <v>6.9933003591534417</v>
      </c>
      <c r="I148" s="33">
        <f t="shared" si="64"/>
        <v>2.2915176407719935</v>
      </c>
      <c r="J148" s="33">
        <f t="shared" si="64"/>
        <v>18.099686206767991</v>
      </c>
      <c r="K148" s="33">
        <f t="shared" si="64"/>
        <v>10.980028458871338</v>
      </c>
      <c r="L148" s="33">
        <f t="shared" si="64"/>
        <v>11.968843128238905</v>
      </c>
      <c r="M148" s="33">
        <f t="shared" si="64"/>
        <v>20.710505548858539</v>
      </c>
      <c r="N148" s="33">
        <f t="shared" si="64"/>
        <v>21.33191183963612</v>
      </c>
      <c r="O148" s="33">
        <f t="shared" si="64"/>
        <v>8.1562609516944828</v>
      </c>
      <c r="P148" s="33">
        <f t="shared" si="64"/>
        <v>26.40950389600706</v>
      </c>
      <c r="Q148" s="33">
        <f t="shared" si="64"/>
        <v>4.1276796699268017</v>
      </c>
      <c r="R148" s="33">
        <f t="shared" si="64"/>
        <v>8.9301309853728856</v>
      </c>
      <c r="S148" s="33">
        <f t="shared" si="64"/>
        <v>19.119782022443985</v>
      </c>
      <c r="T148" s="33">
        <f t="shared" si="64"/>
        <v>18.989947431866479</v>
      </c>
      <c r="U148" s="33">
        <f t="shared" si="64"/>
        <v>19.485555569363839</v>
      </c>
      <c r="V148" s="33">
        <f t="shared" si="64"/>
        <v>5.7501317310201694</v>
      </c>
      <c r="W148" s="33">
        <f t="shared" si="64"/>
        <v>0</v>
      </c>
      <c r="X148" s="33">
        <f t="shared" si="64"/>
        <v>5.0729311394733241</v>
      </c>
      <c r="Y148" s="33">
        <f t="shared" si="64"/>
        <v>30.809334261249951</v>
      </c>
      <c r="Z148" s="33">
        <f t="shared" si="64"/>
        <v>25.443635900431232</v>
      </c>
      <c r="AA148" s="33">
        <f t="shared" si="64"/>
        <v>12.346702996259335</v>
      </c>
      <c r="AB148" s="33">
        <f t="shared" si="64"/>
        <v>12.321641791044776</v>
      </c>
      <c r="AC148" s="33">
        <f t="shared" si="64"/>
        <v>11.477853032920327</v>
      </c>
      <c r="AD148" s="33">
        <f t="shared" si="64"/>
        <v>11.024397579131819</v>
      </c>
      <c r="AE148" s="33">
        <f t="shared" si="64"/>
        <v>5.0908185964432624</v>
      </c>
      <c r="AF148" s="33">
        <f t="shared" si="64"/>
        <v>11.033055786844297</v>
      </c>
      <c r="AG148" s="33">
        <f t="shared" si="64"/>
        <v>16.073016888910985</v>
      </c>
      <c r="AH148" s="33">
        <f t="shared" si="64"/>
        <v>12.068234182956989</v>
      </c>
      <c r="AI148" s="33">
        <f t="shared" si="64"/>
        <v>11.167614674338548</v>
      </c>
      <c r="AJ148" s="33">
        <f t="shared" si="64"/>
        <v>6.0422371904010346</v>
      </c>
      <c r="AK148" s="33">
        <f t="shared" si="64"/>
        <v>23.993172356369691</v>
      </c>
      <c r="AL148" s="33">
        <f t="shared" si="64"/>
        <v>2.1515621310599373</v>
      </c>
      <c r="AM148" s="33">
        <f t="shared" si="64"/>
        <v>3.2617532653137311</v>
      </c>
      <c r="AN148" s="33">
        <f t="shared" si="64"/>
        <v>12.10528788198889</v>
      </c>
      <c r="AO148" s="33">
        <f t="shared" si="64"/>
        <v>18.827526812233586</v>
      </c>
      <c r="AP148" s="33">
        <f t="shared" si="64"/>
        <v>25.758771297550549</v>
      </c>
      <c r="AQ148" s="33">
        <f t="shared" si="64"/>
        <v>19.955401593199696</v>
      </c>
      <c r="AR148" s="34">
        <f t="shared" si="64"/>
        <v>18.616224042153927</v>
      </c>
      <c r="AT148" s="33"/>
    </row>
    <row r="149" spans="3:46" x14ac:dyDescent="0.3">
      <c r="C149" s="1"/>
      <c r="F149" s="118">
        <v>17</v>
      </c>
      <c r="G149" s="32">
        <f t="shared" si="49"/>
        <v>3.9160494364149279</v>
      </c>
      <c r="H149" s="33">
        <f t="shared" ref="H149:AR149" si="65">H108</f>
        <v>3.9160494364149279</v>
      </c>
      <c r="I149" s="33">
        <f t="shared" si="65"/>
        <v>7.3790162426833366</v>
      </c>
      <c r="J149" s="33">
        <f t="shared" si="65"/>
        <v>17.199957746653908</v>
      </c>
      <c r="K149" s="33">
        <f t="shared" si="65"/>
        <v>14.995885891110643</v>
      </c>
      <c r="L149" s="33">
        <f t="shared" si="65"/>
        <v>12.942943069829868</v>
      </c>
      <c r="M149" s="33">
        <f t="shared" si="65"/>
        <v>7.7794599028173037</v>
      </c>
      <c r="N149" s="33">
        <f t="shared" si="65"/>
        <v>25.347769271875428</v>
      </c>
      <c r="O149" s="33">
        <f t="shared" si="65"/>
        <v>5.0790100289559694</v>
      </c>
      <c r="P149" s="33">
        <f t="shared" si="65"/>
        <v>5.5643580598257669</v>
      </c>
      <c r="Q149" s="33">
        <f t="shared" si="65"/>
        <v>1.8984161208942798</v>
      </c>
      <c r="R149" s="33">
        <f t="shared" si="65"/>
        <v>11.252234456360993</v>
      </c>
      <c r="S149" s="33">
        <f t="shared" si="65"/>
        <v>18.220053562329898</v>
      </c>
      <c r="T149" s="33">
        <f t="shared" si="65"/>
        <v>18.090218971752396</v>
      </c>
      <c r="U149" s="33">
        <f t="shared" si="65"/>
        <v>18.585827109249752</v>
      </c>
      <c r="V149" s="33">
        <f t="shared" si="65"/>
        <v>9.7659891632594729</v>
      </c>
      <c r="W149" s="33">
        <f t="shared" si="65"/>
        <v>5.0729311394733241</v>
      </c>
      <c r="X149" s="33">
        <f t="shared" si="65"/>
        <v>0</v>
      </c>
      <c r="Y149" s="33">
        <f t="shared" si="65"/>
        <v>9.8406023587309086</v>
      </c>
      <c r="Z149" s="33">
        <f t="shared" si="65"/>
        <v>22.541993612288266</v>
      </c>
      <c r="AA149" s="33">
        <f t="shared" si="65"/>
        <v>16.362560428498639</v>
      </c>
      <c r="AB149" s="33">
        <f t="shared" si="65"/>
        <v>16.33749922328408</v>
      </c>
      <c r="AC149" s="33">
        <f t="shared" si="65"/>
        <v>15.49371046515963</v>
      </c>
      <c r="AD149" s="33">
        <f t="shared" si="65"/>
        <v>15.040255011371121</v>
      </c>
      <c r="AE149" s="33">
        <f t="shared" si="65"/>
        <v>9.1066760286825659</v>
      </c>
      <c r="AF149" s="33">
        <f t="shared" si="65"/>
        <v>15.048913219083598</v>
      </c>
      <c r="AG149" s="33">
        <f t="shared" si="65"/>
        <v>20.088874321150282</v>
      </c>
      <c r="AH149" s="33">
        <f t="shared" si="65"/>
        <v>16.084091615196293</v>
      </c>
      <c r="AI149" s="33">
        <f t="shared" si="65"/>
        <v>15.183472106577852</v>
      </c>
      <c r="AJ149" s="33">
        <f t="shared" si="65"/>
        <v>8.0654547827059542</v>
      </c>
      <c r="AK149" s="33">
        <f t="shared" si="65"/>
        <v>11.084150024233537</v>
      </c>
      <c r="AL149" s="33">
        <f t="shared" si="65"/>
        <v>6.1674195632992408</v>
      </c>
      <c r="AM149" s="33">
        <f t="shared" si="65"/>
        <v>3.2505039332894228</v>
      </c>
      <c r="AN149" s="33">
        <f t="shared" si="65"/>
        <v>12.040409733182548</v>
      </c>
      <c r="AO149" s="33">
        <f t="shared" si="65"/>
        <v>17.086732449327055</v>
      </c>
      <c r="AP149" s="33">
        <f t="shared" si="65"/>
        <v>12.84974958678713</v>
      </c>
      <c r="AQ149" s="33">
        <f t="shared" si="65"/>
        <v>9.0397249804267581</v>
      </c>
      <c r="AR149" s="34">
        <f t="shared" si="65"/>
        <v>22.632081474393228</v>
      </c>
      <c r="AT149" s="33"/>
    </row>
    <row r="150" spans="3:46" x14ac:dyDescent="0.3">
      <c r="C150" s="1"/>
      <c r="F150" s="118">
        <v>18</v>
      </c>
      <c r="G150" s="32">
        <f t="shared" si="49"/>
        <v>8.7945667167907331</v>
      </c>
      <c r="H150" s="33">
        <f t="shared" ref="H150:AR150" si="66">H109</f>
        <v>8.7945667167907331</v>
      </c>
      <c r="I150" s="33">
        <f t="shared" si="66"/>
        <v>32.951944896665715</v>
      </c>
      <c r="J150" s="33">
        <f t="shared" si="66"/>
        <v>14.003231759603317</v>
      </c>
      <c r="K150" s="33">
        <f t="shared" si="66"/>
        <v>22.662667925982081</v>
      </c>
      <c r="L150" s="33">
        <f t="shared" si="66"/>
        <v>19.75726509003691</v>
      </c>
      <c r="M150" s="33">
        <f t="shared" si="66"/>
        <v>10.123899238197025</v>
      </c>
      <c r="N150" s="33">
        <f t="shared" si="66"/>
        <v>38.800202567512144</v>
      </c>
      <c r="O150" s="33">
        <f t="shared" si="66"/>
        <v>6.7756415673505908</v>
      </c>
      <c r="P150" s="33">
        <f t="shared" si="66"/>
        <v>4.3998303652428943</v>
      </c>
      <c r="Q150" s="33">
        <f t="shared" si="66"/>
        <v>8.7901742329153567</v>
      </c>
      <c r="R150" s="33">
        <f t="shared" si="66"/>
        <v>22.069019598096116</v>
      </c>
      <c r="S150" s="33">
        <f t="shared" si="66"/>
        <v>15.156741272819914</v>
      </c>
      <c r="T150" s="33">
        <f t="shared" si="66"/>
        <v>16.963258230081898</v>
      </c>
      <c r="U150" s="33">
        <f t="shared" si="66"/>
        <v>17.458866367579258</v>
      </c>
      <c r="V150" s="33">
        <f t="shared" si="66"/>
        <v>27.752931015198776</v>
      </c>
      <c r="W150" s="33">
        <f t="shared" si="66"/>
        <v>31.115053375918077</v>
      </c>
      <c r="X150" s="33">
        <f t="shared" si="66"/>
        <v>9.8406023587309086</v>
      </c>
      <c r="Y150" s="33">
        <f t="shared" si="66"/>
        <v>0</v>
      </c>
      <c r="Z150" s="33">
        <f t="shared" si="66"/>
        <v>21.41503224924503</v>
      </c>
      <c r="AA150" s="33">
        <f t="shared" si="66"/>
        <v>28.926028682565523</v>
      </c>
      <c r="AB150" s="33">
        <f t="shared" si="66"/>
        <v>28.900967477350964</v>
      </c>
      <c r="AC150" s="33">
        <f t="shared" si="66"/>
        <v>28.057178719226513</v>
      </c>
      <c r="AD150" s="33">
        <f t="shared" si="66"/>
        <v>22.871746181664534</v>
      </c>
      <c r="AE150" s="33">
        <f t="shared" si="66"/>
        <v>29.080880982266024</v>
      </c>
      <c r="AF150" s="33">
        <f t="shared" si="66"/>
        <v>21.988541265363441</v>
      </c>
      <c r="AG150" s="33">
        <f t="shared" si="66"/>
        <v>28.018246610411722</v>
      </c>
      <c r="AH150" s="33">
        <f t="shared" si="66"/>
        <v>24.013463283084988</v>
      </c>
      <c r="AI150" s="33">
        <f t="shared" si="66"/>
        <v>25.104959175811199</v>
      </c>
      <c r="AJ150" s="33">
        <f t="shared" si="66"/>
        <v>12.921173276001344</v>
      </c>
      <c r="AK150" s="33">
        <f t="shared" si="66"/>
        <v>9.9196223296506645</v>
      </c>
      <c r="AL150" s="33">
        <f t="shared" si="66"/>
        <v>30.191918426187133</v>
      </c>
      <c r="AM150" s="33">
        <f t="shared" si="66"/>
        <v>33.319732933997791</v>
      </c>
      <c r="AN150" s="33">
        <f t="shared" si="66"/>
        <v>20.843620987485554</v>
      </c>
      <c r="AO150" s="33">
        <f t="shared" si="66"/>
        <v>15.959771707656554</v>
      </c>
      <c r="AP150" s="33">
        <f t="shared" si="66"/>
        <v>11.685221892204257</v>
      </c>
      <c r="AQ150" s="33">
        <f t="shared" si="66"/>
        <v>13.895443473722148</v>
      </c>
      <c r="AR150" s="34">
        <f t="shared" si="66"/>
        <v>36.084514770029955</v>
      </c>
      <c r="AT150" s="33"/>
    </row>
    <row r="151" spans="3:46" x14ac:dyDescent="0.3">
      <c r="C151" s="1"/>
      <c r="F151" s="118">
        <v>19</v>
      </c>
      <c r="G151" s="32">
        <f t="shared" si="49"/>
        <v>19.476920973815353</v>
      </c>
      <c r="H151" s="33">
        <f t="shared" ref="H151:AR151" si="67">H110</f>
        <v>19.476920973815353</v>
      </c>
      <c r="I151" s="33">
        <f t="shared" si="67"/>
        <v>27.593438925273713</v>
      </c>
      <c r="J151" s="33">
        <f t="shared" si="67"/>
        <v>10.645518038450545</v>
      </c>
      <c r="K151" s="33">
        <f t="shared" si="67"/>
        <v>15.295055115761741</v>
      </c>
      <c r="L151" s="33">
        <f t="shared" si="67"/>
        <v>12.389652279816572</v>
      </c>
      <c r="M151" s="33">
        <f t="shared" si="67"/>
        <v>14.803147252911131</v>
      </c>
      <c r="N151" s="33">
        <f t="shared" si="67"/>
        <v>33.441696596120146</v>
      </c>
      <c r="O151" s="33">
        <f t="shared" si="67"/>
        <v>19.514599773820326</v>
      </c>
      <c r="P151" s="33">
        <f t="shared" si="67"/>
        <v>17.015201884002138</v>
      </c>
      <c r="Q151" s="33">
        <f t="shared" si="67"/>
        <v>28.827153988591594</v>
      </c>
      <c r="R151" s="33">
        <f t="shared" si="67"/>
        <v>14.701406787875776</v>
      </c>
      <c r="S151" s="33">
        <f t="shared" si="67"/>
        <v>7.6865261535784857</v>
      </c>
      <c r="T151" s="33">
        <f t="shared" si="67"/>
        <v>4.4517746405358718</v>
      </c>
      <c r="U151" s="33">
        <f t="shared" si="67"/>
        <v>4.0614475499272995</v>
      </c>
      <c r="V151" s="33">
        <f t="shared" si="67"/>
        <v>22.394425665179515</v>
      </c>
      <c r="W151" s="33">
        <f t="shared" si="67"/>
        <v>25.756548025898816</v>
      </c>
      <c r="X151" s="33">
        <f t="shared" si="67"/>
        <v>29.772405458138117</v>
      </c>
      <c r="Y151" s="33">
        <f t="shared" si="67"/>
        <v>21.41503224924503</v>
      </c>
      <c r="Z151" s="33">
        <f t="shared" si="67"/>
        <v>0</v>
      </c>
      <c r="AA151" s="33">
        <f t="shared" si="67"/>
        <v>23.567522711173524</v>
      </c>
      <c r="AB151" s="33">
        <f t="shared" si="67"/>
        <v>23.542462127331699</v>
      </c>
      <c r="AC151" s="33">
        <f t="shared" si="67"/>
        <v>22.698672747834518</v>
      </c>
      <c r="AD151" s="33">
        <f t="shared" si="67"/>
        <v>15.504133371444196</v>
      </c>
      <c r="AE151" s="33">
        <f t="shared" si="67"/>
        <v>23.722375010874021</v>
      </c>
      <c r="AF151" s="33">
        <f t="shared" si="67"/>
        <v>16.802595473920984</v>
      </c>
      <c r="AG151" s="33">
        <f t="shared" si="67"/>
        <v>20.650633800191383</v>
      </c>
      <c r="AH151" s="33">
        <f t="shared" si="67"/>
        <v>16.64585109423739</v>
      </c>
      <c r="AI151" s="33">
        <f t="shared" si="67"/>
        <v>22.388434389252737</v>
      </c>
      <c r="AJ151" s="33">
        <f t="shared" si="67"/>
        <v>17.548402450694073</v>
      </c>
      <c r="AK151" s="33">
        <f t="shared" si="67"/>
        <v>14.598870344364771</v>
      </c>
      <c r="AL151" s="33">
        <f t="shared" si="67"/>
        <v>24.833413076167869</v>
      </c>
      <c r="AM151" s="33">
        <f t="shared" si="67"/>
        <v>27.961227583978527</v>
      </c>
      <c r="AN151" s="33">
        <f t="shared" si="67"/>
        <v>13.476008177265214</v>
      </c>
      <c r="AO151" s="33">
        <f t="shared" si="67"/>
        <v>8.5584879515826362</v>
      </c>
      <c r="AP151" s="33">
        <f t="shared" si="67"/>
        <v>16.364469906918366</v>
      </c>
      <c r="AQ151" s="33">
        <f t="shared" si="67"/>
        <v>16.518708290355054</v>
      </c>
      <c r="AR151" s="34">
        <f t="shared" si="67"/>
        <v>30.726008798637949</v>
      </c>
      <c r="AT151" s="33"/>
    </row>
    <row r="152" spans="3:46" x14ac:dyDescent="0.3">
      <c r="C152" s="1"/>
      <c r="F152" s="118">
        <v>20</v>
      </c>
      <c r="G152" s="32">
        <f t="shared" si="49"/>
        <v>20.967654442193695</v>
      </c>
      <c r="H152" s="33">
        <f t="shared" ref="H152:AR152" si="68">H111</f>
        <v>20.967654442193695</v>
      </c>
      <c r="I152" s="33">
        <f t="shared" si="68"/>
        <v>10.888528216535972</v>
      </c>
      <c r="J152" s="33">
        <f t="shared" si="68"/>
        <v>16.153726993674425</v>
      </c>
      <c r="K152" s="33">
        <f t="shared" si="68"/>
        <v>7.6776175326531373</v>
      </c>
      <c r="L152" s="33">
        <f t="shared" si="68"/>
        <v>8.6664322020207045</v>
      </c>
      <c r="M152" s="33">
        <f t="shared" si="68"/>
        <v>18.764546335764972</v>
      </c>
      <c r="N152" s="33">
        <f t="shared" si="68"/>
        <v>16.736785887382407</v>
      </c>
      <c r="O152" s="33">
        <f t="shared" si="68"/>
        <v>22.130615034734738</v>
      </c>
      <c r="P152" s="33">
        <f t="shared" si="68"/>
        <v>24.463544061540755</v>
      </c>
      <c r="Q152" s="33">
        <f t="shared" si="68"/>
        <v>15.417308958952118</v>
      </c>
      <c r="R152" s="33">
        <f t="shared" si="68"/>
        <v>8.1557073085861287</v>
      </c>
      <c r="S152" s="33">
        <f t="shared" si="68"/>
        <v>17.173822187977681</v>
      </c>
      <c r="T152" s="33">
        <f t="shared" si="68"/>
        <v>17.043987597400175</v>
      </c>
      <c r="U152" s="33">
        <f t="shared" si="68"/>
        <v>17.539595734897535</v>
      </c>
      <c r="V152" s="33">
        <f t="shared" si="68"/>
        <v>8.9845800141672978</v>
      </c>
      <c r="W152" s="33">
        <f t="shared" si="68"/>
        <v>12.346702996259335</v>
      </c>
      <c r="X152" s="33">
        <f t="shared" si="68"/>
        <v>16.362560428498639</v>
      </c>
      <c r="Y152" s="33">
        <f t="shared" si="68"/>
        <v>28.863375048156385</v>
      </c>
      <c r="Z152" s="33">
        <f t="shared" si="68"/>
        <v>23.497676065964932</v>
      </c>
      <c r="AA152" s="33">
        <f t="shared" si="68"/>
        <v>0</v>
      </c>
      <c r="AB152" s="33">
        <f t="shared" si="68"/>
        <v>2.538466700635043</v>
      </c>
      <c r="AC152" s="33">
        <f t="shared" si="68"/>
        <v>2.8652310885207601</v>
      </c>
      <c r="AD152" s="33">
        <f t="shared" si="68"/>
        <v>6.2980911429530124</v>
      </c>
      <c r="AE152" s="33">
        <f t="shared" si="68"/>
        <v>10.312529981234544</v>
      </c>
      <c r="AF152" s="33">
        <f t="shared" si="68"/>
        <v>8.3308051747921503</v>
      </c>
      <c r="AG152" s="33">
        <f t="shared" si="68"/>
        <v>9.4598475151304271</v>
      </c>
      <c r="AH152" s="33">
        <f t="shared" si="68"/>
        <v>5.4550648091764327</v>
      </c>
      <c r="AI152" s="33">
        <f t="shared" si="68"/>
        <v>4.554445300557993</v>
      </c>
      <c r="AJ152" s="33">
        <f t="shared" si="68"/>
        <v>11.263949196565052</v>
      </c>
      <c r="AK152" s="33">
        <f t="shared" si="68"/>
        <v>22.04721252190339</v>
      </c>
      <c r="AL152" s="33">
        <f t="shared" si="68"/>
        <v>11.423567425155653</v>
      </c>
      <c r="AM152" s="33">
        <f t="shared" si="68"/>
        <v>14.55138193296631</v>
      </c>
      <c r="AN152" s="33">
        <f t="shared" si="68"/>
        <v>8.8028769557706887</v>
      </c>
      <c r="AO152" s="33">
        <f t="shared" si="68"/>
        <v>16.88156759914002</v>
      </c>
      <c r="AP152" s="33">
        <f t="shared" si="68"/>
        <v>23.812812084456983</v>
      </c>
      <c r="AQ152" s="33">
        <f t="shared" si="68"/>
        <v>18.00944238010613</v>
      </c>
      <c r="AR152" s="34">
        <f t="shared" si="68"/>
        <v>14.021098711272945</v>
      </c>
      <c r="AT152" s="33"/>
    </row>
    <row r="153" spans="3:46" x14ac:dyDescent="0.3">
      <c r="C153" s="1"/>
      <c r="F153" s="118">
        <v>21</v>
      </c>
      <c r="G153" s="32">
        <f t="shared" si="49"/>
        <v>22.448152037481201</v>
      </c>
      <c r="H153" s="33">
        <f t="shared" ref="H153:AR153" si="69">H112</f>
        <v>22.448152037481201</v>
      </c>
      <c r="I153" s="33">
        <f t="shared" si="69"/>
        <v>12.369025811823482</v>
      </c>
      <c r="J153" s="33">
        <f t="shared" si="69"/>
        <v>17.634224588961935</v>
      </c>
      <c r="K153" s="33">
        <f t="shared" si="69"/>
        <v>9.158115127940647</v>
      </c>
      <c r="L153" s="33">
        <f t="shared" si="69"/>
        <v>10.146929797308214</v>
      </c>
      <c r="M153" s="33">
        <f t="shared" si="69"/>
        <v>20.245043931052482</v>
      </c>
      <c r="N153" s="33">
        <f t="shared" si="69"/>
        <v>18.217283482669917</v>
      </c>
      <c r="O153" s="33">
        <f t="shared" si="69"/>
        <v>23.611112630022244</v>
      </c>
      <c r="P153" s="33">
        <f t="shared" si="69"/>
        <v>25.944042278201003</v>
      </c>
      <c r="Q153" s="33">
        <f t="shared" si="69"/>
        <v>16.897806554239626</v>
      </c>
      <c r="R153" s="33">
        <f t="shared" si="69"/>
        <v>9.6362049038736384</v>
      </c>
      <c r="S153" s="33">
        <f t="shared" si="69"/>
        <v>18.654319783265187</v>
      </c>
      <c r="T153" s="33">
        <f t="shared" si="69"/>
        <v>18.524485192687685</v>
      </c>
      <c r="U153" s="33">
        <f t="shared" si="69"/>
        <v>19.020093330185045</v>
      </c>
      <c r="V153" s="33">
        <f t="shared" si="69"/>
        <v>10.465077609454809</v>
      </c>
      <c r="W153" s="33">
        <f t="shared" si="69"/>
        <v>13.827200591546845</v>
      </c>
      <c r="X153" s="33">
        <f t="shared" si="69"/>
        <v>17.843058023786149</v>
      </c>
      <c r="Y153" s="33">
        <f t="shared" si="69"/>
        <v>30.343872643443895</v>
      </c>
      <c r="Z153" s="33">
        <f t="shared" si="69"/>
        <v>24.978174282625176</v>
      </c>
      <c r="AA153" s="33">
        <f t="shared" si="69"/>
        <v>2.538466700635043</v>
      </c>
      <c r="AB153" s="33">
        <f t="shared" si="69"/>
        <v>0</v>
      </c>
      <c r="AC153" s="33">
        <f t="shared" si="69"/>
        <v>4.3457286838082689</v>
      </c>
      <c r="AD153" s="33">
        <f t="shared" si="69"/>
        <v>7.7785887382405212</v>
      </c>
      <c r="AE153" s="33">
        <f t="shared" si="69"/>
        <v>11.793027576522054</v>
      </c>
      <c r="AF153" s="33">
        <f t="shared" si="69"/>
        <v>9.81130277007966</v>
      </c>
      <c r="AG153" s="33">
        <f t="shared" si="69"/>
        <v>10.940345110417935</v>
      </c>
      <c r="AH153" s="33">
        <f t="shared" si="69"/>
        <v>6.9355624044639423</v>
      </c>
      <c r="AI153" s="33">
        <f t="shared" si="69"/>
        <v>6.0349428958455018</v>
      </c>
      <c r="AJ153" s="33">
        <f t="shared" si="69"/>
        <v>12.744446791852562</v>
      </c>
      <c r="AK153" s="33">
        <f t="shared" si="69"/>
        <v>23.527710738563634</v>
      </c>
      <c r="AL153" s="33">
        <f t="shared" si="69"/>
        <v>12.904065020443163</v>
      </c>
      <c r="AM153" s="33">
        <f t="shared" si="69"/>
        <v>16.031880149626556</v>
      </c>
      <c r="AN153" s="33">
        <f t="shared" si="69"/>
        <v>10.283374551058198</v>
      </c>
      <c r="AO153" s="33">
        <f t="shared" si="69"/>
        <v>18.362065194427529</v>
      </c>
      <c r="AP153" s="33">
        <f t="shared" si="69"/>
        <v>25.293309679744489</v>
      </c>
      <c r="AQ153" s="33">
        <f t="shared" si="69"/>
        <v>19.489939975393639</v>
      </c>
      <c r="AR153" s="34">
        <f t="shared" si="69"/>
        <v>15.501596306560453</v>
      </c>
      <c r="AT153" s="33"/>
    </row>
    <row r="154" spans="3:46" x14ac:dyDescent="0.3">
      <c r="C154" s="1"/>
      <c r="F154" s="118">
        <v>22</v>
      </c>
      <c r="G154" s="32">
        <f t="shared" si="49"/>
        <v>20.098804478854685</v>
      </c>
      <c r="H154" s="33">
        <f t="shared" ref="H154:AR154" si="70">H113</f>
        <v>20.098804478854685</v>
      </c>
      <c r="I154" s="33">
        <f t="shared" si="70"/>
        <v>10.019678253196963</v>
      </c>
      <c r="J154" s="33">
        <f t="shared" si="70"/>
        <v>15.284877030335418</v>
      </c>
      <c r="K154" s="33">
        <f t="shared" si="70"/>
        <v>6.8087675693141296</v>
      </c>
      <c r="L154" s="33">
        <f t="shared" si="70"/>
        <v>7.797582238681696</v>
      </c>
      <c r="M154" s="33">
        <f t="shared" si="70"/>
        <v>17.895696372425963</v>
      </c>
      <c r="N154" s="33">
        <f t="shared" si="70"/>
        <v>15.867935924043397</v>
      </c>
      <c r="O154" s="33">
        <f t="shared" si="70"/>
        <v>21.261765071395729</v>
      </c>
      <c r="P154" s="33">
        <f t="shared" si="70"/>
        <v>23.594694719574484</v>
      </c>
      <c r="Q154" s="33">
        <f t="shared" si="70"/>
        <v>14.548458995613109</v>
      </c>
      <c r="R154" s="33">
        <f t="shared" si="70"/>
        <v>7.2868573452471201</v>
      </c>
      <c r="S154" s="33">
        <f t="shared" si="70"/>
        <v>16.304972224638671</v>
      </c>
      <c r="T154" s="33">
        <f t="shared" si="70"/>
        <v>16.175137634061169</v>
      </c>
      <c r="U154" s="33">
        <f t="shared" si="70"/>
        <v>16.670745771558526</v>
      </c>
      <c r="V154" s="33">
        <f t="shared" si="70"/>
        <v>8.1157306722010265</v>
      </c>
      <c r="W154" s="33">
        <f t="shared" si="70"/>
        <v>11.477853032920327</v>
      </c>
      <c r="X154" s="33">
        <f t="shared" si="70"/>
        <v>15.49371046515963</v>
      </c>
      <c r="Y154" s="33">
        <f t="shared" si="70"/>
        <v>27.994525084817379</v>
      </c>
      <c r="Z154" s="33">
        <f t="shared" si="70"/>
        <v>22.628826723998657</v>
      </c>
      <c r="AA154" s="33">
        <f t="shared" si="70"/>
        <v>2.8652310885207601</v>
      </c>
      <c r="AB154" s="33">
        <f t="shared" si="70"/>
        <v>4.3457286838082689</v>
      </c>
      <c r="AC154" s="33">
        <f t="shared" si="70"/>
        <v>0</v>
      </c>
      <c r="AD154" s="33">
        <f t="shared" si="70"/>
        <v>5.429241179614003</v>
      </c>
      <c r="AE154" s="33">
        <f t="shared" si="70"/>
        <v>9.4436800178955362</v>
      </c>
      <c r="AF154" s="33">
        <f t="shared" si="70"/>
        <v>7.4619552114531418</v>
      </c>
      <c r="AG154" s="33">
        <f t="shared" si="70"/>
        <v>8.590998173164154</v>
      </c>
      <c r="AH154" s="33">
        <f t="shared" si="70"/>
        <v>4.5862148458374241</v>
      </c>
      <c r="AI154" s="33">
        <f t="shared" si="70"/>
        <v>3.6855953372189845</v>
      </c>
      <c r="AJ154" s="33">
        <f t="shared" si="70"/>
        <v>10.395099233226043</v>
      </c>
      <c r="AK154" s="33">
        <f t="shared" si="70"/>
        <v>21.178363179937119</v>
      </c>
      <c r="AL154" s="33">
        <f t="shared" si="70"/>
        <v>10.554718083189382</v>
      </c>
      <c r="AM154" s="33">
        <f t="shared" si="70"/>
        <v>13.682532591000037</v>
      </c>
      <c r="AN154" s="33">
        <f t="shared" si="70"/>
        <v>7.9340269924316802</v>
      </c>
      <c r="AO154" s="33">
        <f t="shared" si="70"/>
        <v>16.01271763580101</v>
      </c>
      <c r="AP154" s="33">
        <f t="shared" si="70"/>
        <v>22.943962121117973</v>
      </c>
      <c r="AQ154" s="33">
        <f t="shared" si="70"/>
        <v>17.140592416767124</v>
      </c>
      <c r="AR154" s="34">
        <f t="shared" si="70"/>
        <v>13.152248747933937</v>
      </c>
      <c r="AT154" s="33"/>
    </row>
    <row r="155" spans="3:46" x14ac:dyDescent="0.3">
      <c r="C155" s="1"/>
      <c r="F155" s="118">
        <v>23</v>
      </c>
      <c r="G155" s="32">
        <f t="shared" si="49"/>
        <v>14.976026197074576</v>
      </c>
      <c r="H155" s="33">
        <f t="shared" ref="H155:AR155" si="71">H114</f>
        <v>14.976026197074576</v>
      </c>
      <c r="I155" s="33">
        <f t="shared" si="71"/>
        <v>11.453085737010204</v>
      </c>
      <c r="J155" s="33">
        <f t="shared" si="71"/>
        <v>10.162098127182572</v>
      </c>
      <c r="K155" s="33">
        <f t="shared" si="71"/>
        <v>4.8995029018106804</v>
      </c>
      <c r="L155" s="33">
        <f t="shared" si="71"/>
        <v>5.8883175711782467</v>
      </c>
      <c r="M155" s="33">
        <f t="shared" si="71"/>
        <v>12.772917469273118</v>
      </c>
      <c r="N155" s="33">
        <f t="shared" si="71"/>
        <v>17.301343407856638</v>
      </c>
      <c r="O155" s="33">
        <f t="shared" si="71"/>
        <v>16.138986789615618</v>
      </c>
      <c r="P155" s="33">
        <f t="shared" si="71"/>
        <v>18.471915816421639</v>
      </c>
      <c r="Q155" s="33">
        <f t="shared" si="71"/>
        <v>14.0950035418246</v>
      </c>
      <c r="R155" s="33">
        <f t="shared" si="71"/>
        <v>10.200512011134999</v>
      </c>
      <c r="S155" s="33">
        <f t="shared" si="71"/>
        <v>11.182193942858563</v>
      </c>
      <c r="T155" s="33">
        <f t="shared" si="71"/>
        <v>11.052358730908322</v>
      </c>
      <c r="U155" s="33">
        <f t="shared" si="71"/>
        <v>11.547967489778419</v>
      </c>
      <c r="V155" s="33">
        <f t="shared" si="71"/>
        <v>7.6622745970397803</v>
      </c>
      <c r="W155" s="33">
        <f t="shared" si="71"/>
        <v>11.024397579131819</v>
      </c>
      <c r="X155" s="33">
        <f t="shared" si="71"/>
        <v>15.040255011371121</v>
      </c>
      <c r="Y155" s="33">
        <f t="shared" si="71"/>
        <v>22.871746181664534</v>
      </c>
      <c r="Z155" s="33">
        <f t="shared" si="71"/>
        <v>15.504133371444196</v>
      </c>
      <c r="AA155" s="33">
        <f t="shared" si="71"/>
        <v>6.2980911429530124</v>
      </c>
      <c r="AB155" s="33">
        <f t="shared" si="71"/>
        <v>7.3873631426547526</v>
      </c>
      <c r="AC155" s="33">
        <f t="shared" si="71"/>
        <v>5.429241179614003</v>
      </c>
      <c r="AD155" s="33">
        <f t="shared" si="71"/>
        <v>0</v>
      </c>
      <c r="AE155" s="33">
        <f t="shared" si="71"/>
        <v>8.9902245641070255</v>
      </c>
      <c r="AF155" s="33">
        <f t="shared" si="71"/>
        <v>2.9173518336709461</v>
      </c>
      <c r="AG155" s="33">
        <f t="shared" si="71"/>
        <v>6.0311382305789945</v>
      </c>
      <c r="AH155" s="33">
        <f t="shared" si="71"/>
        <v>2.0263555246250018</v>
      </c>
      <c r="AI155" s="33">
        <f t="shared" si="71"/>
        <v>3.1178514173512122</v>
      </c>
      <c r="AJ155" s="33">
        <f t="shared" si="71"/>
        <v>9.9416437794375341</v>
      </c>
      <c r="AK155" s="33">
        <f t="shared" si="71"/>
        <v>16.055584276784273</v>
      </c>
      <c r="AL155" s="33">
        <f t="shared" si="71"/>
        <v>10.101262008028135</v>
      </c>
      <c r="AM155" s="33">
        <f t="shared" si="71"/>
        <v>13.229076515838793</v>
      </c>
      <c r="AN155" s="33">
        <f t="shared" si="71"/>
        <v>6.0247623249282309</v>
      </c>
      <c r="AO155" s="33">
        <f t="shared" si="71"/>
        <v>10.048872829855716</v>
      </c>
      <c r="AP155" s="33">
        <f t="shared" si="71"/>
        <v>17.821183217965128</v>
      </c>
      <c r="AQ155" s="33">
        <f t="shared" si="71"/>
        <v>12.017813513614277</v>
      </c>
      <c r="AR155" s="34">
        <f t="shared" si="71"/>
        <v>14.585656231747175</v>
      </c>
      <c r="AT155" s="33"/>
    </row>
    <row r="156" spans="3:46" x14ac:dyDescent="0.3">
      <c r="C156" s="1"/>
      <c r="F156" s="118">
        <v>24</v>
      </c>
      <c r="G156" s="32">
        <f t="shared" si="49"/>
        <v>7.0175401096101515</v>
      </c>
      <c r="H156" s="33">
        <f t="shared" ref="H156:AR156" si="72">H115</f>
        <v>7.0175401096101515</v>
      </c>
      <c r="I156" s="33">
        <f t="shared" si="72"/>
        <v>5.3792797047236753</v>
      </c>
      <c r="J156" s="33">
        <f t="shared" si="72"/>
        <v>16.065513813115935</v>
      </c>
      <c r="K156" s="33">
        <f t="shared" si="72"/>
        <v>8.9458560652192833</v>
      </c>
      <c r="L156" s="33">
        <f t="shared" si="72"/>
        <v>9.9346701132141124</v>
      </c>
      <c r="M156" s="33">
        <f t="shared" si="72"/>
        <v>4.8144313818086921</v>
      </c>
      <c r="N156" s="33">
        <f t="shared" si="72"/>
        <v>19.297738824611329</v>
      </c>
      <c r="O156" s="33">
        <f t="shared" si="72"/>
        <v>8.1805007021511926</v>
      </c>
      <c r="P156" s="33">
        <f t="shared" si="72"/>
        <v>24.375330880982265</v>
      </c>
      <c r="Q156" s="33">
        <f t="shared" si="72"/>
        <v>8.1614245591360426</v>
      </c>
      <c r="R156" s="33">
        <f t="shared" si="72"/>
        <v>6.8959585917208299</v>
      </c>
      <c r="S156" s="33">
        <f t="shared" si="72"/>
        <v>17.08560900741919</v>
      </c>
      <c r="T156" s="33">
        <f t="shared" si="72"/>
        <v>16.955774416841688</v>
      </c>
      <c r="U156" s="33">
        <f t="shared" si="72"/>
        <v>17.451382554339048</v>
      </c>
      <c r="V156" s="33">
        <f t="shared" si="72"/>
        <v>1.7459977382032386</v>
      </c>
      <c r="W156" s="33">
        <f t="shared" si="72"/>
        <v>5.0908185964432624</v>
      </c>
      <c r="X156" s="33">
        <f t="shared" si="72"/>
        <v>9.1066760286825659</v>
      </c>
      <c r="Y156" s="33">
        <f t="shared" si="72"/>
        <v>28.775161246225164</v>
      </c>
      <c r="Z156" s="33">
        <f t="shared" si="72"/>
        <v>23.409462885406441</v>
      </c>
      <c r="AA156" s="33">
        <f t="shared" si="72"/>
        <v>10.312529981234544</v>
      </c>
      <c r="AB156" s="33">
        <f t="shared" si="72"/>
        <v>10.287469397392719</v>
      </c>
      <c r="AC156" s="33">
        <f t="shared" si="72"/>
        <v>9.4436800178955362</v>
      </c>
      <c r="AD156" s="33">
        <f t="shared" si="72"/>
        <v>8.9902245641070255</v>
      </c>
      <c r="AE156" s="33">
        <f t="shared" si="72"/>
        <v>0</v>
      </c>
      <c r="AF156" s="33">
        <f t="shared" si="72"/>
        <v>8.9988827718195044</v>
      </c>
      <c r="AG156" s="33">
        <f t="shared" si="72"/>
        <v>14.038844495258926</v>
      </c>
      <c r="AH156" s="33">
        <f t="shared" si="72"/>
        <v>10.034061167932197</v>
      </c>
      <c r="AI156" s="33">
        <f t="shared" si="72"/>
        <v>9.1334416593137551</v>
      </c>
      <c r="AJ156" s="33">
        <f t="shared" si="72"/>
        <v>2.0171573440043744</v>
      </c>
      <c r="AK156" s="33">
        <f t="shared" si="72"/>
        <v>21.958999341344896</v>
      </c>
      <c r="AL156" s="33">
        <f t="shared" si="72"/>
        <v>4.1676830253395805</v>
      </c>
      <c r="AM156" s="33">
        <f t="shared" si="72"/>
        <v>7.2954975331502352</v>
      </c>
      <c r="AN156" s="33">
        <f t="shared" si="72"/>
        <v>10.071115488336833</v>
      </c>
      <c r="AO156" s="33">
        <f t="shared" si="72"/>
        <v>16.793354418581529</v>
      </c>
      <c r="AP156" s="33">
        <f t="shared" si="72"/>
        <v>23.724598903898492</v>
      </c>
      <c r="AQ156" s="33">
        <f t="shared" si="72"/>
        <v>6.063291162836939</v>
      </c>
      <c r="AR156" s="34">
        <f t="shared" si="72"/>
        <v>16.582051027129133</v>
      </c>
      <c r="AT156" s="33"/>
    </row>
    <row r="157" spans="3:46" x14ac:dyDescent="0.3">
      <c r="C157" s="1"/>
      <c r="F157" s="118">
        <v>25</v>
      </c>
      <c r="G157" s="32">
        <f t="shared" si="49"/>
        <v>14.092820659400749</v>
      </c>
      <c r="H157" s="33">
        <f t="shared" ref="H157:AR157" si="73">H116</f>
        <v>14.092820659400749</v>
      </c>
      <c r="I157" s="33">
        <f t="shared" si="73"/>
        <v>13.485800390222078</v>
      </c>
      <c r="J157" s="33">
        <f t="shared" si="73"/>
        <v>9.2788932108814794</v>
      </c>
      <c r="K157" s="33">
        <f t="shared" si="73"/>
        <v>4.0162979855095875</v>
      </c>
      <c r="L157" s="33">
        <f t="shared" si="73"/>
        <v>5.0051126548771547</v>
      </c>
      <c r="M157" s="33">
        <f t="shared" si="73"/>
        <v>11.889712552972025</v>
      </c>
      <c r="N157" s="33">
        <f t="shared" si="73"/>
        <v>19.334058061068511</v>
      </c>
      <c r="O157" s="33">
        <f t="shared" si="73"/>
        <v>15.255781251941791</v>
      </c>
      <c r="P157" s="33">
        <f t="shared" si="73"/>
        <v>17.588710900120546</v>
      </c>
      <c r="Q157" s="33">
        <f t="shared" si="73"/>
        <v>14.103661749537077</v>
      </c>
      <c r="R157" s="33">
        <f t="shared" si="73"/>
        <v>9.3173070948339074</v>
      </c>
      <c r="S157" s="33">
        <f t="shared" si="73"/>
        <v>10.298988405184733</v>
      </c>
      <c r="T157" s="33">
        <f t="shared" si="73"/>
        <v>10.169153814607229</v>
      </c>
      <c r="U157" s="33">
        <f t="shared" si="73"/>
        <v>10.664761952104589</v>
      </c>
      <c r="V157" s="33">
        <f t="shared" si="73"/>
        <v>7.6709334261249955</v>
      </c>
      <c r="W157" s="33">
        <f t="shared" si="73"/>
        <v>11.033055786844297</v>
      </c>
      <c r="X157" s="33">
        <f t="shared" si="73"/>
        <v>15.048913219083598</v>
      </c>
      <c r="Y157" s="33">
        <f t="shared" si="73"/>
        <v>21.988541265363441</v>
      </c>
      <c r="Z157" s="33">
        <f t="shared" si="73"/>
        <v>14.620928455143103</v>
      </c>
      <c r="AA157" s="33">
        <f t="shared" si="73"/>
        <v>8.3308051747921503</v>
      </c>
      <c r="AB157" s="33">
        <f t="shared" si="73"/>
        <v>9.4200777958666286</v>
      </c>
      <c r="AC157" s="33">
        <f t="shared" si="73"/>
        <v>7.4619552114531418</v>
      </c>
      <c r="AD157" s="33">
        <f t="shared" si="73"/>
        <v>2.9173518336709461</v>
      </c>
      <c r="AE157" s="33">
        <f t="shared" si="73"/>
        <v>8.9988827718195044</v>
      </c>
      <c r="AF157" s="33">
        <f t="shared" si="73"/>
        <v>0</v>
      </c>
      <c r="AG157" s="33">
        <f t="shared" si="73"/>
        <v>8.0638528837908705</v>
      </c>
      <c r="AH157" s="33">
        <f t="shared" si="73"/>
        <v>4.0590695564641406</v>
      </c>
      <c r="AI157" s="33">
        <f t="shared" si="73"/>
        <v>5.1505654491903519</v>
      </c>
      <c r="AJ157" s="33">
        <f t="shared" si="73"/>
        <v>9.9503019871500111</v>
      </c>
      <c r="AK157" s="33">
        <f t="shared" si="73"/>
        <v>15.17237936048318</v>
      </c>
      <c r="AL157" s="33">
        <f t="shared" si="73"/>
        <v>10.10992083711335</v>
      </c>
      <c r="AM157" s="33">
        <f t="shared" si="73"/>
        <v>13.237735344924006</v>
      </c>
      <c r="AN157" s="33">
        <f t="shared" si="73"/>
        <v>5.1415574086271389</v>
      </c>
      <c r="AO157" s="33">
        <f t="shared" si="73"/>
        <v>9.1656679135546248</v>
      </c>
      <c r="AP157" s="33">
        <f t="shared" si="73"/>
        <v>16.937978301664035</v>
      </c>
      <c r="AQ157" s="33">
        <f t="shared" si="73"/>
        <v>11.134608597313186</v>
      </c>
      <c r="AR157" s="34">
        <f t="shared" si="73"/>
        <v>16.618370263586314</v>
      </c>
      <c r="AT157" s="33"/>
    </row>
    <row r="158" spans="3:46" x14ac:dyDescent="0.3">
      <c r="C158" s="1"/>
      <c r="F158" s="118">
        <v>26</v>
      </c>
      <c r="G158" s="32">
        <f t="shared" si="49"/>
        <v>20.122526625821763</v>
      </c>
      <c r="H158" s="33">
        <f t="shared" ref="H158:AR158" si="74">H117</f>
        <v>20.122526625821763</v>
      </c>
      <c r="I158" s="33">
        <f t="shared" si="74"/>
        <v>14.614842730560353</v>
      </c>
      <c r="J158" s="33">
        <f t="shared" si="74"/>
        <v>15.308598555929759</v>
      </c>
      <c r="K158" s="33">
        <f t="shared" si="74"/>
        <v>10.046003951930604</v>
      </c>
      <c r="L158" s="33">
        <f t="shared" si="74"/>
        <v>11.034817999925435</v>
      </c>
      <c r="M158" s="33">
        <f t="shared" si="74"/>
        <v>17.919417898020306</v>
      </c>
      <c r="N158" s="33">
        <f t="shared" si="74"/>
        <v>20.463100401406788</v>
      </c>
      <c r="O158" s="33">
        <f t="shared" si="74"/>
        <v>21.285487218362807</v>
      </c>
      <c r="P158" s="33">
        <f t="shared" si="74"/>
        <v>23.618416245168827</v>
      </c>
      <c r="Q158" s="33">
        <f t="shared" si="74"/>
        <v>19.143622851603762</v>
      </c>
      <c r="R158" s="33">
        <f t="shared" si="74"/>
        <v>11.882021201237775</v>
      </c>
      <c r="S158" s="33">
        <f t="shared" si="74"/>
        <v>16.328694371605753</v>
      </c>
      <c r="T158" s="33">
        <f t="shared" si="74"/>
        <v>16.198859781028247</v>
      </c>
      <c r="U158" s="33">
        <f t="shared" si="74"/>
        <v>16.694467918525607</v>
      </c>
      <c r="V158" s="33">
        <f t="shared" si="74"/>
        <v>12.71089452819168</v>
      </c>
      <c r="W158" s="33">
        <f t="shared" si="74"/>
        <v>16.073016888910985</v>
      </c>
      <c r="X158" s="33">
        <f t="shared" si="74"/>
        <v>20.088874321150282</v>
      </c>
      <c r="Y158" s="33">
        <f t="shared" si="74"/>
        <v>28.018246610411722</v>
      </c>
      <c r="Z158" s="33">
        <f t="shared" si="74"/>
        <v>20.650633800191383</v>
      </c>
      <c r="AA158" s="33">
        <f t="shared" si="74"/>
        <v>9.4598475151304271</v>
      </c>
      <c r="AB158" s="33">
        <f t="shared" si="74"/>
        <v>10.549120136204904</v>
      </c>
      <c r="AC158" s="33">
        <f t="shared" si="74"/>
        <v>8.590998173164154</v>
      </c>
      <c r="AD158" s="33">
        <f t="shared" si="74"/>
        <v>6.0311382305789945</v>
      </c>
      <c r="AE158" s="33">
        <f t="shared" si="74"/>
        <v>14.038844495258926</v>
      </c>
      <c r="AF158" s="33">
        <f t="shared" si="74"/>
        <v>8.0638528837908705</v>
      </c>
      <c r="AG158" s="33">
        <f t="shared" si="74"/>
        <v>0</v>
      </c>
      <c r="AH158" s="33">
        <f t="shared" si="74"/>
        <v>4.0047833273267308</v>
      </c>
      <c r="AI158" s="33">
        <f t="shared" si="74"/>
        <v>6.2796077895286269</v>
      </c>
      <c r="AJ158" s="33">
        <f t="shared" si="74"/>
        <v>14.990263089216699</v>
      </c>
      <c r="AK158" s="33">
        <f t="shared" si="74"/>
        <v>21.202084705531462</v>
      </c>
      <c r="AL158" s="33">
        <f t="shared" si="74"/>
        <v>15.149881939180037</v>
      </c>
      <c r="AM158" s="33">
        <f t="shared" si="74"/>
        <v>18.277696446990692</v>
      </c>
      <c r="AN158" s="33">
        <f t="shared" si="74"/>
        <v>11.171262753675419</v>
      </c>
      <c r="AO158" s="33">
        <f t="shared" si="74"/>
        <v>15.195373258602906</v>
      </c>
      <c r="AP158" s="33">
        <f t="shared" si="74"/>
        <v>22.967684268085051</v>
      </c>
      <c r="AQ158" s="33">
        <f t="shared" si="74"/>
        <v>17.164313942361467</v>
      </c>
      <c r="AR158" s="34">
        <f t="shared" si="74"/>
        <v>17.747412603924591</v>
      </c>
      <c r="AT158" s="33"/>
    </row>
    <row r="159" spans="3:46" x14ac:dyDescent="0.3">
      <c r="C159" s="1"/>
      <c r="F159" s="118">
        <v>27</v>
      </c>
      <c r="G159" s="32">
        <f t="shared" si="49"/>
        <v>16.117743298495036</v>
      </c>
      <c r="H159" s="33">
        <f t="shared" ref="H159:AR159" si="75">H118</f>
        <v>16.117743298495036</v>
      </c>
      <c r="I159" s="33">
        <f t="shared" si="75"/>
        <v>10.610059403233622</v>
      </c>
      <c r="J159" s="33">
        <f t="shared" si="75"/>
        <v>11.30381522860303</v>
      </c>
      <c r="K159" s="33">
        <f t="shared" si="75"/>
        <v>6.0412206246038753</v>
      </c>
      <c r="L159" s="33">
        <f t="shared" si="75"/>
        <v>7.0300346725987044</v>
      </c>
      <c r="M159" s="33">
        <f t="shared" si="75"/>
        <v>13.914635192066312</v>
      </c>
      <c r="N159" s="33">
        <f t="shared" si="75"/>
        <v>16.458317074080057</v>
      </c>
      <c r="O159" s="33">
        <f t="shared" si="75"/>
        <v>17.28070389103608</v>
      </c>
      <c r="P159" s="33">
        <f t="shared" si="75"/>
        <v>19.613632917842097</v>
      </c>
      <c r="Q159" s="33">
        <f t="shared" si="75"/>
        <v>15.138839524277033</v>
      </c>
      <c r="R159" s="33">
        <f t="shared" si="75"/>
        <v>7.877237873911044</v>
      </c>
      <c r="S159" s="33">
        <f t="shared" si="75"/>
        <v>12.32391104427902</v>
      </c>
      <c r="T159" s="33">
        <f t="shared" si="75"/>
        <v>12.194076453701516</v>
      </c>
      <c r="U159" s="33">
        <f t="shared" si="75"/>
        <v>12.689684591198876</v>
      </c>
      <c r="V159" s="33">
        <f t="shared" si="75"/>
        <v>8.7061112008649513</v>
      </c>
      <c r="W159" s="33">
        <f t="shared" si="75"/>
        <v>12.068234182956989</v>
      </c>
      <c r="X159" s="33">
        <f t="shared" si="75"/>
        <v>16.084091615196293</v>
      </c>
      <c r="Y159" s="33">
        <f t="shared" si="75"/>
        <v>24.013463283084988</v>
      </c>
      <c r="Z159" s="33">
        <f t="shared" si="75"/>
        <v>16.64585109423739</v>
      </c>
      <c r="AA159" s="33">
        <f t="shared" si="75"/>
        <v>5.4550648091764327</v>
      </c>
      <c r="AB159" s="33">
        <f t="shared" si="75"/>
        <v>6.5443368088781746</v>
      </c>
      <c r="AC159" s="33">
        <f t="shared" si="75"/>
        <v>4.5862148458374241</v>
      </c>
      <c r="AD159" s="33">
        <f t="shared" si="75"/>
        <v>2.0263555246250018</v>
      </c>
      <c r="AE159" s="33">
        <f t="shared" si="75"/>
        <v>10.034061167932197</v>
      </c>
      <c r="AF159" s="33">
        <f t="shared" si="75"/>
        <v>4.0590695564641406</v>
      </c>
      <c r="AG159" s="33">
        <f t="shared" si="75"/>
        <v>4.0047833273267308</v>
      </c>
      <c r="AH159" s="33">
        <f t="shared" si="75"/>
        <v>0</v>
      </c>
      <c r="AI159" s="33">
        <f t="shared" si="75"/>
        <v>2.2748244622018965</v>
      </c>
      <c r="AJ159" s="33">
        <f t="shared" si="75"/>
        <v>10.985480383262702</v>
      </c>
      <c r="AK159" s="33">
        <f t="shared" si="75"/>
        <v>17.197301378204731</v>
      </c>
      <c r="AL159" s="33">
        <f t="shared" si="75"/>
        <v>11.145098611853307</v>
      </c>
      <c r="AM159" s="33">
        <f t="shared" si="75"/>
        <v>14.272913119663961</v>
      </c>
      <c r="AN159" s="33">
        <f t="shared" si="75"/>
        <v>7.1664800477214259</v>
      </c>
      <c r="AO159" s="33">
        <f t="shared" si="75"/>
        <v>11.190589931276175</v>
      </c>
      <c r="AP159" s="33">
        <f t="shared" si="75"/>
        <v>18.962900940758324</v>
      </c>
      <c r="AQ159" s="33">
        <f t="shared" si="75"/>
        <v>13.159530615034736</v>
      </c>
      <c r="AR159" s="34">
        <f t="shared" si="75"/>
        <v>13.742629897970597</v>
      </c>
      <c r="AT159" s="33"/>
    </row>
    <row r="160" spans="3:46" x14ac:dyDescent="0.3">
      <c r="C160" s="1"/>
      <c r="F160" s="118">
        <v>28</v>
      </c>
      <c r="G160" s="32">
        <f t="shared" si="49"/>
        <v>17.209239191221247</v>
      </c>
      <c r="H160" s="33">
        <f t="shared" ref="H160:AR160" si="76">H119</f>
        <v>17.209239191221247</v>
      </c>
      <c r="I160" s="33">
        <f t="shared" si="76"/>
        <v>9.7094398946151834</v>
      </c>
      <c r="J160" s="33">
        <f t="shared" si="76"/>
        <v>12.395311121329241</v>
      </c>
      <c r="K160" s="33">
        <f t="shared" si="76"/>
        <v>6.4985298321050866</v>
      </c>
      <c r="L160" s="33">
        <f t="shared" si="76"/>
        <v>7.4873438800999175</v>
      </c>
      <c r="M160" s="33">
        <f t="shared" si="76"/>
        <v>15.006131084792523</v>
      </c>
      <c r="N160" s="33">
        <f t="shared" si="76"/>
        <v>15.557697565461616</v>
      </c>
      <c r="O160" s="33">
        <f t="shared" si="76"/>
        <v>18.372199783762287</v>
      </c>
      <c r="P160" s="33">
        <f t="shared" si="76"/>
        <v>20.705128810568308</v>
      </c>
      <c r="Q160" s="33">
        <f t="shared" si="76"/>
        <v>14.238220637031331</v>
      </c>
      <c r="R160" s="33">
        <f t="shared" si="76"/>
        <v>6.9766189866653416</v>
      </c>
      <c r="S160" s="33">
        <f t="shared" si="76"/>
        <v>13.415406937005232</v>
      </c>
      <c r="T160" s="33">
        <f t="shared" si="76"/>
        <v>13.285572346427728</v>
      </c>
      <c r="U160" s="33">
        <f t="shared" si="76"/>
        <v>13.781180483925088</v>
      </c>
      <c r="V160" s="33">
        <f t="shared" si="76"/>
        <v>7.8054923136192471</v>
      </c>
      <c r="W160" s="33">
        <f t="shared" si="76"/>
        <v>11.167614674338548</v>
      </c>
      <c r="X160" s="33">
        <f t="shared" si="76"/>
        <v>15.183472106577852</v>
      </c>
      <c r="Y160" s="33">
        <f t="shared" si="76"/>
        <v>25.104959175811199</v>
      </c>
      <c r="Z160" s="33">
        <f t="shared" si="76"/>
        <v>22.318588365416879</v>
      </c>
      <c r="AA160" s="33">
        <f t="shared" si="76"/>
        <v>4.554445300557993</v>
      </c>
      <c r="AB160" s="33">
        <f t="shared" si="76"/>
        <v>5.6437173002597341</v>
      </c>
      <c r="AC160" s="33">
        <f t="shared" si="76"/>
        <v>3.6855953372189845</v>
      </c>
      <c r="AD160" s="33">
        <f t="shared" si="76"/>
        <v>3.1178514173512122</v>
      </c>
      <c r="AE160" s="33">
        <f t="shared" si="76"/>
        <v>9.1334416593137551</v>
      </c>
      <c r="AF160" s="33">
        <f t="shared" si="76"/>
        <v>5.1505654491903519</v>
      </c>
      <c r="AG160" s="33">
        <f t="shared" si="76"/>
        <v>6.2796077895286269</v>
      </c>
      <c r="AH160" s="33">
        <f t="shared" si="76"/>
        <v>2.2748244622018965</v>
      </c>
      <c r="AI160" s="33">
        <f t="shared" si="76"/>
        <v>0</v>
      </c>
      <c r="AJ160" s="33">
        <f t="shared" si="76"/>
        <v>10.084860874644265</v>
      </c>
      <c r="AK160" s="33">
        <f t="shared" si="76"/>
        <v>18.288797270930942</v>
      </c>
      <c r="AL160" s="33">
        <f t="shared" si="76"/>
        <v>10.244479724607604</v>
      </c>
      <c r="AM160" s="33">
        <f t="shared" si="76"/>
        <v>13.372294232418259</v>
      </c>
      <c r="AN160" s="33">
        <f t="shared" si="76"/>
        <v>7.6237892552226372</v>
      </c>
      <c r="AO160" s="33">
        <f t="shared" si="76"/>
        <v>15.702479277219233</v>
      </c>
      <c r="AP160" s="33">
        <f t="shared" si="76"/>
        <v>20.054396833484535</v>
      </c>
      <c r="AQ160" s="33">
        <f t="shared" si="76"/>
        <v>14.251026507760946</v>
      </c>
      <c r="AR160" s="34">
        <f t="shared" si="76"/>
        <v>12.842010389352158</v>
      </c>
      <c r="AT160" s="33"/>
    </row>
    <row r="161" spans="1:46" x14ac:dyDescent="0.3">
      <c r="C161" s="1"/>
      <c r="F161" s="118">
        <v>29</v>
      </c>
      <c r="G161" s="32">
        <f t="shared" si="49"/>
        <v>5.0003827656057762</v>
      </c>
      <c r="H161" s="33">
        <f t="shared" ref="H161:AR161" si="77">H120</f>
        <v>5.0003827656057762</v>
      </c>
      <c r="I161" s="33">
        <f t="shared" si="77"/>
        <v>6.3306989200541839</v>
      </c>
      <c r="J161" s="33">
        <f t="shared" si="77"/>
        <v>12.20636720643245</v>
      </c>
      <c r="K161" s="33">
        <f t="shared" si="77"/>
        <v>9.8972746591770537</v>
      </c>
      <c r="L161" s="33">
        <f t="shared" si="77"/>
        <v>7.9493525296084107</v>
      </c>
      <c r="M161" s="33">
        <f t="shared" si="77"/>
        <v>2.7972740378043173</v>
      </c>
      <c r="N161" s="33">
        <f t="shared" si="77"/>
        <v>20.24915803994184</v>
      </c>
      <c r="O161" s="33">
        <f t="shared" si="77"/>
        <v>6.1633433581468182</v>
      </c>
      <c r="P161" s="33">
        <f t="shared" si="77"/>
        <v>8.5213429107584471</v>
      </c>
      <c r="Q161" s="33">
        <f t="shared" si="77"/>
        <v>7.0150260355176659</v>
      </c>
      <c r="R161" s="33">
        <f t="shared" si="77"/>
        <v>6.2586432947667996</v>
      </c>
      <c r="S161" s="33">
        <f t="shared" si="77"/>
        <v>13.226462400735706</v>
      </c>
      <c r="T161" s="33">
        <f t="shared" si="77"/>
        <v>13.096627810158202</v>
      </c>
      <c r="U161" s="33">
        <f t="shared" si="77"/>
        <v>13.59223594765556</v>
      </c>
      <c r="V161" s="33">
        <f t="shared" si="77"/>
        <v>2.6974169535337467</v>
      </c>
      <c r="W161" s="33">
        <f t="shared" si="77"/>
        <v>6.0422371904010346</v>
      </c>
      <c r="X161" s="33">
        <f t="shared" si="77"/>
        <v>8.0654547827059542</v>
      </c>
      <c r="Y161" s="33">
        <f t="shared" si="77"/>
        <v>12.921173276001344</v>
      </c>
      <c r="Z161" s="33">
        <f t="shared" si="77"/>
        <v>17.548402450694073</v>
      </c>
      <c r="AA161" s="33">
        <f t="shared" si="77"/>
        <v>11.263949196565052</v>
      </c>
      <c r="AB161" s="33">
        <f t="shared" si="77"/>
        <v>11.238887991350493</v>
      </c>
      <c r="AC161" s="33">
        <f t="shared" si="77"/>
        <v>10.395099233226043</v>
      </c>
      <c r="AD161" s="33">
        <f t="shared" si="77"/>
        <v>9.9416437794375341</v>
      </c>
      <c r="AE161" s="33">
        <f t="shared" si="77"/>
        <v>2.0171573440043744</v>
      </c>
      <c r="AF161" s="33">
        <f t="shared" si="77"/>
        <v>9.9503019871500111</v>
      </c>
      <c r="AG161" s="33">
        <f t="shared" si="77"/>
        <v>14.990263089216699</v>
      </c>
      <c r="AH161" s="33">
        <f t="shared" si="77"/>
        <v>10.985480383262702</v>
      </c>
      <c r="AI161" s="33">
        <f t="shared" si="77"/>
        <v>10.084860874644265</v>
      </c>
      <c r="AJ161" s="33">
        <f t="shared" si="77"/>
        <v>0</v>
      </c>
      <c r="AK161" s="33">
        <f t="shared" si="77"/>
        <v>6.1050113711210807</v>
      </c>
      <c r="AL161" s="33">
        <f t="shared" si="77"/>
        <v>5.119102240670089</v>
      </c>
      <c r="AM161" s="33">
        <f t="shared" si="77"/>
        <v>8.2469167484807429</v>
      </c>
      <c r="AN161" s="33">
        <f t="shared" si="77"/>
        <v>7.0468185715883527</v>
      </c>
      <c r="AO161" s="33">
        <f t="shared" si="77"/>
        <v>12.093141909105597</v>
      </c>
      <c r="AP161" s="33">
        <f t="shared" si="77"/>
        <v>7.8706103123019373</v>
      </c>
      <c r="AQ161" s="33">
        <f t="shared" si="77"/>
        <v>4.0461338188325655</v>
      </c>
      <c r="AR161" s="34">
        <f t="shared" si="77"/>
        <v>17.533470242459643</v>
      </c>
      <c r="AT161" s="33"/>
    </row>
    <row r="162" spans="1:46" x14ac:dyDescent="0.3">
      <c r="C162" s="1"/>
      <c r="F162" s="118">
        <v>30</v>
      </c>
      <c r="G162" s="32">
        <f t="shared" si="49"/>
        <v>10.038114382293362</v>
      </c>
      <c r="H162" s="33">
        <f t="shared" ref="H162:AR162" si="78">H121</f>
        <v>10.038114382293362</v>
      </c>
      <c r="I162" s="33">
        <f t="shared" si="78"/>
        <v>26.135782370412716</v>
      </c>
      <c r="J162" s="33">
        <f t="shared" si="78"/>
        <v>7.1870698547230543</v>
      </c>
      <c r="K162" s="33">
        <f t="shared" si="78"/>
        <v>15.846505399729081</v>
      </c>
      <c r="L162" s="33">
        <f t="shared" si="78"/>
        <v>12.941103185156647</v>
      </c>
      <c r="M162" s="33">
        <f t="shared" si="78"/>
        <v>3.307737333316763</v>
      </c>
      <c r="N162" s="33">
        <f t="shared" si="78"/>
        <v>31.984040041259149</v>
      </c>
      <c r="O162" s="33">
        <f t="shared" si="78"/>
        <v>8.0191898542259548</v>
      </c>
      <c r="P162" s="33">
        <f t="shared" si="78"/>
        <v>5.5197919644077693</v>
      </c>
      <c r="Q162" s="33">
        <f t="shared" si="78"/>
        <v>10.033721898417985</v>
      </c>
      <c r="R162" s="33">
        <f t="shared" si="78"/>
        <v>15.252857693215853</v>
      </c>
      <c r="S162" s="33">
        <f t="shared" si="78"/>
        <v>8.340579367939652</v>
      </c>
      <c r="T162" s="33">
        <f t="shared" si="78"/>
        <v>10.147095703828899</v>
      </c>
      <c r="U162" s="33">
        <f t="shared" si="78"/>
        <v>10.642704462698994</v>
      </c>
      <c r="V162" s="33">
        <f t="shared" si="78"/>
        <v>20.936769110318519</v>
      </c>
      <c r="W162" s="33">
        <f t="shared" si="78"/>
        <v>24.29889147103782</v>
      </c>
      <c r="X162" s="33">
        <f t="shared" si="78"/>
        <v>11.084150024233537</v>
      </c>
      <c r="Y162" s="33">
        <f t="shared" si="78"/>
        <v>9.9196223296506645</v>
      </c>
      <c r="Z162" s="33">
        <f t="shared" si="78"/>
        <v>14.598870344364771</v>
      </c>
      <c r="AA162" s="33">
        <f t="shared" si="78"/>
        <v>22.109866156312528</v>
      </c>
      <c r="AB162" s="33">
        <f t="shared" si="78"/>
        <v>22.084805572470703</v>
      </c>
      <c r="AC162" s="33">
        <f t="shared" si="78"/>
        <v>21.241016814346256</v>
      </c>
      <c r="AD162" s="33">
        <f t="shared" si="78"/>
        <v>16.055584276784273</v>
      </c>
      <c r="AE162" s="33">
        <f t="shared" si="78"/>
        <v>22.26471907738576</v>
      </c>
      <c r="AF162" s="33">
        <f t="shared" si="78"/>
        <v>15.17237936048318</v>
      </c>
      <c r="AG162" s="33">
        <f t="shared" si="78"/>
        <v>21.202084705531462</v>
      </c>
      <c r="AH162" s="33">
        <f t="shared" si="78"/>
        <v>17.197301378204731</v>
      </c>
      <c r="AI162" s="33">
        <f t="shared" si="78"/>
        <v>18.288797270930942</v>
      </c>
      <c r="AJ162" s="33">
        <f t="shared" si="78"/>
        <v>6.1050113711210807</v>
      </c>
      <c r="AK162" s="33">
        <f t="shared" si="78"/>
        <v>0</v>
      </c>
      <c r="AL162" s="33">
        <f t="shared" si="78"/>
        <v>23.375756521306872</v>
      </c>
      <c r="AM162" s="33">
        <f t="shared" si="78"/>
        <v>26.503571029117527</v>
      </c>
      <c r="AN162" s="33">
        <f t="shared" si="78"/>
        <v>14.02745908260529</v>
      </c>
      <c r="AO162" s="33">
        <f t="shared" si="78"/>
        <v>9.1436098027762931</v>
      </c>
      <c r="AP162" s="33">
        <f t="shared" si="78"/>
        <v>2.88513241453018</v>
      </c>
      <c r="AQ162" s="33">
        <f t="shared" si="78"/>
        <v>7.0792809474691492</v>
      </c>
      <c r="AR162" s="34">
        <f t="shared" si="78"/>
        <v>29.268352865149687</v>
      </c>
      <c r="AT162" s="33"/>
    </row>
    <row r="163" spans="1:46" x14ac:dyDescent="0.3">
      <c r="C163" s="1"/>
      <c r="F163" s="118">
        <v>31</v>
      </c>
      <c r="G163" s="32">
        <f t="shared" si="49"/>
        <v>8.0877887829793575</v>
      </c>
      <c r="H163" s="33">
        <f t="shared" ref="H163:AR163" si="79">H122</f>
        <v>8.0877887829793575</v>
      </c>
      <c r="I163" s="33">
        <f t="shared" si="79"/>
        <v>1.2115966793840953</v>
      </c>
      <c r="J163" s="33">
        <f t="shared" si="79"/>
        <v>17.176551257037048</v>
      </c>
      <c r="K163" s="33">
        <f t="shared" si="79"/>
        <v>10.056893509140394</v>
      </c>
      <c r="L163" s="33">
        <f t="shared" si="79"/>
        <v>11.04570817850796</v>
      </c>
      <c r="M163" s="33">
        <f t="shared" si="79"/>
        <v>19.787370599127591</v>
      </c>
      <c r="N163" s="33">
        <f t="shared" si="79"/>
        <v>20.408776268532442</v>
      </c>
      <c r="O163" s="33">
        <f t="shared" si="79"/>
        <v>9.2507493755203996</v>
      </c>
      <c r="P163" s="33">
        <f t="shared" si="79"/>
        <v>25.486368946276112</v>
      </c>
      <c r="Q163" s="33">
        <f t="shared" si="79"/>
        <v>5.2221680937527184</v>
      </c>
      <c r="R163" s="33">
        <f t="shared" si="79"/>
        <v>8.0069960356419401</v>
      </c>
      <c r="S163" s="33">
        <f t="shared" si="79"/>
        <v>18.1966464513403</v>
      </c>
      <c r="T163" s="33">
        <f t="shared" si="79"/>
        <v>18.066811860762797</v>
      </c>
      <c r="U163" s="33">
        <f t="shared" si="79"/>
        <v>18.562419998260157</v>
      </c>
      <c r="V163" s="33">
        <f t="shared" si="79"/>
        <v>4.8269961599164874</v>
      </c>
      <c r="W163" s="33">
        <f t="shared" si="79"/>
        <v>2.1515621310599373</v>
      </c>
      <c r="X163" s="33">
        <f t="shared" si="79"/>
        <v>6.1674195632992408</v>
      </c>
      <c r="Y163" s="33">
        <f t="shared" si="79"/>
        <v>29.886199311519007</v>
      </c>
      <c r="Z163" s="33">
        <f t="shared" si="79"/>
        <v>24.520500950700288</v>
      </c>
      <c r="AA163" s="33">
        <f t="shared" si="79"/>
        <v>11.423567425155653</v>
      </c>
      <c r="AB163" s="33">
        <f t="shared" si="79"/>
        <v>11.398506841313832</v>
      </c>
      <c r="AC163" s="33">
        <f t="shared" si="79"/>
        <v>10.554718083189382</v>
      </c>
      <c r="AD163" s="33">
        <f t="shared" si="79"/>
        <v>10.101262008028135</v>
      </c>
      <c r="AE163" s="33">
        <f t="shared" si="79"/>
        <v>4.1676830253395805</v>
      </c>
      <c r="AF163" s="33">
        <f t="shared" si="79"/>
        <v>10.10992083711335</v>
      </c>
      <c r="AG163" s="33">
        <f t="shared" si="79"/>
        <v>15.149881939180037</v>
      </c>
      <c r="AH163" s="33">
        <f t="shared" si="79"/>
        <v>11.145098611853307</v>
      </c>
      <c r="AI163" s="33">
        <f t="shared" si="79"/>
        <v>10.244479724607604</v>
      </c>
      <c r="AJ163" s="33">
        <f t="shared" si="79"/>
        <v>5.119102240670089</v>
      </c>
      <c r="AK163" s="33">
        <f t="shared" si="79"/>
        <v>23.070037406638743</v>
      </c>
      <c r="AL163" s="33">
        <f t="shared" si="79"/>
        <v>0</v>
      </c>
      <c r="AM163" s="33">
        <f t="shared" si="79"/>
        <v>4.3562416891396474</v>
      </c>
      <c r="AN163" s="33">
        <f t="shared" si="79"/>
        <v>11.182152932257944</v>
      </c>
      <c r="AO163" s="33">
        <f t="shared" si="79"/>
        <v>17.904391862502639</v>
      </c>
      <c r="AP163" s="33">
        <f t="shared" si="79"/>
        <v>24.835636347819605</v>
      </c>
      <c r="AQ163" s="33">
        <f t="shared" si="79"/>
        <v>19.032266643468752</v>
      </c>
      <c r="AR163" s="34">
        <f t="shared" si="79"/>
        <v>17.69308909242298</v>
      </c>
      <c r="AT163" s="33"/>
    </row>
    <row r="164" spans="1:46" x14ac:dyDescent="0.3">
      <c r="C164" s="1"/>
      <c r="F164" s="118">
        <v>32</v>
      </c>
      <c r="G164" s="32">
        <f t="shared" si="49"/>
        <v>7.1789913877738698</v>
      </c>
      <c r="H164" s="33">
        <f t="shared" ref="H164:AR164" si="80">H123</f>
        <v>7.1789913877738698</v>
      </c>
      <c r="I164" s="33">
        <f t="shared" si="80"/>
        <v>5.5678377471510068</v>
      </c>
      <c r="J164" s="33">
        <f t="shared" si="80"/>
        <v>20.304365764847702</v>
      </c>
      <c r="K164" s="33">
        <f t="shared" si="80"/>
        <v>13.184708016951049</v>
      </c>
      <c r="L164" s="33">
        <f t="shared" si="80"/>
        <v>14.173522686318615</v>
      </c>
      <c r="M164" s="33">
        <f t="shared" si="80"/>
        <v>22.915185106938246</v>
      </c>
      <c r="N164" s="33">
        <f t="shared" si="80"/>
        <v>6.3505331378080454</v>
      </c>
      <c r="O164" s="33">
        <f t="shared" si="80"/>
        <v>8.3419519803149118</v>
      </c>
      <c r="P164" s="33">
        <f t="shared" si="80"/>
        <v>28.614183454086771</v>
      </c>
      <c r="Q164" s="33">
        <f t="shared" si="80"/>
        <v>4.3133706985472307</v>
      </c>
      <c r="R164" s="33">
        <f t="shared" si="80"/>
        <v>11.134810543452595</v>
      </c>
      <c r="S164" s="33">
        <f t="shared" si="80"/>
        <v>21.324461580523693</v>
      </c>
      <c r="T164" s="33">
        <f t="shared" si="80"/>
        <v>21.194626368573456</v>
      </c>
      <c r="U164" s="33">
        <f t="shared" si="80"/>
        <v>21.690235127443547</v>
      </c>
      <c r="V164" s="33">
        <f t="shared" si="80"/>
        <v>7.9548106677271431</v>
      </c>
      <c r="W164" s="33">
        <f t="shared" si="80"/>
        <v>3.2617532653137311</v>
      </c>
      <c r="X164" s="33">
        <f t="shared" si="80"/>
        <v>3.2505039332894228</v>
      </c>
      <c r="Y164" s="33">
        <f t="shared" si="80"/>
        <v>33.014013819329662</v>
      </c>
      <c r="Z164" s="33">
        <f t="shared" si="80"/>
        <v>27.648315458510943</v>
      </c>
      <c r="AA164" s="33">
        <f t="shared" si="80"/>
        <v>14.55138193296631</v>
      </c>
      <c r="AB164" s="33">
        <f t="shared" si="80"/>
        <v>14.526321349124487</v>
      </c>
      <c r="AC164" s="33">
        <f t="shared" si="80"/>
        <v>13.682532591000037</v>
      </c>
      <c r="AD164" s="33">
        <f t="shared" si="80"/>
        <v>13.229076515838793</v>
      </c>
      <c r="AE164" s="33">
        <f t="shared" si="80"/>
        <v>7.2954975331502352</v>
      </c>
      <c r="AF164" s="33">
        <f t="shared" si="80"/>
        <v>13.237735344924006</v>
      </c>
      <c r="AG164" s="33">
        <f t="shared" si="80"/>
        <v>18.277696446990692</v>
      </c>
      <c r="AH164" s="33">
        <f t="shared" si="80"/>
        <v>14.272913119663961</v>
      </c>
      <c r="AI164" s="33">
        <f t="shared" si="80"/>
        <v>13.372294232418259</v>
      </c>
      <c r="AJ164" s="33">
        <f t="shared" si="80"/>
        <v>8.2469167484807429</v>
      </c>
      <c r="AK164" s="33">
        <f t="shared" si="80"/>
        <v>26.197851914449402</v>
      </c>
      <c r="AL164" s="33">
        <f t="shared" si="80"/>
        <v>4.3562416891396474</v>
      </c>
      <c r="AM164" s="33">
        <f t="shared" si="80"/>
        <v>0</v>
      </c>
      <c r="AN164" s="33">
        <f t="shared" si="80"/>
        <v>14.309967440068601</v>
      </c>
      <c r="AO164" s="33">
        <f t="shared" si="80"/>
        <v>21.032206370313297</v>
      </c>
      <c r="AP164" s="33">
        <f t="shared" si="80"/>
        <v>27.963450855630256</v>
      </c>
      <c r="AQ164" s="33">
        <f t="shared" si="80"/>
        <v>22.160081151279407</v>
      </c>
      <c r="AR164" s="34">
        <f t="shared" si="80"/>
        <v>3.6348459616985846</v>
      </c>
      <c r="AT164" s="33"/>
    </row>
    <row r="165" spans="1:46" x14ac:dyDescent="0.3">
      <c r="C165" s="1"/>
      <c r="F165" s="118">
        <v>33</v>
      </c>
      <c r="G165" s="32">
        <f t="shared" si="49"/>
        <v>8.9753370947096318</v>
      </c>
      <c r="H165" s="33">
        <f t="shared" ref="H165:AR165" si="81">H124</f>
        <v>8.9753370947096318</v>
      </c>
      <c r="I165" s="33">
        <f t="shared" si="81"/>
        <v>13.959064585482247</v>
      </c>
      <c r="J165" s="33">
        <f t="shared" si="81"/>
        <v>8.1339729330035908</v>
      </c>
      <c r="K165" s="33">
        <f t="shared" si="81"/>
        <v>1.1252594231175512</v>
      </c>
      <c r="L165" s="33">
        <f t="shared" si="81"/>
        <v>1.0952576832738887</v>
      </c>
      <c r="M165" s="33">
        <f t="shared" si="81"/>
        <v>6.7722289882809097</v>
      </c>
      <c r="N165" s="33">
        <f t="shared" si="81"/>
        <v>19.807322256328682</v>
      </c>
      <c r="O165" s="33">
        <f t="shared" si="81"/>
        <v>10.138297687250676</v>
      </c>
      <c r="P165" s="33">
        <f t="shared" si="81"/>
        <v>16.443790622242659</v>
      </c>
      <c r="Q165" s="33">
        <f t="shared" si="81"/>
        <v>10.98998098599426</v>
      </c>
      <c r="R165" s="33">
        <f t="shared" si="81"/>
        <v>1.857716828016454</v>
      </c>
      <c r="S165" s="33">
        <f t="shared" si="81"/>
        <v>9.1540687486795829</v>
      </c>
      <c r="T165" s="33">
        <f t="shared" si="81"/>
        <v>9.0242341581020789</v>
      </c>
      <c r="U165" s="33">
        <f t="shared" si="81"/>
        <v>9.5198422955994388</v>
      </c>
      <c r="V165" s="33">
        <f t="shared" si="81"/>
        <v>8.7431655212695887</v>
      </c>
      <c r="W165" s="33">
        <f t="shared" si="81"/>
        <v>12.10528788198889</v>
      </c>
      <c r="X165" s="33">
        <f t="shared" si="81"/>
        <v>12.040409733182548</v>
      </c>
      <c r="Y165" s="33">
        <f t="shared" si="81"/>
        <v>20.843620987485554</v>
      </c>
      <c r="Z165" s="33">
        <f t="shared" si="81"/>
        <v>13.476008177265214</v>
      </c>
      <c r="AA165" s="33">
        <f t="shared" si="81"/>
        <v>8.8216480047721433</v>
      </c>
      <c r="AB165" s="33">
        <f t="shared" si="81"/>
        <v>9.9109206258466216</v>
      </c>
      <c r="AC165" s="33">
        <f t="shared" si="81"/>
        <v>7.9527980414331338</v>
      </c>
      <c r="AD165" s="33">
        <f t="shared" si="81"/>
        <v>6.0247623249282309</v>
      </c>
      <c r="AE165" s="33">
        <f t="shared" si="81"/>
        <v>10.071115488336833</v>
      </c>
      <c r="AF165" s="33">
        <f t="shared" si="81"/>
        <v>5.1415574086271389</v>
      </c>
      <c r="AG165" s="33">
        <f t="shared" si="81"/>
        <v>11.171262753675419</v>
      </c>
      <c r="AH165" s="33">
        <f t="shared" si="81"/>
        <v>7.1664800477214259</v>
      </c>
      <c r="AI165" s="33">
        <f t="shared" si="81"/>
        <v>7.6425603042240926</v>
      </c>
      <c r="AJ165" s="33">
        <f t="shared" si="81"/>
        <v>7.0468185715883527</v>
      </c>
      <c r="AK165" s="33">
        <f t="shared" si="81"/>
        <v>14.02745908260529</v>
      </c>
      <c r="AL165" s="33">
        <f t="shared" si="81"/>
        <v>11.182152932257944</v>
      </c>
      <c r="AM165" s="33">
        <f t="shared" si="81"/>
        <v>14.309967440068601</v>
      </c>
      <c r="AN165" s="33">
        <f t="shared" si="81"/>
        <v>0</v>
      </c>
      <c r="AO165" s="33">
        <f t="shared" si="81"/>
        <v>8.020747635676738</v>
      </c>
      <c r="AP165" s="33">
        <f t="shared" si="81"/>
        <v>15.793058645158885</v>
      </c>
      <c r="AQ165" s="33">
        <f t="shared" si="81"/>
        <v>6.0171244112493314</v>
      </c>
      <c r="AR165" s="34">
        <f t="shared" si="81"/>
        <v>17.091634458846482</v>
      </c>
      <c r="AT165" s="33"/>
    </row>
    <row r="166" spans="1:46" x14ac:dyDescent="0.3">
      <c r="C166" s="1"/>
      <c r="F166" s="118">
        <v>34</v>
      </c>
      <c r="G166" s="32">
        <f t="shared" si="49"/>
        <v>14.021660432226877</v>
      </c>
      <c r="H166" s="33">
        <f t="shared" ref="H166:AR166" si="82">H125</f>
        <v>14.021660432226877</v>
      </c>
      <c r="I166" s="33">
        <f t="shared" si="82"/>
        <v>21.208041184584985</v>
      </c>
      <c r="J166" s="33">
        <f t="shared" si="82"/>
        <v>5.1902574968620669</v>
      </c>
      <c r="K166" s="33">
        <f t="shared" si="82"/>
        <v>9.8397945741732631</v>
      </c>
      <c r="L166" s="33">
        <f t="shared" si="82"/>
        <v>6.9343917382280935</v>
      </c>
      <c r="M166" s="33">
        <f t="shared" si="82"/>
        <v>9.3478860899499168</v>
      </c>
      <c r="N166" s="33">
        <f t="shared" si="82"/>
        <v>27.056298855431418</v>
      </c>
      <c r="O166" s="33">
        <f t="shared" si="82"/>
        <v>14.059338610859111</v>
      </c>
      <c r="P166" s="33">
        <f t="shared" si="82"/>
        <v>11.55994134241366</v>
      </c>
      <c r="Q166" s="33">
        <f t="shared" si="82"/>
        <v>22.441756247902866</v>
      </c>
      <c r="R166" s="33">
        <f t="shared" si="82"/>
        <v>9.2461462462872976</v>
      </c>
      <c r="S166" s="33">
        <f t="shared" si="82"/>
        <v>4.2365485229970048</v>
      </c>
      <c r="T166" s="33">
        <f t="shared" si="82"/>
        <v>4.1067139324195008</v>
      </c>
      <c r="U166" s="33">
        <f t="shared" si="82"/>
        <v>4.6023220699168608</v>
      </c>
      <c r="V166" s="33">
        <f t="shared" si="82"/>
        <v>16.009027924490784</v>
      </c>
      <c r="W166" s="33">
        <f t="shared" si="82"/>
        <v>19.371150285210085</v>
      </c>
      <c r="X166" s="33">
        <f t="shared" si="82"/>
        <v>23.387007717449389</v>
      </c>
      <c r="Y166" s="33">
        <f t="shared" si="82"/>
        <v>15.959771707656554</v>
      </c>
      <c r="Z166" s="33">
        <f t="shared" si="82"/>
        <v>8.5584879515826362</v>
      </c>
      <c r="AA166" s="33">
        <f t="shared" si="82"/>
        <v>17.182124970484796</v>
      </c>
      <c r="AB166" s="33">
        <f t="shared" si="82"/>
        <v>17.157064386642972</v>
      </c>
      <c r="AC166" s="33">
        <f t="shared" si="82"/>
        <v>16.313275007145787</v>
      </c>
      <c r="AD166" s="33">
        <f t="shared" si="82"/>
        <v>10.048872829855716</v>
      </c>
      <c r="AE166" s="33">
        <f t="shared" si="82"/>
        <v>17.336977891558028</v>
      </c>
      <c r="AF166" s="33">
        <f t="shared" si="82"/>
        <v>9.1656679135546248</v>
      </c>
      <c r="AG166" s="33">
        <f t="shared" si="82"/>
        <v>15.195373258602906</v>
      </c>
      <c r="AH166" s="33">
        <f t="shared" si="82"/>
        <v>11.190589931276175</v>
      </c>
      <c r="AI166" s="33">
        <f t="shared" si="82"/>
        <v>16.003037269936744</v>
      </c>
      <c r="AJ166" s="33">
        <f t="shared" si="82"/>
        <v>12.093141909105597</v>
      </c>
      <c r="AK166" s="33">
        <f t="shared" si="82"/>
        <v>9.1436098027762931</v>
      </c>
      <c r="AL166" s="33">
        <f t="shared" si="82"/>
        <v>18.448015335479141</v>
      </c>
      <c r="AM166" s="33">
        <f t="shared" si="82"/>
        <v>21.575829843289792</v>
      </c>
      <c r="AN166" s="33">
        <f t="shared" si="82"/>
        <v>8.020747635676738</v>
      </c>
      <c r="AO166" s="33">
        <f t="shared" si="82"/>
        <v>0</v>
      </c>
      <c r="AP166" s="33">
        <f t="shared" si="82"/>
        <v>10.909208743957151</v>
      </c>
      <c r="AQ166" s="33">
        <f t="shared" si="82"/>
        <v>11.063447748766576</v>
      </c>
      <c r="AR166" s="34">
        <f t="shared" si="82"/>
        <v>24.340611679321956</v>
      </c>
      <c r="AT166" s="33"/>
    </row>
    <row r="167" spans="1:46" x14ac:dyDescent="0.3">
      <c r="C167" s="1"/>
      <c r="F167" s="118">
        <v>35</v>
      </c>
      <c r="G167" s="32">
        <f t="shared" si="49"/>
        <v>11.803713944846956</v>
      </c>
      <c r="H167" s="33">
        <f t="shared" ref="H167:AR167" si="83">H126</f>
        <v>11.803713944846956</v>
      </c>
      <c r="I167" s="33">
        <f t="shared" si="83"/>
        <v>27.901381932966309</v>
      </c>
      <c r="J167" s="33">
        <f t="shared" si="83"/>
        <v>8.952669417276649</v>
      </c>
      <c r="K167" s="33">
        <f t="shared" si="83"/>
        <v>17.612104962282675</v>
      </c>
      <c r="L167" s="33">
        <f t="shared" si="83"/>
        <v>14.706702747710242</v>
      </c>
      <c r="M167" s="33">
        <f t="shared" si="83"/>
        <v>5.0733362744976205</v>
      </c>
      <c r="N167" s="33">
        <f t="shared" si="83"/>
        <v>33.749639603812746</v>
      </c>
      <c r="O167" s="33">
        <f t="shared" si="83"/>
        <v>9.7847887954068131</v>
      </c>
      <c r="P167" s="33">
        <f t="shared" si="83"/>
        <v>14.989922576957012</v>
      </c>
      <c r="Q167" s="33">
        <f t="shared" si="83"/>
        <v>11.799320839598842</v>
      </c>
      <c r="R167" s="33">
        <f t="shared" si="83"/>
        <v>17.018457255769444</v>
      </c>
      <c r="S167" s="33">
        <f t="shared" si="83"/>
        <v>10.106178309120509</v>
      </c>
      <c r="T167" s="33">
        <f t="shared" si="83"/>
        <v>11.912695266382492</v>
      </c>
      <c r="U167" s="33">
        <f t="shared" si="83"/>
        <v>12.408303403879852</v>
      </c>
      <c r="V167" s="33">
        <f t="shared" si="83"/>
        <v>22.702368672872108</v>
      </c>
      <c r="W167" s="33">
        <f t="shared" si="83"/>
        <v>26.064491033591409</v>
      </c>
      <c r="X167" s="33">
        <f t="shared" si="83"/>
        <v>12.84974958678713</v>
      </c>
      <c r="Y167" s="33">
        <f t="shared" si="83"/>
        <v>12.697734475002173</v>
      </c>
      <c r="Z167" s="33">
        <f t="shared" si="83"/>
        <v>16.364469906918366</v>
      </c>
      <c r="AA167" s="33">
        <f t="shared" si="83"/>
        <v>23.875465718866117</v>
      </c>
      <c r="AB167" s="33">
        <f t="shared" si="83"/>
        <v>23.850405135024296</v>
      </c>
      <c r="AC167" s="33">
        <f t="shared" si="83"/>
        <v>23.006615755527111</v>
      </c>
      <c r="AD167" s="33">
        <f t="shared" si="83"/>
        <v>17.821183217965128</v>
      </c>
      <c r="AE167" s="33">
        <f t="shared" si="83"/>
        <v>24.030318018566618</v>
      </c>
      <c r="AF167" s="33">
        <f t="shared" si="83"/>
        <v>16.937978301664035</v>
      </c>
      <c r="AG167" s="33">
        <f t="shared" si="83"/>
        <v>22.967684268085051</v>
      </c>
      <c r="AH167" s="33">
        <f t="shared" si="83"/>
        <v>18.962900940758324</v>
      </c>
      <c r="AI167" s="33">
        <f t="shared" si="83"/>
        <v>20.054396833484535</v>
      </c>
      <c r="AJ167" s="33">
        <f t="shared" si="83"/>
        <v>7.8706103123019373</v>
      </c>
      <c r="AK167" s="33">
        <f t="shared" si="83"/>
        <v>2.88513241453018</v>
      </c>
      <c r="AL167" s="33">
        <f t="shared" si="83"/>
        <v>25.141356083860465</v>
      </c>
      <c r="AM167" s="33">
        <f t="shared" si="83"/>
        <v>28.26917059167112</v>
      </c>
      <c r="AN167" s="33">
        <f t="shared" si="83"/>
        <v>15.793058645158885</v>
      </c>
      <c r="AO167" s="33">
        <f t="shared" si="83"/>
        <v>10.909208743957151</v>
      </c>
      <c r="AP167" s="33">
        <f t="shared" si="83"/>
        <v>0</v>
      </c>
      <c r="AQ167" s="33">
        <f t="shared" si="83"/>
        <v>8.8448805100227421</v>
      </c>
      <c r="AR167" s="34">
        <f t="shared" si="83"/>
        <v>31.033951806330549</v>
      </c>
      <c r="AT167" s="33"/>
    </row>
    <row r="168" spans="1:46" x14ac:dyDescent="0.3">
      <c r="C168" s="1"/>
      <c r="F168" s="118">
        <v>36</v>
      </c>
      <c r="G168" s="32">
        <f t="shared" si="49"/>
        <v>5.9746523419538446</v>
      </c>
      <c r="H168" s="33">
        <f t="shared" ref="H168:AR168" si="84">H127</f>
        <v>5.9746523419538446</v>
      </c>
      <c r="I168" s="33">
        <f t="shared" si="84"/>
        <v>22.098012228615456</v>
      </c>
      <c r="J168" s="33">
        <f t="shared" si="84"/>
        <v>11.176673046093429</v>
      </c>
      <c r="K168" s="33">
        <f t="shared" si="84"/>
        <v>11.808735257931824</v>
      </c>
      <c r="L168" s="33">
        <f t="shared" si="84"/>
        <v>6.9196583692693894</v>
      </c>
      <c r="M168" s="33">
        <f t="shared" si="84"/>
        <v>3.7715442355251221</v>
      </c>
      <c r="N168" s="33">
        <f t="shared" si="84"/>
        <v>27.946269899461893</v>
      </c>
      <c r="O168" s="33">
        <f t="shared" si="84"/>
        <v>7.1376129344948858</v>
      </c>
      <c r="P168" s="33">
        <f t="shared" si="84"/>
        <v>9.4956124871065164</v>
      </c>
      <c r="Q168" s="33">
        <f t="shared" si="84"/>
        <v>7.9892962332384707</v>
      </c>
      <c r="R168" s="33">
        <f t="shared" si="84"/>
        <v>5.2289497558005147</v>
      </c>
      <c r="S168" s="33">
        <f t="shared" si="84"/>
        <v>12.196768861769423</v>
      </c>
      <c r="T168" s="33">
        <f t="shared" si="84"/>
        <v>12.066934271191917</v>
      </c>
      <c r="U168" s="33">
        <f t="shared" si="84"/>
        <v>12.562542408689277</v>
      </c>
      <c r="V168" s="33">
        <f t="shared" si="84"/>
        <v>16.89899834714852</v>
      </c>
      <c r="W168" s="33">
        <f t="shared" si="84"/>
        <v>20.261121329240559</v>
      </c>
      <c r="X168" s="33">
        <f t="shared" si="84"/>
        <v>9.0397249804267581</v>
      </c>
      <c r="Y168" s="33">
        <f t="shared" si="84"/>
        <v>13.895443473722148</v>
      </c>
      <c r="Z168" s="33">
        <f t="shared" si="84"/>
        <v>16.518708290355054</v>
      </c>
      <c r="AA168" s="33">
        <f t="shared" si="84"/>
        <v>18.072096014515267</v>
      </c>
      <c r="AB168" s="33">
        <f t="shared" si="84"/>
        <v>18.047034809300705</v>
      </c>
      <c r="AC168" s="33">
        <f t="shared" si="84"/>
        <v>17.203246051176258</v>
      </c>
      <c r="AD168" s="33">
        <f t="shared" si="84"/>
        <v>12.017813513614277</v>
      </c>
      <c r="AE168" s="33">
        <f t="shared" si="84"/>
        <v>6.063291162836939</v>
      </c>
      <c r="AF168" s="33">
        <f t="shared" si="84"/>
        <v>11.134608597313186</v>
      </c>
      <c r="AG168" s="33">
        <f t="shared" si="84"/>
        <v>17.164313942361467</v>
      </c>
      <c r="AH168" s="33">
        <f t="shared" si="84"/>
        <v>13.159530615034736</v>
      </c>
      <c r="AI168" s="33">
        <f t="shared" si="84"/>
        <v>14.251026507760946</v>
      </c>
      <c r="AJ168" s="33">
        <f t="shared" si="84"/>
        <v>4.0461338188325655</v>
      </c>
      <c r="AK168" s="33">
        <f t="shared" si="84"/>
        <v>7.0792809474691492</v>
      </c>
      <c r="AL168" s="33">
        <f t="shared" si="84"/>
        <v>19.337985758136874</v>
      </c>
      <c r="AM168" s="33">
        <f t="shared" si="84"/>
        <v>22.465800265947529</v>
      </c>
      <c r="AN168" s="33">
        <f t="shared" si="84"/>
        <v>6.0171244112493314</v>
      </c>
      <c r="AO168" s="33">
        <f t="shared" si="84"/>
        <v>11.063447748766576</v>
      </c>
      <c r="AP168" s="33">
        <f t="shared" si="84"/>
        <v>8.8448805100227421</v>
      </c>
      <c r="AQ168" s="33">
        <f t="shared" si="84"/>
        <v>0</v>
      </c>
      <c r="AR168" s="34">
        <f t="shared" si="84"/>
        <v>25.230582101979692</v>
      </c>
      <c r="AT168" s="33"/>
    </row>
    <row r="169" spans="1:46" x14ac:dyDescent="0.3">
      <c r="C169" s="1"/>
      <c r="F169" s="118">
        <v>37</v>
      </c>
      <c r="G169" s="35">
        <f t="shared" si="49"/>
        <v>27.872895099854599</v>
      </c>
      <c r="H169" s="36">
        <f t="shared" ref="H169:P169" si="85">H128</f>
        <v>27.872895099854599</v>
      </c>
      <c r="I169" s="36">
        <f t="shared" si="85"/>
        <v>5.5106428722333387</v>
      </c>
      <c r="J169" s="36">
        <f t="shared" si="85"/>
        <v>23.05896765133533</v>
      </c>
      <c r="K169" s="36">
        <f t="shared" si="85"/>
        <v>15.965182621447301</v>
      </c>
      <c r="L169" s="36">
        <f t="shared" si="85"/>
        <v>16.953997290814868</v>
      </c>
      <c r="M169" s="36">
        <f t="shared" si="85"/>
        <v>25.669786993425873</v>
      </c>
      <c r="N169" s="36">
        <f t="shared" si="85"/>
        <v>3.3886698895199276</v>
      </c>
      <c r="O169" s="36">
        <f t="shared" si="85"/>
        <v>29.035855692395639</v>
      </c>
      <c r="P169" s="36">
        <f t="shared" si="85"/>
        <v>31.368785340574398</v>
      </c>
      <c r="Q169" s="36">
        <f t="shared" ref="Q169:AR169" si="86">Q128</f>
        <v>7.4602190960269423</v>
      </c>
      <c r="R169" s="36">
        <f t="shared" si="86"/>
        <v>14.425228354480719</v>
      </c>
      <c r="S169" s="36">
        <f t="shared" si="86"/>
        <v>24.079062845638585</v>
      </c>
      <c r="T169" s="36">
        <f t="shared" si="86"/>
        <v>23.94922825506108</v>
      </c>
      <c r="U169" s="36">
        <f t="shared" si="86"/>
        <v>24.44483639255844</v>
      </c>
      <c r="V169" s="36">
        <f t="shared" si="86"/>
        <v>15.254101681434626</v>
      </c>
      <c r="W169" s="36">
        <f t="shared" si="86"/>
        <v>18.616224042153927</v>
      </c>
      <c r="X169" s="36">
        <f t="shared" si="86"/>
        <v>8.4054705655734647</v>
      </c>
      <c r="Y169" s="36">
        <f t="shared" si="86"/>
        <v>35.768615705817297</v>
      </c>
      <c r="Z169" s="36">
        <f t="shared" si="86"/>
        <v>30.402917344998574</v>
      </c>
      <c r="AA169" s="36">
        <f t="shared" si="86"/>
        <v>14.021098711272945</v>
      </c>
      <c r="AB169" s="36">
        <f t="shared" si="86"/>
        <v>13.996037506058384</v>
      </c>
      <c r="AC169" s="36">
        <f t="shared" si="86"/>
        <v>13.152248747933937</v>
      </c>
      <c r="AD169" s="36">
        <f t="shared" si="86"/>
        <v>14.585656231747175</v>
      </c>
      <c r="AE169" s="36">
        <f t="shared" si="86"/>
        <v>16.582051027129133</v>
      </c>
      <c r="AF169" s="36">
        <f t="shared" si="86"/>
        <v>16.618370263586314</v>
      </c>
      <c r="AG169" s="36">
        <f t="shared" si="86"/>
        <v>17.747412603924591</v>
      </c>
      <c r="AH169" s="36">
        <f t="shared" si="86"/>
        <v>13.742629897970597</v>
      </c>
      <c r="AI169" s="36">
        <f t="shared" si="86"/>
        <v>12.842010389352158</v>
      </c>
      <c r="AJ169" s="36">
        <f t="shared" si="86"/>
        <v>17.533470242459643</v>
      </c>
      <c r="AK169" s="36">
        <f t="shared" si="86"/>
        <v>28.952453800937029</v>
      </c>
      <c r="AL169" s="36">
        <f t="shared" si="86"/>
        <v>17.69308909242298</v>
      </c>
      <c r="AM169" s="36">
        <f t="shared" si="86"/>
        <v>3.6348459616985846</v>
      </c>
      <c r="AN169" s="36">
        <f t="shared" si="86"/>
        <v>17.090442044564853</v>
      </c>
      <c r="AO169" s="36">
        <f t="shared" si="86"/>
        <v>23.786808256800924</v>
      </c>
      <c r="AP169" s="36">
        <f t="shared" si="86"/>
        <v>30.718052742117887</v>
      </c>
      <c r="AQ169" s="36">
        <f t="shared" si="86"/>
        <v>24.914683037767034</v>
      </c>
      <c r="AR169" s="37">
        <f t="shared" si="86"/>
        <v>0</v>
      </c>
      <c r="AT169" s="33"/>
    </row>
    <row r="171" spans="1:46" x14ac:dyDescent="0.3">
      <c r="F171" s="21">
        <f>SUM(G81:AQ81)</f>
        <v>7969.1726000000008</v>
      </c>
      <c r="G171" t="s">
        <v>283</v>
      </c>
      <c r="K171" s="114">
        <f>F171/D172</f>
        <v>5.3127817333333338</v>
      </c>
      <c r="L171" t="s">
        <v>285</v>
      </c>
    </row>
    <row r="172" spans="1:46" x14ac:dyDescent="0.3">
      <c r="A172" s="12" t="s">
        <v>4</v>
      </c>
      <c r="B172" t="s">
        <v>282</v>
      </c>
      <c r="C172" s="1" t="s">
        <v>281</v>
      </c>
      <c r="D172" s="203">
        <v>1500</v>
      </c>
      <c r="F172" s="113">
        <f>MAX(G81:AS81)</f>
        <v>7969.1726000000008</v>
      </c>
      <c r="G172" t="s">
        <v>284</v>
      </c>
    </row>
    <row r="174" spans="1:46" x14ac:dyDescent="0.3">
      <c r="C174" s="1"/>
      <c r="H174" s="9"/>
      <c r="I174" s="9"/>
      <c r="J174" s="9"/>
      <c r="K174" s="9"/>
      <c r="L174" t="s">
        <v>358</v>
      </c>
      <c r="M174" t="s">
        <v>359</v>
      </c>
      <c r="N174" t="s">
        <v>360</v>
      </c>
      <c r="O174" t="s">
        <v>361</v>
      </c>
      <c r="P174" t="s">
        <v>362</v>
      </c>
      <c r="Q174" t="s">
        <v>363</v>
      </c>
    </row>
    <row r="175" spans="1:46" x14ac:dyDescent="0.3">
      <c r="A175" s="12" t="s">
        <v>0</v>
      </c>
      <c r="B175" t="s">
        <v>81</v>
      </c>
      <c r="C175" s="1" t="s">
        <v>82</v>
      </c>
      <c r="D175" s="203">
        <v>6</v>
      </c>
      <c r="L175" s="183">
        <v>1500</v>
      </c>
      <c r="M175">
        <v>1500</v>
      </c>
      <c r="N175" s="183">
        <v>1750</v>
      </c>
      <c r="O175">
        <v>1750</v>
      </c>
      <c r="P175" s="183">
        <v>2000</v>
      </c>
      <c r="Q175">
        <v>2000</v>
      </c>
    </row>
    <row r="176" spans="1:46" x14ac:dyDescent="0.3">
      <c r="B176" t="s">
        <v>408</v>
      </c>
      <c r="L176" s="183">
        <v>6</v>
      </c>
      <c r="M176">
        <v>7</v>
      </c>
      <c r="N176" s="183">
        <v>7</v>
      </c>
      <c r="O176">
        <v>8</v>
      </c>
      <c r="P176" s="183">
        <v>8</v>
      </c>
      <c r="Q176">
        <v>9</v>
      </c>
    </row>
    <row r="177" spans="1:43" x14ac:dyDescent="0.3">
      <c r="C177" s="1"/>
    </row>
    <row r="178" spans="1:43" x14ac:dyDescent="0.3">
      <c r="H178" s="61"/>
      <c r="I178" s="61"/>
    </row>
    <row r="179" spans="1:43" x14ac:dyDescent="0.3">
      <c r="B179" s="4" t="s">
        <v>75</v>
      </c>
      <c r="C179" s="60"/>
      <c r="D179" s="50"/>
      <c r="F179" s="1" t="s">
        <v>10</v>
      </c>
      <c r="R179" s="13"/>
    </row>
    <row r="180" spans="1:43" x14ac:dyDescent="0.3">
      <c r="C180" s="1"/>
      <c r="F180" s="118">
        <v>1</v>
      </c>
      <c r="G180" s="118">
        <v>2</v>
      </c>
      <c r="H180" s="118">
        <v>3</v>
      </c>
      <c r="I180" s="118">
        <v>4</v>
      </c>
      <c r="J180" s="118">
        <v>5</v>
      </c>
      <c r="K180" s="118">
        <v>6</v>
      </c>
      <c r="L180" s="204">
        <v>7</v>
      </c>
      <c r="M180" s="204">
        <v>8</v>
      </c>
      <c r="N180" s="204">
        <v>9</v>
      </c>
      <c r="O180" s="204">
        <v>10</v>
      </c>
      <c r="R180" s="13"/>
    </row>
    <row r="181" spans="1:43" x14ac:dyDescent="0.3">
      <c r="A181" s="12" t="s">
        <v>6</v>
      </c>
      <c r="B181" t="s">
        <v>42</v>
      </c>
      <c r="C181" s="1" t="s">
        <v>76</v>
      </c>
      <c r="D181" s="1" t="s">
        <v>11</v>
      </c>
      <c r="E181" s="118">
        <v>1</v>
      </c>
      <c r="F181" s="62">
        <v>4.5</v>
      </c>
      <c r="G181" s="95">
        <f>F181</f>
        <v>4.5</v>
      </c>
      <c r="H181" s="95">
        <f t="shared" ref="H181:K182" si="87">G181</f>
        <v>4.5</v>
      </c>
      <c r="I181" s="95">
        <f t="shared" si="87"/>
        <v>4.5</v>
      </c>
      <c r="J181" s="95">
        <f t="shared" si="87"/>
        <v>4.5</v>
      </c>
      <c r="K181" s="95">
        <f t="shared" si="87"/>
        <v>4.5</v>
      </c>
      <c r="L181" s="95">
        <f t="shared" ref="L181:L182" si="88">K181</f>
        <v>4.5</v>
      </c>
      <c r="M181" s="95">
        <f t="shared" ref="M181:M182" si="89">L181</f>
        <v>4.5</v>
      </c>
      <c r="N181" s="95">
        <f t="shared" ref="N181:N182" si="90">M181</f>
        <v>4.5</v>
      </c>
      <c r="O181" s="96">
        <f t="shared" ref="O181:O182" si="91">N181</f>
        <v>4.5</v>
      </c>
      <c r="R181" s="8"/>
    </row>
    <row r="182" spans="1:43" x14ac:dyDescent="0.3">
      <c r="D182" s="7" t="s">
        <v>269</v>
      </c>
      <c r="E182" s="118">
        <v>2</v>
      </c>
      <c r="F182" s="97">
        <f>C184+C185</f>
        <v>7</v>
      </c>
      <c r="G182" s="98">
        <f>F182</f>
        <v>7</v>
      </c>
      <c r="H182" s="98">
        <f t="shared" si="87"/>
        <v>7</v>
      </c>
      <c r="I182" s="98">
        <f t="shared" si="87"/>
        <v>7</v>
      </c>
      <c r="J182" s="98">
        <f t="shared" si="87"/>
        <v>7</v>
      </c>
      <c r="K182" s="98">
        <f t="shared" si="87"/>
        <v>7</v>
      </c>
      <c r="L182" s="98">
        <f t="shared" si="88"/>
        <v>7</v>
      </c>
      <c r="M182" s="98">
        <f t="shared" si="89"/>
        <v>7</v>
      </c>
      <c r="N182" s="98">
        <f t="shared" si="90"/>
        <v>7</v>
      </c>
      <c r="O182" s="99">
        <f t="shared" si="91"/>
        <v>7</v>
      </c>
    </row>
    <row r="183" spans="1:43" x14ac:dyDescent="0.3">
      <c r="C183" s="1"/>
    </row>
    <row r="184" spans="1:43" x14ac:dyDescent="0.3">
      <c r="B184" t="s">
        <v>486</v>
      </c>
      <c r="C184" s="100">
        <v>5</v>
      </c>
      <c r="D184" s="141" t="s">
        <v>291</v>
      </c>
    </row>
    <row r="185" spans="1:43" x14ac:dyDescent="0.3">
      <c r="B185" t="s">
        <v>487</v>
      </c>
      <c r="C185" s="146">
        <v>2</v>
      </c>
      <c r="D185" s="141" t="s">
        <v>325</v>
      </c>
    </row>
    <row r="186" spans="1:43" x14ac:dyDescent="0.3">
      <c r="C186" s="1"/>
      <c r="F186" s="1" t="s">
        <v>27</v>
      </c>
    </row>
    <row r="187" spans="1:43" x14ac:dyDescent="0.3">
      <c r="C187" s="1"/>
      <c r="F187" s="151">
        <v>0</v>
      </c>
      <c r="G187" s="118">
        <v>1</v>
      </c>
      <c r="H187" s="118">
        <v>2</v>
      </c>
      <c r="I187" s="118">
        <v>3</v>
      </c>
      <c r="J187" s="118">
        <v>4</v>
      </c>
      <c r="K187" s="118">
        <v>5</v>
      </c>
      <c r="L187" s="118">
        <v>6</v>
      </c>
      <c r="M187" s="118">
        <v>7</v>
      </c>
      <c r="N187" s="118">
        <v>8</v>
      </c>
      <c r="O187" s="118">
        <v>9</v>
      </c>
      <c r="P187" s="118">
        <v>10</v>
      </c>
      <c r="Q187" s="118">
        <v>11</v>
      </c>
      <c r="R187" s="118">
        <v>12</v>
      </c>
      <c r="S187" s="118">
        <v>13</v>
      </c>
      <c r="T187" s="118">
        <v>14</v>
      </c>
      <c r="U187" s="118">
        <v>15</v>
      </c>
      <c r="V187" s="118">
        <v>16</v>
      </c>
      <c r="W187" s="118">
        <v>17</v>
      </c>
      <c r="X187" s="118">
        <v>18</v>
      </c>
      <c r="Y187" s="118">
        <v>19</v>
      </c>
      <c r="Z187" s="118">
        <v>20</v>
      </c>
      <c r="AA187" s="118">
        <v>21</v>
      </c>
      <c r="AB187" s="118">
        <v>22</v>
      </c>
      <c r="AC187" s="118">
        <v>23</v>
      </c>
      <c r="AD187" s="118">
        <v>24</v>
      </c>
      <c r="AE187" s="118">
        <v>25</v>
      </c>
      <c r="AF187" s="118">
        <v>26</v>
      </c>
      <c r="AG187" s="118">
        <v>27</v>
      </c>
      <c r="AH187" s="118">
        <v>28</v>
      </c>
      <c r="AI187" s="118">
        <v>29</v>
      </c>
      <c r="AJ187" s="118">
        <v>30</v>
      </c>
      <c r="AK187" s="118">
        <v>31</v>
      </c>
      <c r="AL187" s="118">
        <v>32</v>
      </c>
      <c r="AM187" s="118">
        <v>33</v>
      </c>
      <c r="AN187" s="118">
        <v>34</v>
      </c>
      <c r="AO187" s="118">
        <v>35</v>
      </c>
      <c r="AP187" s="118">
        <v>36</v>
      </c>
      <c r="AQ187" s="118">
        <v>37</v>
      </c>
    </row>
    <row r="188" spans="1:43" x14ac:dyDescent="0.3">
      <c r="A188" s="12" t="s">
        <v>0</v>
      </c>
      <c r="B188" t="s">
        <v>45</v>
      </c>
      <c r="C188" s="1" t="s">
        <v>46</v>
      </c>
      <c r="D188" s="1" t="s">
        <v>11</v>
      </c>
      <c r="E188" s="118">
        <v>1</v>
      </c>
      <c r="F188" s="133">
        <f>F191*0.1</f>
        <v>85315</v>
      </c>
      <c r="G188" s="17">
        <f>F188</f>
        <v>85315</v>
      </c>
      <c r="H188" s="17">
        <f t="shared" ref="H188:AQ188" si="92">G188</f>
        <v>85315</v>
      </c>
      <c r="I188" s="17">
        <f t="shared" si="92"/>
        <v>85315</v>
      </c>
      <c r="J188" s="17">
        <f t="shared" si="92"/>
        <v>85315</v>
      </c>
      <c r="K188" s="17">
        <f t="shared" si="92"/>
        <v>85315</v>
      </c>
      <c r="L188" s="17">
        <f t="shared" si="92"/>
        <v>85315</v>
      </c>
      <c r="M188" s="17">
        <f t="shared" si="92"/>
        <v>85315</v>
      </c>
      <c r="N188" s="17">
        <f t="shared" si="92"/>
        <v>85315</v>
      </c>
      <c r="O188" s="17">
        <f t="shared" si="92"/>
        <v>85315</v>
      </c>
      <c r="P188" s="17">
        <f t="shared" si="92"/>
        <v>85315</v>
      </c>
      <c r="Q188" s="17">
        <f t="shared" si="92"/>
        <v>85315</v>
      </c>
      <c r="R188" s="17">
        <f t="shared" si="92"/>
        <v>85315</v>
      </c>
      <c r="S188" s="17">
        <f t="shared" si="92"/>
        <v>85315</v>
      </c>
      <c r="T188" s="17">
        <f t="shared" si="92"/>
        <v>85315</v>
      </c>
      <c r="U188" s="17">
        <f t="shared" si="92"/>
        <v>85315</v>
      </c>
      <c r="V188" s="17">
        <f t="shared" si="92"/>
        <v>85315</v>
      </c>
      <c r="W188" s="17">
        <f t="shared" si="92"/>
        <v>85315</v>
      </c>
      <c r="X188" s="17">
        <f t="shared" si="92"/>
        <v>85315</v>
      </c>
      <c r="Y188" s="17">
        <f t="shared" si="92"/>
        <v>85315</v>
      </c>
      <c r="Z188" s="17">
        <f t="shared" si="92"/>
        <v>85315</v>
      </c>
      <c r="AA188" s="17">
        <f t="shared" si="92"/>
        <v>85315</v>
      </c>
      <c r="AB188" s="17">
        <f t="shared" si="92"/>
        <v>85315</v>
      </c>
      <c r="AC188" s="17">
        <f t="shared" si="92"/>
        <v>85315</v>
      </c>
      <c r="AD188" s="17">
        <f t="shared" si="92"/>
        <v>85315</v>
      </c>
      <c r="AE188" s="17">
        <f t="shared" si="92"/>
        <v>85315</v>
      </c>
      <c r="AF188" s="17">
        <f t="shared" si="92"/>
        <v>85315</v>
      </c>
      <c r="AG188" s="17">
        <f t="shared" si="92"/>
        <v>85315</v>
      </c>
      <c r="AH188" s="17">
        <f t="shared" si="92"/>
        <v>85315</v>
      </c>
      <c r="AI188" s="17">
        <f t="shared" si="92"/>
        <v>85315</v>
      </c>
      <c r="AJ188" s="17">
        <f t="shared" si="92"/>
        <v>85315</v>
      </c>
      <c r="AK188" s="17">
        <f t="shared" si="92"/>
        <v>85315</v>
      </c>
      <c r="AL188" s="17">
        <f t="shared" si="92"/>
        <v>85315</v>
      </c>
      <c r="AM188" s="17">
        <f t="shared" si="92"/>
        <v>85315</v>
      </c>
      <c r="AN188" s="17">
        <f t="shared" si="92"/>
        <v>85315</v>
      </c>
      <c r="AO188" s="17">
        <f t="shared" si="92"/>
        <v>85315</v>
      </c>
      <c r="AP188" s="17">
        <f t="shared" si="92"/>
        <v>85315</v>
      </c>
      <c r="AQ188" s="18">
        <f t="shared" si="92"/>
        <v>85315</v>
      </c>
    </row>
    <row r="189" spans="1:43" x14ac:dyDescent="0.3">
      <c r="C189" s="1"/>
      <c r="D189" s="7" t="s">
        <v>269</v>
      </c>
      <c r="E189" s="118">
        <v>2</v>
      </c>
      <c r="F189" s="10">
        <f>F191*0.1</f>
        <v>85315</v>
      </c>
      <c r="G189" s="19">
        <f>F189</f>
        <v>85315</v>
      </c>
      <c r="H189" s="19">
        <f t="shared" ref="H189:AQ189" si="93">G189</f>
        <v>85315</v>
      </c>
      <c r="I189" s="19">
        <f t="shared" si="93"/>
        <v>85315</v>
      </c>
      <c r="J189" s="19">
        <f t="shared" si="93"/>
        <v>85315</v>
      </c>
      <c r="K189" s="19">
        <f t="shared" si="93"/>
        <v>85315</v>
      </c>
      <c r="L189" s="19">
        <f t="shared" si="93"/>
        <v>85315</v>
      </c>
      <c r="M189" s="19">
        <f t="shared" si="93"/>
        <v>85315</v>
      </c>
      <c r="N189" s="19">
        <f t="shared" si="93"/>
        <v>85315</v>
      </c>
      <c r="O189" s="19">
        <f t="shared" si="93"/>
        <v>85315</v>
      </c>
      <c r="P189" s="19">
        <f t="shared" si="93"/>
        <v>85315</v>
      </c>
      <c r="Q189" s="19">
        <f t="shared" si="93"/>
        <v>85315</v>
      </c>
      <c r="R189" s="19">
        <f t="shared" si="93"/>
        <v>85315</v>
      </c>
      <c r="S189" s="19">
        <f t="shared" si="93"/>
        <v>85315</v>
      </c>
      <c r="T189" s="19">
        <f t="shared" si="93"/>
        <v>85315</v>
      </c>
      <c r="U189" s="19">
        <f t="shared" si="93"/>
        <v>85315</v>
      </c>
      <c r="V189" s="19">
        <f t="shared" si="93"/>
        <v>85315</v>
      </c>
      <c r="W189" s="19">
        <f t="shared" si="93"/>
        <v>85315</v>
      </c>
      <c r="X189" s="19">
        <f t="shared" si="93"/>
        <v>85315</v>
      </c>
      <c r="Y189" s="19">
        <f t="shared" si="93"/>
        <v>85315</v>
      </c>
      <c r="Z189" s="19">
        <f t="shared" si="93"/>
        <v>85315</v>
      </c>
      <c r="AA189" s="19">
        <f t="shared" si="93"/>
        <v>85315</v>
      </c>
      <c r="AB189" s="19">
        <f t="shared" si="93"/>
        <v>85315</v>
      </c>
      <c r="AC189" s="19">
        <f t="shared" si="93"/>
        <v>85315</v>
      </c>
      <c r="AD189" s="19">
        <f t="shared" si="93"/>
        <v>85315</v>
      </c>
      <c r="AE189" s="19">
        <f t="shared" si="93"/>
        <v>85315</v>
      </c>
      <c r="AF189" s="19">
        <f t="shared" si="93"/>
        <v>85315</v>
      </c>
      <c r="AG189" s="19">
        <f t="shared" si="93"/>
        <v>85315</v>
      </c>
      <c r="AH189" s="19">
        <f t="shared" si="93"/>
        <v>85315</v>
      </c>
      <c r="AI189" s="19">
        <f t="shared" si="93"/>
        <v>85315</v>
      </c>
      <c r="AJ189" s="19">
        <f t="shared" si="93"/>
        <v>85315</v>
      </c>
      <c r="AK189" s="19">
        <f t="shared" si="93"/>
        <v>85315</v>
      </c>
      <c r="AL189" s="19">
        <f t="shared" si="93"/>
        <v>85315</v>
      </c>
      <c r="AM189" s="19">
        <f t="shared" si="93"/>
        <v>85315</v>
      </c>
      <c r="AN189" s="19">
        <f t="shared" si="93"/>
        <v>85315</v>
      </c>
      <c r="AO189" s="19">
        <f t="shared" si="93"/>
        <v>85315</v>
      </c>
      <c r="AP189" s="19">
        <f t="shared" si="93"/>
        <v>85315</v>
      </c>
      <c r="AQ189" s="20">
        <f t="shared" si="93"/>
        <v>85315</v>
      </c>
    </row>
    <row r="190" spans="1:43" x14ac:dyDescent="0.3">
      <c r="C190" s="1"/>
    </row>
    <row r="191" spans="1:43" x14ac:dyDescent="0.3">
      <c r="A191" s="12" t="s">
        <v>87</v>
      </c>
      <c r="B191" t="s">
        <v>47</v>
      </c>
      <c r="C191" s="1" t="s">
        <v>48</v>
      </c>
      <c r="D191" s="1" t="s">
        <v>28</v>
      </c>
      <c r="E191" s="118">
        <v>1</v>
      </c>
      <c r="F191" s="14">
        <v>853150</v>
      </c>
      <c r="G191" s="7" t="s">
        <v>269</v>
      </c>
    </row>
    <row r="192" spans="1:43" x14ac:dyDescent="0.3">
      <c r="C192" s="60"/>
      <c r="D192" s="50"/>
    </row>
    <row r="193" spans="1:8" x14ac:dyDescent="0.3">
      <c r="A193" s="131"/>
      <c r="B193" s="131"/>
      <c r="C193" s="148"/>
      <c r="D193" s="131"/>
      <c r="E193" s="131"/>
      <c r="F193" s="131"/>
      <c r="G193" s="131"/>
      <c r="H193" s="131"/>
    </row>
    <row r="194" spans="1:8" x14ac:dyDescent="0.3">
      <c r="A194" s="131"/>
      <c r="B194" s="131"/>
      <c r="C194" s="131"/>
      <c r="D194" s="131"/>
      <c r="E194" s="131"/>
      <c r="F194" s="131"/>
      <c r="G194" s="131"/>
      <c r="H194" s="131"/>
    </row>
    <row r="195" spans="1:8" x14ac:dyDescent="0.3">
      <c r="A195" s="131"/>
      <c r="B195" s="131"/>
      <c r="C195" s="131"/>
      <c r="D195" s="131"/>
      <c r="E195" s="131"/>
      <c r="F195" s="131"/>
      <c r="G195" s="131"/>
      <c r="H195" s="131"/>
    </row>
    <row r="196" spans="1:8" x14ac:dyDescent="0.3">
      <c r="A196" s="131"/>
      <c r="B196" s="131"/>
      <c r="C196" s="131"/>
      <c r="D196" s="131"/>
      <c r="E196" s="131"/>
      <c r="F196" s="131"/>
      <c r="G196" s="131"/>
      <c r="H196" s="131"/>
    </row>
    <row r="197" spans="1:8" x14ac:dyDescent="0.3">
      <c r="A197" s="131"/>
      <c r="B197" s="131"/>
      <c r="C197" s="131"/>
      <c r="D197" s="131"/>
      <c r="E197" s="131"/>
      <c r="F197" s="131"/>
      <c r="G197" s="131"/>
      <c r="H197" s="131"/>
    </row>
    <row r="198" spans="1:8" x14ac:dyDescent="0.3">
      <c r="A198" s="131"/>
      <c r="B198" s="131"/>
      <c r="C198" s="131"/>
      <c r="D198" s="131"/>
      <c r="E198" s="131"/>
      <c r="F198" s="131"/>
      <c r="G198" s="131"/>
      <c r="H198" s="131"/>
    </row>
    <row r="199" spans="1:8" x14ac:dyDescent="0.3">
      <c r="A199" s="131"/>
      <c r="B199" s="131"/>
      <c r="C199" s="131"/>
      <c r="D199" s="131"/>
      <c r="E199" s="131"/>
      <c r="F199" s="131"/>
      <c r="G199" s="131"/>
      <c r="H199" s="131"/>
    </row>
    <row r="200" spans="1:8" x14ac:dyDescent="0.3">
      <c r="A200" s="131"/>
      <c r="B200" s="131"/>
      <c r="C200" s="131"/>
      <c r="D200" s="131"/>
      <c r="E200" s="131"/>
      <c r="F200" s="131"/>
      <c r="G200" s="131"/>
      <c r="H200" s="131"/>
    </row>
  </sheetData>
  <hyperlinks>
    <hyperlink ref="B9" r:id="rId1" xr:uid="{D1AAC0D3-BB2F-44C4-A98D-F92D82D50825}"/>
    <hyperlink ref="U29" r:id="rId2" xr:uid="{BA0794B4-487E-4CFD-AFD4-53DC30B682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DD20D-7C30-4BF0-8564-3D1CF5ADF597}">
  <dimension ref="A1:R116"/>
  <sheetViews>
    <sheetView topLeftCell="B49" zoomScale="160" zoomScaleNormal="160" workbookViewId="0">
      <selection activeCell="C62" sqref="C62"/>
    </sheetView>
  </sheetViews>
  <sheetFormatPr defaultRowHeight="14.4" x14ac:dyDescent="0.3"/>
  <cols>
    <col min="1" max="1" width="13.6640625" customWidth="1"/>
    <col min="3" max="3" width="9.77734375" bestFit="1" customWidth="1"/>
    <col min="4" max="4" width="11.33203125" customWidth="1"/>
    <col min="7" max="7" width="10.88671875" bestFit="1" customWidth="1"/>
    <col min="8" max="8" width="12" customWidth="1"/>
    <col min="9" max="9" width="12.44140625" customWidth="1"/>
    <col min="10" max="10" width="15.33203125" customWidth="1"/>
    <col min="12" max="12" width="9.88671875" bestFit="1" customWidth="1"/>
  </cols>
  <sheetData>
    <row r="1" spans="1:16" x14ac:dyDescent="0.3">
      <c r="A1" t="s">
        <v>89</v>
      </c>
    </row>
    <row r="2" spans="1:16" ht="18" x14ac:dyDescent="0.35">
      <c r="A2" s="44" t="s">
        <v>409</v>
      </c>
    </row>
    <row r="3" spans="1:16" x14ac:dyDescent="0.3">
      <c r="A3" s="49" t="s">
        <v>90</v>
      </c>
    </row>
    <row r="4" spans="1:16" x14ac:dyDescent="0.3">
      <c r="A4" s="45" t="s">
        <v>53</v>
      </c>
      <c r="B4" s="46"/>
      <c r="C4" s="46"/>
      <c r="D4" s="46"/>
      <c r="E4" s="46"/>
      <c r="F4" s="46"/>
      <c r="G4" s="46"/>
      <c r="H4" s="46"/>
      <c r="I4" s="46"/>
      <c r="J4" s="46"/>
      <c r="K4" s="46"/>
      <c r="L4" s="46"/>
      <c r="M4" s="46"/>
      <c r="N4" s="46"/>
      <c r="O4" s="46"/>
      <c r="P4" s="46"/>
    </row>
    <row r="6" spans="1:16" x14ac:dyDescent="0.3">
      <c r="A6" s="47" t="s">
        <v>91</v>
      </c>
      <c r="B6" s="48">
        <v>12</v>
      </c>
      <c r="C6" s="47" t="s">
        <v>92</v>
      </c>
      <c r="E6" s="50" t="s">
        <v>93</v>
      </c>
    </row>
    <row r="8" spans="1:16" x14ac:dyDescent="0.3">
      <c r="A8" s="51" t="s">
        <v>63</v>
      </c>
      <c r="B8" s="47">
        <v>150</v>
      </c>
      <c r="C8" s="47" t="s">
        <v>65</v>
      </c>
      <c r="E8" s="50" t="s">
        <v>102</v>
      </c>
    </row>
    <row r="10" spans="1:16" x14ac:dyDescent="0.3">
      <c r="A10" s="56" t="s">
        <v>54</v>
      </c>
      <c r="C10" s="57">
        <v>100</v>
      </c>
      <c r="D10" s="47" t="s">
        <v>56</v>
      </c>
      <c r="F10" s="50" t="s">
        <v>103</v>
      </c>
    </row>
    <row r="11" spans="1:16" x14ac:dyDescent="0.3">
      <c r="A11" s="56" t="s">
        <v>55</v>
      </c>
      <c r="C11" s="57">
        <v>200</v>
      </c>
      <c r="D11" s="47" t="s">
        <v>56</v>
      </c>
      <c r="F11" s="50" t="s">
        <v>104</v>
      </c>
    </row>
    <row r="13" spans="1:16" x14ac:dyDescent="0.3">
      <c r="A13" s="51" t="s">
        <v>57</v>
      </c>
      <c r="C13" s="57">
        <v>9</v>
      </c>
      <c r="D13" s="47" t="s">
        <v>60</v>
      </c>
      <c r="F13" s="50" t="s">
        <v>115</v>
      </c>
    </row>
    <row r="14" spans="1:16" x14ac:dyDescent="0.3">
      <c r="A14" s="51" t="s">
        <v>58</v>
      </c>
      <c r="C14" s="57">
        <v>1.8</v>
      </c>
      <c r="D14" s="47" t="s">
        <v>61</v>
      </c>
      <c r="F14" s="50" t="s">
        <v>116</v>
      </c>
    </row>
    <row r="15" spans="1:16" x14ac:dyDescent="0.3">
      <c r="A15" s="51" t="s">
        <v>59</v>
      </c>
      <c r="C15" s="57">
        <v>20</v>
      </c>
      <c r="D15" s="47" t="s">
        <v>61</v>
      </c>
      <c r="F15" s="50" t="s">
        <v>117</v>
      </c>
    </row>
    <row r="19" spans="1:16" x14ac:dyDescent="0.3">
      <c r="A19" s="45" t="s">
        <v>98</v>
      </c>
      <c r="B19" s="46"/>
      <c r="C19" s="46"/>
      <c r="D19" s="46"/>
      <c r="E19" s="46"/>
      <c r="F19" s="46"/>
      <c r="G19" s="46"/>
      <c r="H19" s="46"/>
      <c r="I19" s="46"/>
      <c r="J19" s="46"/>
      <c r="K19" s="46"/>
      <c r="L19" s="46"/>
      <c r="M19" s="46"/>
      <c r="N19" s="46"/>
      <c r="O19" s="46"/>
      <c r="P19" s="46"/>
    </row>
    <row r="21" spans="1:16" x14ac:dyDescent="0.3">
      <c r="A21" s="52" t="s">
        <v>99</v>
      </c>
      <c r="B21" s="53" t="s">
        <v>100</v>
      </c>
      <c r="C21" s="54">
        <v>0.27</v>
      </c>
      <c r="D21" s="55" t="s">
        <v>101</v>
      </c>
      <c r="E21" s="50" t="s">
        <v>410</v>
      </c>
      <c r="I21" s="78"/>
    </row>
    <row r="22" spans="1:16" x14ac:dyDescent="0.3">
      <c r="A22" t="s">
        <v>105</v>
      </c>
      <c r="C22" s="59" t="s">
        <v>107</v>
      </c>
      <c r="D22">
        <v>0.25</v>
      </c>
      <c r="E22" s="55" t="s">
        <v>101</v>
      </c>
      <c r="F22" s="50" t="s">
        <v>113</v>
      </c>
    </row>
    <row r="23" spans="1:16" x14ac:dyDescent="0.3">
      <c r="A23" t="s">
        <v>106</v>
      </c>
      <c r="C23" s="59" t="s">
        <v>107</v>
      </c>
      <c r="D23">
        <v>0.21</v>
      </c>
      <c r="E23" s="55" t="s">
        <v>101</v>
      </c>
      <c r="F23" s="50" t="s">
        <v>114</v>
      </c>
    </row>
    <row r="25" spans="1:16" x14ac:dyDescent="0.3">
      <c r="A25" t="s">
        <v>108</v>
      </c>
      <c r="C25" t="s">
        <v>109</v>
      </c>
      <c r="D25">
        <v>6.5</v>
      </c>
      <c r="E25" s="55" t="s">
        <v>101</v>
      </c>
      <c r="F25" s="50" t="s">
        <v>411</v>
      </c>
    </row>
    <row r="26" spans="1:16" x14ac:dyDescent="0.3">
      <c r="A26" t="s">
        <v>110</v>
      </c>
      <c r="C26" t="s">
        <v>109</v>
      </c>
      <c r="D26">
        <v>5.62</v>
      </c>
      <c r="E26" s="55" t="s">
        <v>101</v>
      </c>
      <c r="F26" s="50" t="s">
        <v>412</v>
      </c>
    </row>
    <row r="27" spans="1:16" x14ac:dyDescent="0.3">
      <c r="A27" t="s">
        <v>111</v>
      </c>
      <c r="C27" t="s">
        <v>112</v>
      </c>
      <c r="D27">
        <v>1.0900000000000001</v>
      </c>
      <c r="E27" s="55" t="s">
        <v>101</v>
      </c>
      <c r="F27" s="50" t="s">
        <v>413</v>
      </c>
    </row>
    <row r="29" spans="1:16" x14ac:dyDescent="0.3">
      <c r="A29" t="s">
        <v>121</v>
      </c>
      <c r="D29" t="s">
        <v>122</v>
      </c>
      <c r="E29">
        <v>60</v>
      </c>
      <c r="F29" s="50" t="s">
        <v>414</v>
      </c>
    </row>
    <row r="31" spans="1:16" x14ac:dyDescent="0.3">
      <c r="A31" s="58" t="s">
        <v>73</v>
      </c>
      <c r="B31" s="63">
        <v>0.06</v>
      </c>
      <c r="D31" t="s">
        <v>123</v>
      </c>
    </row>
    <row r="33" spans="1:18" x14ac:dyDescent="0.3">
      <c r="H33" s="291" t="s">
        <v>147</v>
      </c>
      <c r="I33" s="291"/>
    </row>
    <row r="34" spans="1:18" ht="28.8" x14ac:dyDescent="0.3">
      <c r="A34" t="s">
        <v>124</v>
      </c>
      <c r="E34" t="s">
        <v>144</v>
      </c>
      <c r="H34" s="67" t="s">
        <v>145</v>
      </c>
      <c r="I34" s="68" t="s">
        <v>146</v>
      </c>
      <c r="J34" s="73" t="s">
        <v>415</v>
      </c>
      <c r="P34" t="s">
        <v>144</v>
      </c>
    </row>
    <row r="35" spans="1:18" x14ac:dyDescent="0.3">
      <c r="A35" s="58" t="s">
        <v>332</v>
      </c>
      <c r="E35" s="65">
        <v>0</v>
      </c>
      <c r="F35" s="50" t="s">
        <v>135</v>
      </c>
      <c r="H35" s="67"/>
      <c r="I35" s="68"/>
      <c r="J35" s="73"/>
      <c r="P35" s="65">
        <v>80000</v>
      </c>
      <c r="Q35" s="50" t="s">
        <v>135</v>
      </c>
    </row>
    <row r="36" spans="1:18" x14ac:dyDescent="0.3">
      <c r="A36" s="64" t="s">
        <v>133</v>
      </c>
      <c r="E36" s="65">
        <v>0</v>
      </c>
      <c r="F36" s="50" t="s">
        <v>140</v>
      </c>
      <c r="P36" s="65">
        <v>180000</v>
      </c>
      <c r="Q36" s="50" t="s">
        <v>140</v>
      </c>
      <c r="R36" t="s">
        <v>333</v>
      </c>
    </row>
    <row r="37" spans="1:18" x14ac:dyDescent="0.3">
      <c r="A37" s="205" t="s">
        <v>125</v>
      </c>
      <c r="E37" s="66">
        <v>22000</v>
      </c>
      <c r="F37" s="50" t="s">
        <v>141</v>
      </c>
      <c r="H37" s="70">
        <v>5.8397058823529413</v>
      </c>
      <c r="I37">
        <v>13.032734906209832</v>
      </c>
      <c r="P37" s="66">
        <v>22000</v>
      </c>
      <c r="Q37" s="50" t="s">
        <v>141</v>
      </c>
    </row>
    <row r="38" spans="1:18" x14ac:dyDescent="0.3">
      <c r="A38" s="205" t="s">
        <v>126</v>
      </c>
      <c r="E38" s="66">
        <v>18000</v>
      </c>
      <c r="F38" s="50" t="s">
        <v>137</v>
      </c>
      <c r="H38">
        <v>2.9198529411764707</v>
      </c>
      <c r="I38">
        <v>6.1739113767980669</v>
      </c>
      <c r="P38" s="66">
        <v>18000</v>
      </c>
      <c r="Q38" s="50" t="s">
        <v>137</v>
      </c>
    </row>
    <row r="39" spans="1:18" x14ac:dyDescent="0.3">
      <c r="A39" s="205" t="s">
        <v>127</v>
      </c>
      <c r="E39" s="66">
        <v>18000</v>
      </c>
      <c r="F39" s="50" t="s">
        <v>143</v>
      </c>
      <c r="H39">
        <v>1.4182142857142856</v>
      </c>
      <c r="I39">
        <v>2.8282295696852211</v>
      </c>
      <c r="P39" s="66">
        <v>18000</v>
      </c>
      <c r="Q39" s="50" t="s">
        <v>143</v>
      </c>
    </row>
    <row r="40" spans="1:18" x14ac:dyDescent="0.3">
      <c r="A40" s="205" t="s">
        <v>128</v>
      </c>
      <c r="E40" s="66">
        <v>0</v>
      </c>
      <c r="F40" s="50" t="s">
        <v>139</v>
      </c>
      <c r="H40">
        <v>3.7228124999999999</v>
      </c>
      <c r="I40">
        <v>7.1330983111372035</v>
      </c>
      <c r="P40" s="66">
        <v>6500</v>
      </c>
      <c r="Q40" s="50" t="s">
        <v>139</v>
      </c>
    </row>
    <row r="41" spans="1:18" x14ac:dyDescent="0.3">
      <c r="A41" s="205" t="s">
        <v>129</v>
      </c>
      <c r="E41" s="66">
        <v>0</v>
      </c>
      <c r="F41" s="50" t="s">
        <v>142</v>
      </c>
      <c r="H41">
        <v>2.00218487394958</v>
      </c>
      <c r="I41">
        <v>4.0033518812060329</v>
      </c>
      <c r="P41" s="66">
        <v>6500</v>
      </c>
      <c r="Q41" s="50" t="s">
        <v>142</v>
      </c>
    </row>
    <row r="42" spans="1:18" x14ac:dyDescent="0.3">
      <c r="A42" s="205" t="s">
        <v>130</v>
      </c>
      <c r="E42" s="66">
        <v>0</v>
      </c>
      <c r="F42" s="50" t="s">
        <v>416</v>
      </c>
      <c r="H42">
        <v>1.6661538461538463</v>
      </c>
      <c r="I42">
        <v>3.8695396600253944</v>
      </c>
      <c r="J42" s="3" t="s">
        <v>173</v>
      </c>
      <c r="P42" s="66">
        <v>40000</v>
      </c>
      <c r="Q42" s="50" t="s">
        <v>416</v>
      </c>
    </row>
    <row r="43" spans="1:18" x14ac:dyDescent="0.3">
      <c r="A43" s="205" t="s">
        <v>131</v>
      </c>
      <c r="E43" s="66">
        <v>0</v>
      </c>
      <c r="F43" s="50" t="s">
        <v>417</v>
      </c>
      <c r="H43">
        <f>L43*$J$43</f>
        <v>3.3091666666666666</v>
      </c>
      <c r="I43">
        <f>M43*$J$43</f>
        <v>7.9219404006549592</v>
      </c>
      <c r="J43" s="2">
        <v>2</v>
      </c>
      <c r="L43">
        <v>1.6545833333333333</v>
      </c>
      <c r="M43">
        <v>3.9609702003274796</v>
      </c>
      <c r="N43" s="72" t="s">
        <v>148</v>
      </c>
      <c r="P43" s="66">
        <v>30000</v>
      </c>
      <c r="Q43" s="50" t="s">
        <v>417</v>
      </c>
    </row>
    <row r="44" spans="1:18" x14ac:dyDescent="0.3">
      <c r="A44" t="s">
        <v>168</v>
      </c>
      <c r="E44" s="66">
        <v>0</v>
      </c>
      <c r="F44" s="50" t="s">
        <v>170</v>
      </c>
      <c r="H44">
        <v>1.4891249999999998</v>
      </c>
      <c r="I44">
        <v>2.0137002844491727</v>
      </c>
      <c r="P44" s="66">
        <v>22000</v>
      </c>
      <c r="Q44" s="50" t="s">
        <v>170</v>
      </c>
    </row>
    <row r="45" spans="1:18" x14ac:dyDescent="0.3">
      <c r="A45" s="205" t="s">
        <v>132</v>
      </c>
      <c r="E45" s="66">
        <v>0</v>
      </c>
      <c r="F45" s="50" t="s">
        <v>418</v>
      </c>
      <c r="H45" s="70">
        <v>1.2218461538461538</v>
      </c>
      <c r="I45" s="71">
        <v>1.9234430193101237</v>
      </c>
      <c r="P45" s="66">
        <v>9500</v>
      </c>
      <c r="Q45" s="50" t="s">
        <v>418</v>
      </c>
    </row>
    <row r="48" spans="1:18" x14ac:dyDescent="0.3">
      <c r="A48" t="s">
        <v>149</v>
      </c>
      <c r="C48" t="s">
        <v>150</v>
      </c>
      <c r="D48">
        <v>0.1</v>
      </c>
      <c r="E48" s="55" t="s">
        <v>101</v>
      </c>
      <c r="F48" s="50" t="s">
        <v>151</v>
      </c>
    </row>
    <row r="49" spans="1:12" x14ac:dyDescent="0.3">
      <c r="D49" t="s">
        <v>457</v>
      </c>
    </row>
    <row r="50" spans="1:12" x14ac:dyDescent="0.3">
      <c r="D50" t="s">
        <v>458</v>
      </c>
    </row>
    <row r="52" spans="1:12" x14ac:dyDescent="0.3">
      <c r="A52" s="88" t="s">
        <v>166</v>
      </c>
      <c r="B52" s="89"/>
      <c r="C52" s="89"/>
      <c r="D52" s="89"/>
      <c r="E52" s="89"/>
      <c r="F52" s="89"/>
      <c r="G52" s="89"/>
      <c r="H52" s="89"/>
      <c r="I52" s="89"/>
    </row>
    <row r="54" spans="1:12" x14ac:dyDescent="0.3">
      <c r="A54" s="52" t="s">
        <v>155</v>
      </c>
      <c r="B54" s="53" t="s">
        <v>107</v>
      </c>
      <c r="C54" s="54">
        <v>7.55</v>
      </c>
      <c r="D54" s="55" t="s">
        <v>101</v>
      </c>
      <c r="E54" s="50" t="s">
        <v>419</v>
      </c>
    </row>
    <row r="57" spans="1:12" x14ac:dyDescent="0.3">
      <c r="A57" t="s">
        <v>158</v>
      </c>
      <c r="F57" t="s">
        <v>161</v>
      </c>
    </row>
    <row r="58" spans="1:12" x14ac:dyDescent="0.3">
      <c r="A58" s="58" t="s">
        <v>156</v>
      </c>
      <c r="B58" s="53" t="s">
        <v>150</v>
      </c>
      <c r="C58" s="75">
        <v>0.68600000000000005</v>
      </c>
      <c r="D58" s="55" t="s">
        <v>101</v>
      </c>
      <c r="E58" s="60" t="s">
        <v>159</v>
      </c>
      <c r="F58" s="76">
        <v>1395</v>
      </c>
      <c r="G58" s="60" t="s">
        <v>162</v>
      </c>
      <c r="I58">
        <f>F58/(F58+F59)</f>
        <v>0.36299765807962531</v>
      </c>
      <c r="J58" s="78">
        <f>I58*C58</f>
        <v>0.24901639344262297</v>
      </c>
    </row>
    <row r="59" spans="1:12" x14ac:dyDescent="0.3">
      <c r="A59" s="58" t="s">
        <v>157</v>
      </c>
      <c r="B59" s="53" t="s">
        <v>150</v>
      </c>
      <c r="C59" s="75">
        <v>0.12</v>
      </c>
      <c r="D59" s="55" t="s">
        <v>101</v>
      </c>
      <c r="E59" s="60" t="s">
        <v>160</v>
      </c>
      <c r="F59" s="77">
        <v>2448</v>
      </c>
      <c r="G59" s="60" t="s">
        <v>163</v>
      </c>
      <c r="I59">
        <f>1-I58</f>
        <v>0.63700234192037475</v>
      </c>
      <c r="J59" s="78">
        <f>I59*C59</f>
        <v>7.6440281030444965E-2</v>
      </c>
    </row>
    <row r="60" spans="1:12" x14ac:dyDescent="0.3">
      <c r="F60" s="79">
        <f>SUM(F58:F59)</f>
        <v>3843</v>
      </c>
      <c r="J60" s="80">
        <f>SUM(J58:J59)</f>
        <v>0.32545667447306792</v>
      </c>
      <c r="L60">
        <f>J60*F60</f>
        <v>1250.73</v>
      </c>
    </row>
    <row r="61" spans="1:12" x14ac:dyDescent="0.3">
      <c r="C61" s="78">
        <f>C58*E64</f>
        <v>1512.36932</v>
      </c>
    </row>
    <row r="62" spans="1:12" x14ac:dyDescent="0.3">
      <c r="F62" s="81">
        <f>F60/E64</f>
        <v>1.7431575509611634</v>
      </c>
      <c r="G62" t="s">
        <v>165</v>
      </c>
      <c r="L62" s="78"/>
    </row>
    <row r="63" spans="1:12" x14ac:dyDescent="0.3">
      <c r="E63" t="s">
        <v>164</v>
      </c>
    </row>
    <row r="64" spans="1:12" x14ac:dyDescent="0.3">
      <c r="E64">
        <v>2204.62</v>
      </c>
      <c r="G64">
        <v>1</v>
      </c>
      <c r="J64" s="78"/>
    </row>
    <row r="67" spans="1:16" x14ac:dyDescent="0.3">
      <c r="H67" s="291" t="s">
        <v>147</v>
      </c>
      <c r="I67" s="291"/>
    </row>
    <row r="68" spans="1:16" ht="28.8" x14ac:dyDescent="0.3">
      <c r="A68" t="s">
        <v>124</v>
      </c>
      <c r="E68" t="s">
        <v>144</v>
      </c>
      <c r="H68" s="67" t="s">
        <v>145</v>
      </c>
      <c r="I68" s="68" t="s">
        <v>146</v>
      </c>
      <c r="J68" s="73" t="s">
        <v>420</v>
      </c>
    </row>
    <row r="69" spans="1:16" x14ac:dyDescent="0.3">
      <c r="A69" s="64" t="s">
        <v>133</v>
      </c>
      <c r="E69" s="65">
        <v>180000</v>
      </c>
      <c r="F69" s="50" t="s">
        <v>140</v>
      </c>
    </row>
    <row r="70" spans="1:16" x14ac:dyDescent="0.3">
      <c r="A70" s="64" t="s">
        <v>134</v>
      </c>
      <c r="E70" s="66">
        <v>80000</v>
      </c>
      <c r="F70" s="50" t="s">
        <v>135</v>
      </c>
      <c r="J70" s="2" t="s">
        <v>173</v>
      </c>
    </row>
    <row r="71" spans="1:16" x14ac:dyDescent="0.3">
      <c r="A71" s="58" t="s">
        <v>131</v>
      </c>
      <c r="E71" s="66">
        <v>30000</v>
      </c>
      <c r="F71" s="50" t="s">
        <v>417</v>
      </c>
      <c r="H71">
        <f>J71*L71</f>
        <v>4.9637500000000001</v>
      </c>
      <c r="I71">
        <f>J71*M71</f>
        <v>11.882910600982438</v>
      </c>
      <c r="J71">
        <v>3</v>
      </c>
      <c r="L71">
        <v>1.6545833333333333</v>
      </c>
      <c r="M71">
        <v>3.9609702003274796</v>
      </c>
    </row>
    <row r="72" spans="1:16" x14ac:dyDescent="0.3">
      <c r="A72" s="206" t="s">
        <v>422</v>
      </c>
      <c r="E72" s="66">
        <v>35000</v>
      </c>
      <c r="F72" s="50" t="s">
        <v>136</v>
      </c>
      <c r="H72">
        <v>2.2351977687626774</v>
      </c>
      <c r="I72">
        <v>5.4463490684377813</v>
      </c>
      <c r="J72">
        <v>1</v>
      </c>
      <c r="P72" s="28"/>
    </row>
    <row r="73" spans="1:16" x14ac:dyDescent="0.3">
      <c r="A73" s="58" t="s">
        <v>167</v>
      </c>
      <c r="E73" s="66">
        <v>7000</v>
      </c>
      <c r="F73" s="50" t="s">
        <v>138</v>
      </c>
      <c r="H73">
        <f>J73*L73</f>
        <v>5.2689075630252109</v>
      </c>
      <c r="I73">
        <f>J73*M73</f>
        <v>5.5618276340020367</v>
      </c>
      <c r="J73">
        <v>2</v>
      </c>
      <c r="L73">
        <v>2.6344537815126055</v>
      </c>
      <c r="M73">
        <v>2.7809138170010184</v>
      </c>
    </row>
    <row r="74" spans="1:16" x14ac:dyDescent="0.3">
      <c r="A74" s="206" t="s">
        <v>128</v>
      </c>
      <c r="E74" s="66">
        <v>6500</v>
      </c>
      <c r="F74" s="50" t="s">
        <v>139</v>
      </c>
      <c r="H74">
        <v>3.7228124999999999</v>
      </c>
      <c r="I74">
        <v>7.1330983111372035</v>
      </c>
      <c r="J74">
        <v>1</v>
      </c>
    </row>
    <row r="75" spans="1:16" x14ac:dyDescent="0.3">
      <c r="A75" s="58" t="s">
        <v>130</v>
      </c>
      <c r="E75" s="66">
        <v>40000</v>
      </c>
      <c r="F75" s="50" t="s">
        <v>416</v>
      </c>
      <c r="H75">
        <v>1.6661538461538463</v>
      </c>
      <c r="I75">
        <v>3.8695396600253944</v>
      </c>
      <c r="J75">
        <v>1</v>
      </c>
    </row>
    <row r="76" spans="1:16" x14ac:dyDescent="0.3">
      <c r="A76" s="58" t="s">
        <v>168</v>
      </c>
      <c r="E76" s="66">
        <v>22000</v>
      </c>
      <c r="F76" s="50" t="s">
        <v>170</v>
      </c>
      <c r="H76">
        <f>J76*L76</f>
        <v>5.9564999999999992</v>
      </c>
      <c r="I76">
        <f>J76*M76</f>
        <v>8.0548011377966908</v>
      </c>
      <c r="J76">
        <v>4</v>
      </c>
      <c r="L76">
        <v>1.4891249999999998</v>
      </c>
      <c r="M76">
        <v>2.0137002844491727</v>
      </c>
    </row>
    <row r="77" spans="1:16" x14ac:dyDescent="0.3">
      <c r="A77" s="58" t="s">
        <v>169</v>
      </c>
      <c r="E77" s="66">
        <v>12000</v>
      </c>
      <c r="F77" s="50" t="s">
        <v>421</v>
      </c>
      <c r="H77">
        <v>3.3369747899159665</v>
      </c>
      <c r="I77">
        <v>3.6978131322305523</v>
      </c>
      <c r="J77">
        <v>1</v>
      </c>
    </row>
    <row r="78" spans="1:16" x14ac:dyDescent="0.3">
      <c r="A78" s="207" t="s">
        <v>129</v>
      </c>
      <c r="E78" s="66">
        <v>6500</v>
      </c>
      <c r="F78" s="50" t="s">
        <v>142</v>
      </c>
      <c r="H78">
        <f>H41</f>
        <v>2.00218487394958</v>
      </c>
      <c r="I78">
        <f>I41</f>
        <v>4.0033518812060329</v>
      </c>
      <c r="J78">
        <v>1</v>
      </c>
      <c r="L78" s="28" t="s">
        <v>432</v>
      </c>
    </row>
    <row r="79" spans="1:16" x14ac:dyDescent="0.3">
      <c r="A79" t="s">
        <v>132</v>
      </c>
      <c r="E79" s="66">
        <v>9500</v>
      </c>
      <c r="F79" s="50" t="s">
        <v>418</v>
      </c>
      <c r="H79">
        <v>1.2218461538461538</v>
      </c>
      <c r="I79">
        <v>1.9234430193101237</v>
      </c>
      <c r="J79">
        <v>1</v>
      </c>
    </row>
    <row r="80" spans="1:16" x14ac:dyDescent="0.3">
      <c r="F80" s="50"/>
    </row>
    <row r="82" spans="1:10" x14ac:dyDescent="0.3">
      <c r="A82" s="58" t="s">
        <v>177</v>
      </c>
      <c r="B82" s="92">
        <v>62.5</v>
      </c>
      <c r="C82" s="71" t="s">
        <v>178</v>
      </c>
      <c r="E82" t="s">
        <v>179</v>
      </c>
      <c r="G82" s="50" t="s">
        <v>423</v>
      </c>
    </row>
    <row r="83" spans="1:10" x14ac:dyDescent="0.3">
      <c r="A83" s="58" t="s">
        <v>155</v>
      </c>
      <c r="B83" s="59" t="s">
        <v>107</v>
      </c>
      <c r="C83" s="71">
        <v>7.55</v>
      </c>
      <c r="D83" s="91">
        <v>1562.5</v>
      </c>
      <c r="E83">
        <f>D83/$B$82</f>
        <v>25</v>
      </c>
      <c r="G83" s="50" t="s">
        <v>424</v>
      </c>
      <c r="H83" s="50" t="s">
        <v>425</v>
      </c>
      <c r="I83" s="227"/>
    </row>
    <row r="84" spans="1:10" x14ac:dyDescent="0.3">
      <c r="A84" s="58" t="s">
        <v>174</v>
      </c>
      <c r="B84" s="59" t="s">
        <v>107</v>
      </c>
      <c r="C84" s="71">
        <v>0.25</v>
      </c>
      <c r="D84" s="91">
        <v>4500</v>
      </c>
      <c r="E84">
        <f t="shared" ref="E84:E85" si="0">D84/$B$82</f>
        <v>72</v>
      </c>
      <c r="G84" s="50" t="s">
        <v>426</v>
      </c>
      <c r="H84" s="50" t="s">
        <v>427</v>
      </c>
    </row>
    <row r="85" spans="1:10" x14ac:dyDescent="0.3">
      <c r="A85" s="58" t="s">
        <v>175</v>
      </c>
      <c r="B85" s="59" t="s">
        <v>107</v>
      </c>
      <c r="C85" s="71">
        <v>0.21</v>
      </c>
      <c r="D85" s="91">
        <v>11500</v>
      </c>
      <c r="E85">
        <f t="shared" si="0"/>
        <v>184</v>
      </c>
      <c r="G85" s="50" t="s">
        <v>428</v>
      </c>
      <c r="H85" s="50" t="s">
        <v>429</v>
      </c>
    </row>
    <row r="86" spans="1:10" x14ac:dyDescent="0.3">
      <c r="A86" s="58" t="s">
        <v>62</v>
      </c>
      <c r="B86" s="59" t="s">
        <v>176</v>
      </c>
      <c r="C86" s="71">
        <v>19.93</v>
      </c>
      <c r="D86" s="91">
        <v>62.5</v>
      </c>
      <c r="G86" s="50" t="s">
        <v>430</v>
      </c>
      <c r="H86" s="50" t="s">
        <v>431</v>
      </c>
    </row>
    <row r="87" spans="1:10" x14ac:dyDescent="0.3">
      <c r="A87" s="58" t="s">
        <v>444</v>
      </c>
      <c r="B87" s="59" t="s">
        <v>176</v>
      </c>
      <c r="C87">
        <v>16.03</v>
      </c>
      <c r="D87">
        <v>73.75</v>
      </c>
      <c r="G87" s="50" t="s">
        <v>447</v>
      </c>
      <c r="H87" s="50" t="s">
        <v>448</v>
      </c>
    </row>
    <row r="89" spans="1:10" x14ac:dyDescent="0.3">
      <c r="A89" s="139" t="s">
        <v>323</v>
      </c>
      <c r="B89" s="140"/>
      <c r="C89" s="140"/>
      <c r="D89" s="140"/>
      <c r="E89" s="140"/>
      <c r="F89" s="140"/>
      <c r="G89" s="140"/>
      <c r="H89" s="140"/>
      <c r="I89" s="140"/>
    </row>
    <row r="91" spans="1:10" x14ac:dyDescent="0.3">
      <c r="A91" s="52" t="s">
        <v>324</v>
      </c>
      <c r="B91" s="53" t="s">
        <v>107</v>
      </c>
      <c r="C91" s="54">
        <v>0.44</v>
      </c>
      <c r="D91" s="55" t="s">
        <v>101</v>
      </c>
      <c r="E91" s="50" t="s">
        <v>433</v>
      </c>
    </row>
    <row r="94" spans="1:10" x14ac:dyDescent="0.3">
      <c r="A94" t="s">
        <v>158</v>
      </c>
      <c r="F94" t="s">
        <v>161</v>
      </c>
    </row>
    <row r="95" spans="1:10" x14ac:dyDescent="0.3">
      <c r="A95" s="58" t="s">
        <v>325</v>
      </c>
      <c r="B95" s="53" t="s">
        <v>154</v>
      </c>
      <c r="C95" s="75">
        <f>9.17/100</f>
        <v>9.1700000000000004E-2</v>
      </c>
      <c r="D95" s="55" t="s">
        <v>101</v>
      </c>
      <c r="E95" s="60" t="s">
        <v>326</v>
      </c>
      <c r="F95" s="76">
        <f>35*100</f>
        <v>3500</v>
      </c>
      <c r="G95" s="60" t="s">
        <v>327</v>
      </c>
      <c r="J95" s="78">
        <f>F95*C95</f>
        <v>320.95</v>
      </c>
    </row>
    <row r="96" spans="1:10" x14ac:dyDescent="0.3">
      <c r="A96" s="58"/>
      <c r="B96" s="53"/>
      <c r="C96" s="75"/>
      <c r="D96" s="55"/>
      <c r="E96" s="60"/>
      <c r="F96" s="77"/>
      <c r="G96" s="60"/>
      <c r="J96" s="78"/>
    </row>
    <row r="97" spans="1:17" x14ac:dyDescent="0.3">
      <c r="F97" s="79"/>
      <c r="J97" s="80"/>
    </row>
    <row r="98" spans="1:17" x14ac:dyDescent="0.3">
      <c r="F98" s="81">
        <f>F95/E100</f>
        <v>1.5875751830247391</v>
      </c>
      <c r="G98" t="s">
        <v>165</v>
      </c>
    </row>
    <row r="99" spans="1:17" x14ac:dyDescent="0.3">
      <c r="E99" t="s">
        <v>164</v>
      </c>
    </row>
    <row r="100" spans="1:17" x14ac:dyDescent="0.3">
      <c r="E100">
        <v>2204.62</v>
      </c>
      <c r="G100">
        <v>1</v>
      </c>
      <c r="J100" s="78"/>
    </row>
    <row r="102" spans="1:17" x14ac:dyDescent="0.3">
      <c r="H102" s="291" t="s">
        <v>147</v>
      </c>
      <c r="I102" s="291"/>
    </row>
    <row r="103" spans="1:17" ht="28.8" x14ac:dyDescent="0.3">
      <c r="H103" s="67" t="s">
        <v>145</v>
      </c>
      <c r="I103" s="68" t="s">
        <v>146</v>
      </c>
      <c r="J103" s="73" t="s">
        <v>434</v>
      </c>
    </row>
    <row r="104" spans="1:17" x14ac:dyDescent="0.3">
      <c r="E104" s="65"/>
      <c r="F104" s="50"/>
      <c r="Q104" s="58"/>
    </row>
    <row r="105" spans="1:17" x14ac:dyDescent="0.3">
      <c r="A105" t="s">
        <v>124</v>
      </c>
      <c r="E105" s="66"/>
      <c r="F105" s="50"/>
      <c r="J105" s="118" t="s">
        <v>173</v>
      </c>
      <c r="Q105" s="58"/>
    </row>
    <row r="106" spans="1:17" x14ac:dyDescent="0.3">
      <c r="A106" s="58" t="s">
        <v>131</v>
      </c>
      <c r="E106" s="66">
        <v>30000</v>
      </c>
      <c r="F106" s="50" t="s">
        <v>417</v>
      </c>
      <c r="H106">
        <f>J106*L106</f>
        <v>3.3091666666666666</v>
      </c>
      <c r="I106">
        <f>J106*M106</f>
        <v>7.9219404006549592</v>
      </c>
      <c r="J106">
        <v>2</v>
      </c>
      <c r="L106">
        <v>1.6545833333333333</v>
      </c>
      <c r="M106">
        <v>3.9609702003274796</v>
      </c>
    </row>
    <row r="107" spans="1:17" x14ac:dyDescent="0.3">
      <c r="A107" s="206" t="s">
        <v>330</v>
      </c>
      <c r="E107" s="66">
        <v>17000</v>
      </c>
      <c r="F107" s="50" t="s">
        <v>172</v>
      </c>
      <c r="H107">
        <v>2.9198529411764707</v>
      </c>
      <c r="I107">
        <v>6.4812643179745377</v>
      </c>
      <c r="J107">
        <v>1</v>
      </c>
      <c r="O107" s="28"/>
    </row>
    <row r="108" spans="1:17" x14ac:dyDescent="0.3">
      <c r="A108" s="58" t="s">
        <v>259</v>
      </c>
      <c r="E108" s="66">
        <v>25000</v>
      </c>
      <c r="F108" s="50" t="s">
        <v>171</v>
      </c>
      <c r="H108">
        <v>1.8028147699757873</v>
      </c>
      <c r="I108">
        <v>2.3905658550127913</v>
      </c>
      <c r="J108">
        <v>1</v>
      </c>
      <c r="P108" s="58"/>
    </row>
    <row r="109" spans="1:17" x14ac:dyDescent="0.3">
      <c r="A109" t="s">
        <v>331</v>
      </c>
      <c r="E109" s="66">
        <v>9500</v>
      </c>
      <c r="F109" s="50" t="s">
        <v>418</v>
      </c>
      <c r="H109">
        <v>1.2218461538461538</v>
      </c>
      <c r="I109">
        <v>1.9234430193101237</v>
      </c>
      <c r="J109">
        <v>1</v>
      </c>
    </row>
    <row r="110" spans="1:17" x14ac:dyDescent="0.3">
      <c r="E110" s="66"/>
      <c r="F110" s="50"/>
    </row>
    <row r="111" spans="1:17" x14ac:dyDescent="0.3">
      <c r="A111" s="58" t="s">
        <v>177</v>
      </c>
      <c r="B111" s="92">
        <v>62.5</v>
      </c>
      <c r="C111" s="71" t="s">
        <v>178</v>
      </c>
      <c r="E111" t="s">
        <v>179</v>
      </c>
      <c r="G111" s="50" t="s">
        <v>435</v>
      </c>
      <c r="Q111" s="64"/>
    </row>
    <row r="112" spans="1:17" x14ac:dyDescent="0.3">
      <c r="A112" s="58" t="s">
        <v>329</v>
      </c>
      <c r="B112" s="59" t="s">
        <v>107</v>
      </c>
      <c r="C112" s="71">
        <f>C91</f>
        <v>0.44</v>
      </c>
      <c r="D112" s="91">
        <v>9375</v>
      </c>
      <c r="E112">
        <f>D112/$B$111</f>
        <v>150</v>
      </c>
      <c r="G112" s="50" t="s">
        <v>436</v>
      </c>
      <c r="H112" s="50" t="s">
        <v>437</v>
      </c>
    </row>
    <row r="113" spans="1:8" x14ac:dyDescent="0.3">
      <c r="A113" s="58" t="s">
        <v>174</v>
      </c>
      <c r="B113" s="59" t="s">
        <v>107</v>
      </c>
      <c r="C113" s="71">
        <v>0.25</v>
      </c>
      <c r="D113" s="91">
        <v>8637.5</v>
      </c>
      <c r="E113">
        <f t="shared" ref="E113:E114" si="1">D113/$B$111</f>
        <v>138.19999999999999</v>
      </c>
      <c r="G113" s="50" t="s">
        <v>438</v>
      </c>
      <c r="H113" s="50" t="s">
        <v>439</v>
      </c>
    </row>
    <row r="114" spans="1:8" x14ac:dyDescent="0.3">
      <c r="A114" s="58" t="s">
        <v>175</v>
      </c>
      <c r="B114" s="59" t="s">
        <v>107</v>
      </c>
      <c r="C114" s="71">
        <v>0.21</v>
      </c>
      <c r="D114" s="91">
        <v>2500</v>
      </c>
      <c r="E114">
        <f t="shared" si="1"/>
        <v>40</v>
      </c>
      <c r="G114" s="50" t="s">
        <v>440</v>
      </c>
      <c r="H114" s="50" t="s">
        <v>441</v>
      </c>
    </row>
    <row r="115" spans="1:8" x14ac:dyDescent="0.3">
      <c r="A115" s="58" t="s">
        <v>62</v>
      </c>
      <c r="B115" s="59" t="s">
        <v>176</v>
      </c>
      <c r="C115" s="71">
        <v>19.93</v>
      </c>
      <c r="D115" s="91">
        <v>62.5</v>
      </c>
      <c r="G115" s="50" t="s">
        <v>442</v>
      </c>
      <c r="H115" s="50" t="s">
        <v>443</v>
      </c>
    </row>
    <row r="116" spans="1:8" x14ac:dyDescent="0.3">
      <c r="A116" s="58" t="s">
        <v>444</v>
      </c>
      <c r="B116" s="59" t="s">
        <v>176</v>
      </c>
      <c r="C116">
        <v>16.03</v>
      </c>
      <c r="D116">
        <v>58.75</v>
      </c>
      <c r="G116" s="50" t="s">
        <v>445</v>
      </c>
      <c r="H116" s="50" t="s">
        <v>446</v>
      </c>
    </row>
  </sheetData>
  <mergeCells count="3">
    <mergeCell ref="H33:I33"/>
    <mergeCell ref="H67:I67"/>
    <mergeCell ref="H102:I102"/>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BD21-E216-45A9-8DD7-9850F57F618A}">
  <dimension ref="A1:CC199"/>
  <sheetViews>
    <sheetView topLeftCell="A21" workbookViewId="0">
      <selection activeCell="B15" sqref="B15"/>
    </sheetView>
  </sheetViews>
  <sheetFormatPr defaultRowHeight="14.4" x14ac:dyDescent="0.3"/>
  <cols>
    <col min="2" max="2" width="41.5546875" customWidth="1"/>
    <col min="3" max="3" width="12" bestFit="1" customWidth="1"/>
    <col min="6" max="6" width="11.5546875" bestFit="1" customWidth="1"/>
    <col min="7" max="7" width="10" customWidth="1"/>
    <col min="8" max="8" width="9.5546875" bestFit="1" customWidth="1"/>
    <col min="9" max="9" width="9.33203125" bestFit="1" customWidth="1"/>
    <col min="10" max="10" width="15.88671875" customWidth="1"/>
    <col min="11" max="11" width="9.33203125" bestFit="1" customWidth="1"/>
    <col min="12" max="12" width="10.88671875" customWidth="1"/>
    <col min="13" max="13" width="10" customWidth="1"/>
    <col min="14" max="14" width="8.5546875" customWidth="1"/>
    <col min="15" max="15" width="10.44140625" customWidth="1"/>
    <col min="16" max="16" width="10.5546875" customWidth="1"/>
    <col min="17" max="17" width="10.5546875" bestFit="1" customWidth="1"/>
    <col min="18" max="18" width="12" customWidth="1"/>
    <col min="19" max="44" width="9.33203125" bestFit="1" customWidth="1"/>
  </cols>
  <sheetData>
    <row r="1" spans="1:10" x14ac:dyDescent="0.3">
      <c r="B1" s="3" t="s">
        <v>51</v>
      </c>
    </row>
    <row r="2" spans="1:10" x14ac:dyDescent="0.3">
      <c r="A2" s="12" t="s">
        <v>52</v>
      </c>
      <c r="B2" t="s">
        <v>84</v>
      </c>
    </row>
    <row r="3" spans="1:10" x14ac:dyDescent="0.3">
      <c r="A3" s="12" t="s">
        <v>85</v>
      </c>
      <c r="B3" t="s">
        <v>86</v>
      </c>
    </row>
    <row r="4" spans="1:10" x14ac:dyDescent="0.3">
      <c r="A4" s="12" t="s">
        <v>0</v>
      </c>
      <c r="B4" t="s">
        <v>88</v>
      </c>
    </row>
    <row r="5" spans="1:10" x14ac:dyDescent="0.3">
      <c r="A5" s="12" t="s">
        <v>6</v>
      </c>
      <c r="B5" t="s">
        <v>118</v>
      </c>
    </row>
    <row r="6" spans="1:10" x14ac:dyDescent="0.3">
      <c r="A6" s="12" t="s">
        <v>87</v>
      </c>
      <c r="B6" t="s">
        <v>120</v>
      </c>
      <c r="I6" t="s">
        <v>527</v>
      </c>
      <c r="J6">
        <f>D20*D18</f>
        <v>14</v>
      </c>
    </row>
    <row r="7" spans="1:10" x14ac:dyDescent="0.3">
      <c r="A7" s="12" t="s">
        <v>188</v>
      </c>
      <c r="B7" t="s">
        <v>187</v>
      </c>
      <c r="J7">
        <f>D21</f>
        <v>37</v>
      </c>
    </row>
    <row r="8" spans="1:10" x14ac:dyDescent="0.3">
      <c r="A8" s="12" t="s">
        <v>189</v>
      </c>
      <c r="B8" t="s">
        <v>190</v>
      </c>
      <c r="J8">
        <f>D18*D21*D23</f>
        <v>740</v>
      </c>
    </row>
    <row r="9" spans="1:10" x14ac:dyDescent="0.3">
      <c r="A9" s="12" t="s">
        <v>264</v>
      </c>
      <c r="B9" s="109" t="s">
        <v>263</v>
      </c>
      <c r="J9" s="19">
        <f>D23*D18*D21*D21</f>
        <v>27380</v>
      </c>
    </row>
    <row r="10" spans="1:10" x14ac:dyDescent="0.3">
      <c r="A10" s="12" t="s">
        <v>4</v>
      </c>
      <c r="B10" s="109" t="s">
        <v>270</v>
      </c>
      <c r="J10">
        <f>SUM(J6:J9)</f>
        <v>28171</v>
      </c>
    </row>
    <row r="11" spans="1:10" x14ac:dyDescent="0.3">
      <c r="A11" s="12" t="s">
        <v>274</v>
      </c>
      <c r="B11" s="109" t="s">
        <v>273</v>
      </c>
    </row>
    <row r="12" spans="1:10" x14ac:dyDescent="0.3">
      <c r="A12" s="12" t="s">
        <v>279</v>
      </c>
      <c r="B12" s="109" t="s">
        <v>278</v>
      </c>
    </row>
    <row r="13" spans="1:10" x14ac:dyDescent="0.3">
      <c r="A13" s="12" t="s">
        <v>319</v>
      </c>
      <c r="B13" s="130" t="s">
        <v>318</v>
      </c>
      <c r="C13" s="1"/>
    </row>
    <row r="14" spans="1:10" x14ac:dyDescent="0.3">
      <c r="A14" s="255" t="s">
        <v>495</v>
      </c>
      <c r="B14" s="254" t="s">
        <v>488</v>
      </c>
      <c r="C14" s="1"/>
    </row>
    <row r="15" spans="1:10" x14ac:dyDescent="0.3">
      <c r="A15" s="12" t="s">
        <v>496</v>
      </c>
      <c r="B15" s="191" t="s">
        <v>489</v>
      </c>
      <c r="C15" s="1"/>
    </row>
    <row r="16" spans="1:10" x14ac:dyDescent="0.3">
      <c r="B16" s="3" t="s">
        <v>1</v>
      </c>
      <c r="C16" s="1"/>
    </row>
    <row r="17" spans="1:21" x14ac:dyDescent="0.3">
      <c r="B17" s="3"/>
      <c r="C17" s="1" t="s">
        <v>290</v>
      </c>
      <c r="D17" s="15">
        <v>1</v>
      </c>
    </row>
    <row r="18" spans="1:21" x14ac:dyDescent="0.3">
      <c r="A18" s="12" t="s">
        <v>0</v>
      </c>
      <c r="B18" t="s">
        <v>2</v>
      </c>
      <c r="C18" s="1" t="s">
        <v>0</v>
      </c>
      <c r="D18" s="110">
        <v>2</v>
      </c>
      <c r="F18" s="6" t="s">
        <v>97</v>
      </c>
    </row>
    <row r="19" spans="1:21" x14ac:dyDescent="0.3">
      <c r="A19" s="12" t="s">
        <v>0</v>
      </c>
      <c r="B19" t="s">
        <v>3</v>
      </c>
      <c r="C19" s="1" t="s">
        <v>4</v>
      </c>
      <c r="D19" s="110">
        <v>1</v>
      </c>
    </row>
    <row r="20" spans="1:21" x14ac:dyDescent="0.3">
      <c r="A20" s="12" t="s">
        <v>0</v>
      </c>
      <c r="B20" t="s">
        <v>78</v>
      </c>
      <c r="C20" s="1" t="s">
        <v>50</v>
      </c>
      <c r="D20" s="110">
        <v>7</v>
      </c>
    </row>
    <row r="21" spans="1:21" ht="18" x14ac:dyDescent="0.35">
      <c r="A21" s="12" t="s">
        <v>0</v>
      </c>
      <c r="B21" t="s">
        <v>67</v>
      </c>
      <c r="C21" s="1" t="s">
        <v>66</v>
      </c>
      <c r="D21" s="16">
        <v>37</v>
      </c>
      <c r="E21" s="44" t="s">
        <v>356</v>
      </c>
    </row>
    <row r="22" spans="1:21" x14ac:dyDescent="0.3">
      <c r="A22" s="12" t="s">
        <v>0</v>
      </c>
      <c r="B22" t="s">
        <v>5</v>
      </c>
      <c r="C22" s="1" t="s">
        <v>6</v>
      </c>
      <c r="D22" s="9">
        <f>D21*D21</f>
        <v>1369</v>
      </c>
    </row>
    <row r="23" spans="1:21" x14ac:dyDescent="0.3">
      <c r="B23" t="s">
        <v>7</v>
      </c>
      <c r="C23" s="1" t="s">
        <v>8</v>
      </c>
      <c r="D23" s="14">
        <v>10</v>
      </c>
      <c r="G23" t="s">
        <v>186</v>
      </c>
      <c r="I23" s="101">
        <v>1.4999999999999999E-2</v>
      </c>
    </row>
    <row r="24" spans="1:21" x14ac:dyDescent="0.3">
      <c r="C24" s="1"/>
      <c r="D24" s="5"/>
    </row>
    <row r="25" spans="1:21" x14ac:dyDescent="0.3">
      <c r="B25" s="4" t="s">
        <v>80</v>
      </c>
      <c r="C25" s="1"/>
      <c r="F25" s="1" t="s">
        <v>10</v>
      </c>
    </row>
    <row r="26" spans="1:21" x14ac:dyDescent="0.3">
      <c r="C26" s="1"/>
      <c r="F26" s="2">
        <v>1</v>
      </c>
      <c r="G26" s="2">
        <v>2</v>
      </c>
      <c r="H26" s="2">
        <v>3</v>
      </c>
      <c r="I26" s="2">
        <v>4</v>
      </c>
      <c r="J26" s="2">
        <v>5</v>
      </c>
      <c r="K26" s="2">
        <v>6</v>
      </c>
      <c r="L26" s="204">
        <v>7</v>
      </c>
      <c r="M26" s="204">
        <v>8</v>
      </c>
      <c r="N26" s="204">
        <v>9</v>
      </c>
      <c r="O26" s="204">
        <v>10</v>
      </c>
    </row>
    <row r="27" spans="1:21" x14ac:dyDescent="0.3">
      <c r="A27" s="12" t="s">
        <v>0</v>
      </c>
      <c r="B27" t="s">
        <v>9</v>
      </c>
      <c r="C27" s="1" t="s">
        <v>397</v>
      </c>
      <c r="D27" s="1" t="s">
        <v>11</v>
      </c>
      <c r="E27" s="2">
        <v>1</v>
      </c>
      <c r="F27" s="22">
        <f>AV88</f>
        <v>140.58767474872644</v>
      </c>
      <c r="G27" s="23">
        <f>F27*(1+$I$23)</f>
        <v>142.69648986995733</v>
      </c>
      <c r="H27" s="23">
        <f t="shared" ref="H27:K27" si="0">G27*(1+$I$23)</f>
        <v>144.83693721800668</v>
      </c>
      <c r="I27" s="23">
        <f t="shared" si="0"/>
        <v>147.00949127627678</v>
      </c>
      <c r="J27" s="23">
        <f t="shared" si="0"/>
        <v>149.21463364542092</v>
      </c>
      <c r="K27" s="23">
        <f t="shared" si="0"/>
        <v>151.45285315010221</v>
      </c>
      <c r="L27" s="23">
        <f t="shared" ref="L27:L28" si="1">K27*(1+$I$23)</f>
        <v>153.72464594735374</v>
      </c>
      <c r="M27" s="23">
        <f t="shared" ref="M27:M28" si="2">L27*(1+$I$23)</f>
        <v>156.03051563656402</v>
      </c>
      <c r="N27" s="23">
        <f t="shared" ref="N27:N28" si="3">M27*(1+$I$23)</f>
        <v>158.37097337111246</v>
      </c>
      <c r="O27" s="24">
        <f t="shared" ref="O27:O28" si="4">N27*(1+$I$23)</f>
        <v>160.74653797167912</v>
      </c>
      <c r="P27" s="8" t="s">
        <v>13</v>
      </c>
    </row>
    <row r="28" spans="1:21" x14ac:dyDescent="0.3">
      <c r="C28" s="1"/>
      <c r="E28" s="2">
        <v>2</v>
      </c>
      <c r="F28" s="25">
        <f>AV89</f>
        <v>3989.9301015159072</v>
      </c>
      <c r="G28" s="26">
        <f>F28*(1+$I$23)</f>
        <v>4049.7790530386455</v>
      </c>
      <c r="H28" s="26">
        <f t="shared" ref="H28:K28" si="5">G28*(1+$I$23)</f>
        <v>4110.5257388342252</v>
      </c>
      <c r="I28" s="26">
        <f t="shared" si="5"/>
        <v>4172.1836249167382</v>
      </c>
      <c r="J28" s="26">
        <f t="shared" si="5"/>
        <v>4234.7663792904887</v>
      </c>
      <c r="K28" s="26">
        <f t="shared" si="5"/>
        <v>4298.2878749798456</v>
      </c>
      <c r="L28" s="26">
        <f t="shared" si="1"/>
        <v>4362.7621931045433</v>
      </c>
      <c r="M28" s="26">
        <f t="shared" si="2"/>
        <v>4428.2036260011109</v>
      </c>
      <c r="N28" s="26">
        <f t="shared" si="3"/>
        <v>4494.6266803911276</v>
      </c>
      <c r="O28" s="27">
        <f t="shared" si="4"/>
        <v>4562.0460805969942</v>
      </c>
      <c r="P28" s="13"/>
    </row>
    <row r="29" spans="1:21" x14ac:dyDescent="0.3">
      <c r="C29" s="1"/>
      <c r="E29" s="2"/>
      <c r="F29" s="9"/>
      <c r="G29" s="9"/>
      <c r="H29" s="9"/>
      <c r="I29" s="9"/>
      <c r="J29" s="9"/>
      <c r="K29" s="9"/>
      <c r="L29" s="13"/>
    </row>
    <row r="30" spans="1:21" x14ac:dyDescent="0.3">
      <c r="B30" s="4" t="s">
        <v>72</v>
      </c>
      <c r="C30" s="1"/>
      <c r="E30" s="2"/>
      <c r="F30" s="1" t="s">
        <v>10</v>
      </c>
      <c r="G30" s="112"/>
      <c r="H30" s="112"/>
      <c r="I30" s="112"/>
      <c r="J30" s="112"/>
      <c r="K30" s="112"/>
      <c r="L30" s="13"/>
    </row>
    <row r="31" spans="1:21" x14ac:dyDescent="0.3">
      <c r="C31" s="1"/>
      <c r="F31" s="112">
        <v>1</v>
      </c>
      <c r="G31" s="112">
        <v>2</v>
      </c>
      <c r="H31" s="112">
        <v>3</v>
      </c>
      <c r="I31" s="112">
        <v>4</v>
      </c>
      <c r="J31" s="112">
        <v>5</v>
      </c>
      <c r="K31" s="112">
        <v>6</v>
      </c>
      <c r="L31" s="204">
        <v>7</v>
      </c>
      <c r="M31" s="204">
        <v>8</v>
      </c>
      <c r="N31" s="204">
        <v>9</v>
      </c>
      <c r="O31" s="204">
        <v>10</v>
      </c>
      <c r="Q31" s="9" t="s">
        <v>286</v>
      </c>
    </row>
    <row r="32" spans="1:21" x14ac:dyDescent="0.3">
      <c r="A32" s="12" t="s">
        <v>52</v>
      </c>
      <c r="B32" t="s">
        <v>77</v>
      </c>
      <c r="C32" s="1" t="s">
        <v>394</v>
      </c>
      <c r="D32" s="1" t="s">
        <v>11</v>
      </c>
      <c r="E32" s="2">
        <v>1</v>
      </c>
      <c r="F32" s="22">
        <f>-PMT(T32,6,Q32)</f>
        <v>14445.705781890681</v>
      </c>
      <c r="G32" s="23">
        <f>F32</f>
        <v>14445.705781890681</v>
      </c>
      <c r="H32" s="23">
        <f t="shared" ref="H32:K32" si="6">G32</f>
        <v>14445.705781890681</v>
      </c>
      <c r="I32" s="23">
        <f t="shared" si="6"/>
        <v>14445.705781890681</v>
      </c>
      <c r="J32" s="23">
        <f t="shared" si="6"/>
        <v>14445.705781890681</v>
      </c>
      <c r="K32" s="23">
        <f t="shared" si="6"/>
        <v>14445.705781890681</v>
      </c>
      <c r="L32" s="171">
        <v>0</v>
      </c>
      <c r="M32" s="171">
        <v>0</v>
      </c>
      <c r="N32" s="171">
        <v>0</v>
      </c>
      <c r="O32" s="218">
        <v>0</v>
      </c>
      <c r="P32" s="8" t="s">
        <v>12</v>
      </c>
      <c r="Q32" s="115">
        <v>77000</v>
      </c>
      <c r="S32" t="s">
        <v>287</v>
      </c>
      <c r="T32" s="101">
        <v>3.49E-2</v>
      </c>
      <c r="U32" s="109" t="s">
        <v>288</v>
      </c>
    </row>
    <row r="33" spans="1:17" x14ac:dyDescent="0.3">
      <c r="B33" s="61" t="s">
        <v>289</v>
      </c>
      <c r="C33" s="1"/>
      <c r="E33" s="2">
        <v>2</v>
      </c>
      <c r="F33" s="25">
        <v>0</v>
      </c>
      <c r="G33" s="26">
        <v>0</v>
      </c>
      <c r="H33" s="26">
        <v>0</v>
      </c>
      <c r="I33" s="26">
        <v>0</v>
      </c>
      <c r="J33" s="26">
        <v>0</v>
      </c>
      <c r="K33" s="26">
        <v>0</v>
      </c>
      <c r="L33" s="216">
        <v>0</v>
      </c>
      <c r="M33" s="216">
        <v>0</v>
      </c>
      <c r="N33" s="216">
        <v>0</v>
      </c>
      <c r="O33" s="217">
        <v>0</v>
      </c>
      <c r="Q33" s="9"/>
    </row>
    <row r="34" spans="1:17" x14ac:dyDescent="0.3">
      <c r="C34" s="1"/>
      <c r="E34" s="2"/>
      <c r="F34" s="9"/>
      <c r="G34" s="13"/>
    </row>
    <row r="35" spans="1:17" x14ac:dyDescent="0.3">
      <c r="C35" s="1"/>
      <c r="F35" s="2"/>
      <c r="G35" s="13"/>
    </row>
    <row r="36" spans="1:17" x14ac:dyDescent="0.3">
      <c r="A36" s="255" t="s">
        <v>495</v>
      </c>
      <c r="B36" t="s">
        <v>79</v>
      </c>
      <c r="C36" s="1" t="s">
        <v>395</v>
      </c>
      <c r="D36" s="1" t="s">
        <v>11</v>
      </c>
      <c r="E36" s="2">
        <v>1</v>
      </c>
      <c r="F36" s="264">
        <v>39.71212043280044</v>
      </c>
      <c r="G36" s="8" t="s">
        <v>14</v>
      </c>
    </row>
    <row r="37" spans="1:17" x14ac:dyDescent="0.3">
      <c r="C37" s="1"/>
      <c r="E37" s="2">
        <v>2</v>
      </c>
      <c r="F37" s="265">
        <f>'Guayule-Cotton-Wheat'!H33</f>
        <v>69.093823530319597</v>
      </c>
      <c r="G37" s="13"/>
    </row>
    <row r="38" spans="1:17" x14ac:dyDescent="0.3">
      <c r="C38" s="1"/>
      <c r="E38" s="2"/>
      <c r="F38" s="9"/>
      <c r="G38" s="13"/>
    </row>
    <row r="39" spans="1:17" x14ac:dyDescent="0.3">
      <c r="C39" s="1"/>
      <c r="F39" s="2"/>
      <c r="G39" s="13"/>
    </row>
    <row r="40" spans="1:17" x14ac:dyDescent="0.3">
      <c r="A40" s="255" t="s">
        <v>495</v>
      </c>
      <c r="B40" t="s">
        <v>449</v>
      </c>
      <c r="C40" s="1" t="s">
        <v>450</v>
      </c>
      <c r="D40" s="1" t="s">
        <v>11</v>
      </c>
      <c r="E40" s="2">
        <v>1</v>
      </c>
      <c r="F40" s="264">
        <v>6.3</v>
      </c>
      <c r="G40" s="8" t="s">
        <v>14</v>
      </c>
    </row>
    <row r="41" spans="1:17" x14ac:dyDescent="0.3">
      <c r="C41" s="1"/>
      <c r="E41" s="2">
        <v>2</v>
      </c>
      <c r="F41" s="265">
        <v>95.485399999999998</v>
      </c>
      <c r="G41" s="13"/>
    </row>
    <row r="42" spans="1:17" x14ac:dyDescent="0.3">
      <c r="C42" s="1"/>
      <c r="E42" s="2"/>
      <c r="F42" s="1"/>
      <c r="G42" s="13"/>
    </row>
    <row r="43" spans="1:17" x14ac:dyDescent="0.3">
      <c r="C43" s="1"/>
      <c r="F43" s="2"/>
      <c r="G43" s="13"/>
      <c r="H43" t="s">
        <v>497</v>
      </c>
    </row>
    <row r="44" spans="1:17" x14ac:dyDescent="0.3">
      <c r="A44" s="12" t="s">
        <v>496</v>
      </c>
      <c r="B44" t="s">
        <v>16</v>
      </c>
      <c r="C44" s="1" t="s">
        <v>396</v>
      </c>
      <c r="D44" s="1" t="s">
        <v>11</v>
      </c>
      <c r="E44" s="2">
        <v>1</v>
      </c>
      <c r="F44" s="74">
        <f>H44*L45</f>
        <v>16</v>
      </c>
      <c r="G44" s="8" t="s">
        <v>15</v>
      </c>
      <c r="H44">
        <v>8</v>
      </c>
      <c r="J44" t="s">
        <v>262</v>
      </c>
    </row>
    <row r="45" spans="1:17" x14ac:dyDescent="0.3">
      <c r="C45" s="1"/>
      <c r="E45" s="2">
        <v>2</v>
      </c>
      <c r="F45" s="90">
        <f>H45*L45</f>
        <v>22</v>
      </c>
      <c r="G45" s="13"/>
      <c r="H45">
        <v>11</v>
      </c>
      <c r="J45" t="s">
        <v>180</v>
      </c>
      <c r="K45" s="1" t="s">
        <v>181</v>
      </c>
      <c r="L45" s="100">
        <v>2</v>
      </c>
      <c r="M45" s="93" t="s">
        <v>491</v>
      </c>
    </row>
    <row r="46" spans="1:17" x14ac:dyDescent="0.3">
      <c r="C46" s="1"/>
      <c r="F46" s="2"/>
      <c r="G46" s="13"/>
    </row>
    <row r="47" spans="1:17" x14ac:dyDescent="0.3">
      <c r="A47" s="255" t="s">
        <v>495</v>
      </c>
      <c r="B47" t="s">
        <v>499</v>
      </c>
      <c r="C47" s="1" t="s">
        <v>18</v>
      </c>
      <c r="D47" s="258">
        <f>'Guayule-Cotton-Wheat'!D44</f>
        <v>60</v>
      </c>
      <c r="E47" s="7" t="s">
        <v>19</v>
      </c>
      <c r="F47" s="2"/>
      <c r="G47" s="13"/>
    </row>
    <row r="48" spans="1:17" x14ac:dyDescent="0.3">
      <c r="C48" s="1"/>
      <c r="F48" s="2"/>
      <c r="G48" s="13"/>
    </row>
    <row r="49" spans="1:18" x14ac:dyDescent="0.3">
      <c r="A49" s="12" t="s">
        <v>52</v>
      </c>
      <c r="B49" t="s">
        <v>500</v>
      </c>
      <c r="C49" s="1" t="s">
        <v>18</v>
      </c>
      <c r="D49" s="269">
        <v>13.13</v>
      </c>
      <c r="E49" s="8" t="s">
        <v>14</v>
      </c>
      <c r="F49" s="252"/>
      <c r="G49" s="255" t="s">
        <v>274</v>
      </c>
      <c r="H49" s="142"/>
      <c r="L49" s="5"/>
    </row>
    <row r="50" spans="1:18" x14ac:dyDescent="0.3">
      <c r="C50" s="1"/>
      <c r="F50" s="252"/>
      <c r="G50" s="13"/>
    </row>
    <row r="51" spans="1:18" x14ac:dyDescent="0.3">
      <c r="C51" s="1"/>
      <c r="F51" s="2"/>
      <c r="G51" s="13"/>
    </row>
    <row r="52" spans="1:18" x14ac:dyDescent="0.3">
      <c r="A52" s="255" t="s">
        <v>495</v>
      </c>
      <c r="B52" t="s">
        <v>20</v>
      </c>
      <c r="C52" s="1" t="s">
        <v>398</v>
      </c>
      <c r="D52" s="1" t="s">
        <v>11</v>
      </c>
      <c r="E52" s="2">
        <v>1</v>
      </c>
      <c r="F52" s="264">
        <v>7.5</v>
      </c>
      <c r="G52" s="8" t="s">
        <v>14</v>
      </c>
    </row>
    <row r="53" spans="1:18" x14ac:dyDescent="0.3">
      <c r="C53" s="1"/>
      <c r="E53" s="2">
        <v>2</v>
      </c>
      <c r="F53" s="265">
        <f>'Guayule-Cotton-Wheat'!H49</f>
        <v>188.75</v>
      </c>
      <c r="G53" s="13"/>
    </row>
    <row r="54" spans="1:18" x14ac:dyDescent="0.3">
      <c r="C54" s="1"/>
      <c r="F54" s="1"/>
      <c r="G54" s="13"/>
    </row>
    <row r="55" spans="1:18" x14ac:dyDescent="0.3">
      <c r="C55" s="1"/>
      <c r="F55" s="2"/>
      <c r="G55" s="13"/>
    </row>
    <row r="56" spans="1:18" x14ac:dyDescent="0.3">
      <c r="A56" s="255" t="s">
        <v>495</v>
      </c>
      <c r="B56" t="s">
        <v>70</v>
      </c>
      <c r="C56" s="1" t="s">
        <v>399</v>
      </c>
      <c r="D56" s="1" t="s">
        <v>11</v>
      </c>
      <c r="E56" s="2">
        <v>1</v>
      </c>
      <c r="F56" s="264">
        <v>977.95014153478826</v>
      </c>
      <c r="G56" s="8" t="s">
        <v>21</v>
      </c>
      <c r="J56" t="s">
        <v>196</v>
      </c>
      <c r="L56" s="50">
        <v>2204.62</v>
      </c>
      <c r="M56" t="s">
        <v>154</v>
      </c>
    </row>
    <row r="57" spans="1:18" x14ac:dyDescent="0.3">
      <c r="C57" s="1"/>
      <c r="E57" s="2">
        <v>2</v>
      </c>
      <c r="F57" s="265">
        <f>'Guayule-Cotton-Wheat'!H53</f>
        <v>717.50829367681501</v>
      </c>
    </row>
    <row r="58" spans="1:18" x14ac:dyDescent="0.3">
      <c r="C58" s="1"/>
    </row>
    <row r="59" spans="1:18" x14ac:dyDescent="0.3">
      <c r="A59" s="12" t="s">
        <v>264</v>
      </c>
      <c r="B59" t="s">
        <v>22</v>
      </c>
      <c r="C59" s="1" t="s">
        <v>23</v>
      </c>
      <c r="D59" s="211">
        <f>'Guayule-Cotton-Wheat'!D56</f>
        <v>5.0000000000000001E-3</v>
      </c>
      <c r="E59" s="7" t="s">
        <v>49</v>
      </c>
      <c r="G59" t="s">
        <v>266</v>
      </c>
      <c r="H59">
        <v>2010</v>
      </c>
      <c r="I59">
        <v>2011</v>
      </c>
      <c r="J59">
        <v>2012</v>
      </c>
      <c r="K59">
        <v>2013</v>
      </c>
      <c r="L59">
        <v>2014</v>
      </c>
      <c r="M59">
        <v>2015</v>
      </c>
      <c r="N59">
        <v>2016</v>
      </c>
      <c r="O59">
        <v>2017</v>
      </c>
      <c r="P59">
        <v>2018</v>
      </c>
      <c r="Q59">
        <v>2019</v>
      </c>
      <c r="R59">
        <v>2020</v>
      </c>
    </row>
    <row r="60" spans="1:18" x14ac:dyDescent="0.3">
      <c r="C60" s="1"/>
      <c r="D60" s="2"/>
      <c r="G60" t="s">
        <v>265</v>
      </c>
      <c r="H60">
        <v>1.5</v>
      </c>
      <c r="I60">
        <v>3</v>
      </c>
      <c r="J60">
        <v>1.7</v>
      </c>
      <c r="K60">
        <v>1.5</v>
      </c>
      <c r="L60">
        <v>0.8</v>
      </c>
      <c r="M60">
        <v>0.7</v>
      </c>
      <c r="N60">
        <v>2.1</v>
      </c>
      <c r="O60">
        <v>2.1</v>
      </c>
      <c r="P60">
        <v>1.9</v>
      </c>
      <c r="Q60">
        <v>2.2999999999999998</v>
      </c>
      <c r="R60">
        <v>0.6</v>
      </c>
    </row>
    <row r="61" spans="1:18" x14ac:dyDescent="0.3">
      <c r="A61" s="12" t="s">
        <v>264</v>
      </c>
      <c r="B61" t="s">
        <v>24</v>
      </c>
      <c r="C61" s="1" t="s">
        <v>25</v>
      </c>
      <c r="D61" s="94">
        <f>AVERAGE(H60:R60)/100</f>
        <v>1.6545454545454544E-2</v>
      </c>
      <c r="E61" s="7" t="s">
        <v>49</v>
      </c>
    </row>
    <row r="62" spans="1:18" x14ac:dyDescent="0.3">
      <c r="C62" s="1"/>
    </row>
    <row r="63" spans="1:18" x14ac:dyDescent="0.3">
      <c r="A63" s="12" t="s">
        <v>52</v>
      </c>
      <c r="B63" t="s">
        <v>73</v>
      </c>
      <c r="C63" s="1" t="s">
        <v>74</v>
      </c>
      <c r="D63" s="14">
        <f>'Guayule-Cotton-Wheat'!D60</f>
        <v>0.06</v>
      </c>
      <c r="E63" s="7" t="s">
        <v>49</v>
      </c>
    </row>
    <row r="64" spans="1:18" x14ac:dyDescent="0.3">
      <c r="C64" s="1"/>
    </row>
    <row r="65" spans="1:49" x14ac:dyDescent="0.3">
      <c r="C65" s="1"/>
    </row>
    <row r="66" spans="1:49" x14ac:dyDescent="0.3">
      <c r="B66" s="4" t="s">
        <v>71</v>
      </c>
      <c r="C66" s="1"/>
      <c r="D66" s="1" t="s">
        <v>27</v>
      </c>
      <c r="F66" s="2"/>
    </row>
    <row r="67" spans="1:49" x14ac:dyDescent="0.3">
      <c r="B67" s="4"/>
      <c r="C67" s="1"/>
      <c r="D67" s="151">
        <v>0</v>
      </c>
      <c r="E67" s="2">
        <v>1</v>
      </c>
      <c r="F67" s="2">
        <v>2</v>
      </c>
      <c r="G67" s="2">
        <v>3</v>
      </c>
      <c r="H67" s="2">
        <v>4</v>
      </c>
      <c r="I67" s="2">
        <v>5</v>
      </c>
      <c r="J67" s="2">
        <v>6</v>
      </c>
      <c r="K67" s="2">
        <v>7</v>
      </c>
      <c r="L67" s="2">
        <v>8</v>
      </c>
      <c r="M67" s="2">
        <v>9</v>
      </c>
      <c r="N67" s="2">
        <v>10</v>
      </c>
      <c r="O67" s="2">
        <v>11</v>
      </c>
      <c r="P67" s="2">
        <v>12</v>
      </c>
      <c r="Q67" s="2">
        <v>13</v>
      </c>
      <c r="R67" s="2">
        <v>14</v>
      </c>
      <c r="S67" s="2">
        <v>15</v>
      </c>
      <c r="T67" s="2">
        <v>16</v>
      </c>
      <c r="U67" s="2">
        <v>17</v>
      </c>
      <c r="V67" s="2">
        <v>18</v>
      </c>
      <c r="W67" s="2">
        <v>19</v>
      </c>
      <c r="X67" s="2">
        <v>20</v>
      </c>
      <c r="Y67" s="2">
        <v>21</v>
      </c>
      <c r="Z67" s="2">
        <v>22</v>
      </c>
      <c r="AA67" s="2">
        <v>23</v>
      </c>
      <c r="AB67" s="2">
        <v>24</v>
      </c>
      <c r="AC67" s="2">
        <v>25</v>
      </c>
      <c r="AD67" s="2">
        <v>26</v>
      </c>
      <c r="AE67" s="2">
        <v>27</v>
      </c>
      <c r="AF67" s="2">
        <v>28</v>
      </c>
      <c r="AG67" s="2">
        <v>29</v>
      </c>
      <c r="AH67" s="2">
        <v>30</v>
      </c>
      <c r="AI67" s="2">
        <v>31</v>
      </c>
      <c r="AJ67" s="2">
        <v>32</v>
      </c>
      <c r="AK67" s="2">
        <v>33</v>
      </c>
      <c r="AL67" s="2">
        <v>34</v>
      </c>
      <c r="AM67" s="2">
        <v>35</v>
      </c>
      <c r="AN67" s="2">
        <v>36</v>
      </c>
    </row>
    <row r="68" spans="1:49" x14ac:dyDescent="0.3">
      <c r="A68" s="12" t="s">
        <v>85</v>
      </c>
      <c r="B68" t="s">
        <v>68</v>
      </c>
      <c r="C68" s="1" t="s">
        <v>69</v>
      </c>
      <c r="D68" s="154">
        <v>1</v>
      </c>
      <c r="E68" s="155">
        <v>1</v>
      </c>
      <c r="F68" s="155">
        <v>1</v>
      </c>
      <c r="G68" s="155">
        <v>1</v>
      </c>
      <c r="H68" s="155">
        <v>1</v>
      </c>
      <c r="I68" s="155">
        <v>1</v>
      </c>
      <c r="J68" s="155">
        <v>1</v>
      </c>
      <c r="K68" s="155">
        <v>1</v>
      </c>
      <c r="L68" s="155">
        <v>1</v>
      </c>
      <c r="M68" s="155">
        <v>1</v>
      </c>
      <c r="N68" s="155">
        <v>1</v>
      </c>
      <c r="O68" s="155">
        <v>1</v>
      </c>
      <c r="P68" s="155">
        <v>1</v>
      </c>
      <c r="Q68" s="155">
        <v>1</v>
      </c>
      <c r="R68" s="155">
        <v>1</v>
      </c>
      <c r="S68" s="155">
        <v>1</v>
      </c>
      <c r="T68" s="155">
        <v>1</v>
      </c>
      <c r="U68" s="155">
        <v>1</v>
      </c>
      <c r="V68" s="155">
        <v>1</v>
      </c>
      <c r="W68" s="155">
        <v>1</v>
      </c>
      <c r="X68" s="155">
        <v>1</v>
      </c>
      <c r="Y68" s="155">
        <v>1</v>
      </c>
      <c r="Z68" s="155">
        <v>1</v>
      </c>
      <c r="AA68" s="155">
        <v>1</v>
      </c>
      <c r="AB68" s="155">
        <v>1</v>
      </c>
      <c r="AC68" s="155">
        <v>1</v>
      </c>
      <c r="AD68" s="155">
        <v>1</v>
      </c>
      <c r="AE68" s="155">
        <v>1</v>
      </c>
      <c r="AF68" s="155">
        <v>1</v>
      </c>
      <c r="AG68" s="155">
        <v>1</v>
      </c>
      <c r="AH68" s="155">
        <v>1</v>
      </c>
      <c r="AI68" s="155">
        <v>1</v>
      </c>
      <c r="AJ68" s="155">
        <v>1</v>
      </c>
      <c r="AK68" s="155">
        <v>1</v>
      </c>
      <c r="AL68" s="155">
        <v>1</v>
      </c>
      <c r="AM68" s="155">
        <v>1</v>
      </c>
      <c r="AN68" s="156">
        <v>1</v>
      </c>
    </row>
    <row r="69" spans="1:49" x14ac:dyDescent="0.3">
      <c r="C69" s="1"/>
    </row>
    <row r="70" spans="1:49" x14ac:dyDescent="0.3">
      <c r="A70" s="12" t="s">
        <v>52</v>
      </c>
      <c r="B70" t="s">
        <v>33</v>
      </c>
      <c r="C70" s="1" t="s">
        <v>34</v>
      </c>
      <c r="D70" s="1" t="s">
        <v>11</v>
      </c>
      <c r="E70" s="2">
        <v>1</v>
      </c>
      <c r="F70" s="15">
        <v>1</v>
      </c>
      <c r="G70" s="8" t="s">
        <v>64</v>
      </c>
    </row>
    <row r="71" spans="1:49" x14ac:dyDescent="0.3">
      <c r="C71" s="1"/>
      <c r="E71" s="2">
        <v>2</v>
      </c>
      <c r="F71" s="16">
        <f>'Guayule-Cotton-Wheat'!F68</f>
        <v>1</v>
      </c>
      <c r="G71" s="8" t="s">
        <v>96</v>
      </c>
    </row>
    <row r="72" spans="1:49" x14ac:dyDescent="0.3">
      <c r="C72" s="1"/>
      <c r="E72" s="2"/>
      <c r="F72" s="9"/>
      <c r="G72" s="8"/>
      <c r="N72">
        <v>1</v>
      </c>
      <c r="O72" t="s">
        <v>280</v>
      </c>
      <c r="P72">
        <v>2204.62</v>
      </c>
      <c r="Q72" t="s">
        <v>154</v>
      </c>
    </row>
    <row r="73" spans="1:49" ht="28.8" x14ac:dyDescent="0.3">
      <c r="A73" s="126" t="s">
        <v>0</v>
      </c>
      <c r="B73" s="120" t="s">
        <v>293</v>
      </c>
      <c r="C73" s="121" t="s">
        <v>292</v>
      </c>
      <c r="D73" s="121" t="s">
        <v>11</v>
      </c>
      <c r="E73" s="122">
        <v>1</v>
      </c>
      <c r="F73" s="123">
        <v>1</v>
      </c>
      <c r="G73" s="8"/>
    </row>
    <row r="74" spans="1:49" x14ac:dyDescent="0.3">
      <c r="C74" s="7"/>
      <c r="D74" s="124"/>
      <c r="E74" s="122">
        <v>2</v>
      </c>
      <c r="F74" s="125">
        <v>2</v>
      </c>
      <c r="G74" s="8" t="s">
        <v>295</v>
      </c>
    </row>
    <row r="75" spans="1:49" x14ac:dyDescent="0.3">
      <c r="C75" s="7"/>
      <c r="E75" s="118"/>
      <c r="F75" s="9"/>
      <c r="G75" s="8"/>
    </row>
    <row r="76" spans="1:49" x14ac:dyDescent="0.3">
      <c r="C76" s="1"/>
      <c r="F76" s="1" t="s">
        <v>27</v>
      </c>
    </row>
    <row r="77" spans="1:49" x14ac:dyDescent="0.3">
      <c r="C77" s="1"/>
      <c r="F77" s="151">
        <v>0</v>
      </c>
      <c r="G77" s="2">
        <v>1</v>
      </c>
      <c r="H77" s="2">
        <v>2</v>
      </c>
      <c r="I77" s="2">
        <v>3</v>
      </c>
      <c r="J77" s="2">
        <v>4</v>
      </c>
      <c r="K77" s="2">
        <v>5</v>
      </c>
      <c r="L77" s="118">
        <v>6</v>
      </c>
      <c r="M77" s="118">
        <v>7</v>
      </c>
      <c r="N77" s="118">
        <v>8</v>
      </c>
      <c r="O77" s="118">
        <v>9</v>
      </c>
      <c r="P77" s="118">
        <v>10</v>
      </c>
      <c r="Q77" s="118">
        <v>11</v>
      </c>
      <c r="R77" s="118">
        <v>12</v>
      </c>
      <c r="S77" s="118">
        <v>13</v>
      </c>
      <c r="T77" s="118">
        <v>14</v>
      </c>
      <c r="U77" s="118">
        <v>15</v>
      </c>
      <c r="V77" s="118">
        <v>16</v>
      </c>
      <c r="W77" s="118">
        <v>17</v>
      </c>
      <c r="X77" s="118">
        <v>18</v>
      </c>
      <c r="Y77" s="118">
        <v>19</v>
      </c>
      <c r="Z77" s="118">
        <v>20</v>
      </c>
      <c r="AA77" s="118">
        <v>21</v>
      </c>
      <c r="AB77" s="118">
        <v>22</v>
      </c>
      <c r="AC77" s="118">
        <v>23</v>
      </c>
      <c r="AD77" s="118">
        <v>24</v>
      </c>
      <c r="AE77" s="118">
        <v>25</v>
      </c>
      <c r="AF77" s="118">
        <v>26</v>
      </c>
      <c r="AG77" s="118">
        <v>27</v>
      </c>
      <c r="AH77" s="118">
        <v>28</v>
      </c>
      <c r="AI77" s="118">
        <v>29</v>
      </c>
      <c r="AJ77" s="118">
        <v>30</v>
      </c>
      <c r="AK77" s="118">
        <v>31</v>
      </c>
      <c r="AL77" s="118">
        <v>32</v>
      </c>
      <c r="AM77" s="118">
        <v>33</v>
      </c>
      <c r="AN77" s="118">
        <v>34</v>
      </c>
      <c r="AO77" s="118">
        <v>35</v>
      </c>
      <c r="AP77" s="118">
        <v>36</v>
      </c>
      <c r="AS77" t="s">
        <v>473</v>
      </c>
      <c r="AV77" t="s">
        <v>474</v>
      </c>
    </row>
    <row r="78" spans="1:49" x14ac:dyDescent="0.3">
      <c r="A78" s="255" t="s">
        <v>495</v>
      </c>
      <c r="B78" t="s">
        <v>26</v>
      </c>
      <c r="C78" s="1" t="s">
        <v>29</v>
      </c>
      <c r="D78" s="1" t="s">
        <v>11</v>
      </c>
      <c r="E78" s="2">
        <v>1</v>
      </c>
      <c r="F78" s="133">
        <v>0</v>
      </c>
      <c r="G78" s="267">
        <v>0.36852745873999998</v>
      </c>
      <c r="H78" s="102">
        <f t="shared" ref="H78:AP78" si="7">G78</f>
        <v>0.36852745873999998</v>
      </c>
      <c r="I78" s="102">
        <f t="shared" si="7"/>
        <v>0.36852745873999998</v>
      </c>
      <c r="J78" s="102">
        <f t="shared" si="7"/>
        <v>0.36852745873999998</v>
      </c>
      <c r="K78" s="102">
        <f t="shared" si="7"/>
        <v>0.36852745873999998</v>
      </c>
      <c r="L78" s="102">
        <f t="shared" si="7"/>
        <v>0.36852745873999998</v>
      </c>
      <c r="M78" s="102">
        <f t="shared" si="7"/>
        <v>0.36852745873999998</v>
      </c>
      <c r="N78" s="102">
        <f t="shared" si="7"/>
        <v>0.36852745873999998</v>
      </c>
      <c r="O78" s="102">
        <f t="shared" si="7"/>
        <v>0.36852745873999998</v>
      </c>
      <c r="P78" s="102">
        <f t="shared" si="7"/>
        <v>0.36852745873999998</v>
      </c>
      <c r="Q78" s="102">
        <f t="shared" si="7"/>
        <v>0.36852745873999998</v>
      </c>
      <c r="R78" s="102">
        <f t="shared" si="7"/>
        <v>0.36852745873999998</v>
      </c>
      <c r="S78" s="102">
        <f t="shared" si="7"/>
        <v>0.36852745873999998</v>
      </c>
      <c r="T78" s="102">
        <f t="shared" si="7"/>
        <v>0.36852745873999998</v>
      </c>
      <c r="U78" s="102">
        <f t="shared" si="7"/>
        <v>0.36852745873999998</v>
      </c>
      <c r="V78" s="102">
        <f t="shared" si="7"/>
        <v>0.36852745873999998</v>
      </c>
      <c r="W78" s="102">
        <f t="shared" si="7"/>
        <v>0.36852745873999998</v>
      </c>
      <c r="X78" s="102">
        <f t="shared" si="7"/>
        <v>0.36852745873999998</v>
      </c>
      <c r="Y78" s="102">
        <f t="shared" si="7"/>
        <v>0.36852745873999998</v>
      </c>
      <c r="Z78" s="102">
        <f t="shared" si="7"/>
        <v>0.36852745873999998</v>
      </c>
      <c r="AA78" s="102">
        <f t="shared" si="7"/>
        <v>0.36852745873999998</v>
      </c>
      <c r="AB78" s="102">
        <f t="shared" si="7"/>
        <v>0.36852745873999998</v>
      </c>
      <c r="AC78" s="102">
        <f t="shared" si="7"/>
        <v>0.36852745873999998</v>
      </c>
      <c r="AD78" s="102">
        <f t="shared" si="7"/>
        <v>0.36852745873999998</v>
      </c>
      <c r="AE78" s="102">
        <f t="shared" si="7"/>
        <v>0.36852745873999998</v>
      </c>
      <c r="AF78" s="102">
        <f t="shared" si="7"/>
        <v>0.36852745873999998</v>
      </c>
      <c r="AG78" s="102">
        <f t="shared" si="7"/>
        <v>0.36852745873999998</v>
      </c>
      <c r="AH78" s="102">
        <f t="shared" si="7"/>
        <v>0.36852745873999998</v>
      </c>
      <c r="AI78" s="102">
        <f t="shared" si="7"/>
        <v>0.36852745873999998</v>
      </c>
      <c r="AJ78" s="102">
        <f t="shared" si="7"/>
        <v>0.36852745873999998</v>
      </c>
      <c r="AK78" s="102">
        <f t="shared" si="7"/>
        <v>0.36852745873999998</v>
      </c>
      <c r="AL78" s="102">
        <f t="shared" si="7"/>
        <v>0.36852745873999998</v>
      </c>
      <c r="AM78" s="102">
        <f t="shared" si="7"/>
        <v>0.36852745873999998</v>
      </c>
      <c r="AN78" s="102">
        <f t="shared" si="7"/>
        <v>0.36852745873999998</v>
      </c>
      <c r="AO78" s="102">
        <f t="shared" si="7"/>
        <v>0.36852745873999998</v>
      </c>
      <c r="AP78" s="117">
        <f t="shared" si="7"/>
        <v>0.36852745873999998</v>
      </c>
      <c r="AS78" s="137">
        <f>AN83+AI83+AB83+AF83+G83</f>
        <v>1179.3724999999999</v>
      </c>
      <c r="AV78" s="137"/>
      <c r="AW78" s="137">
        <f>M83</f>
        <v>211.6704</v>
      </c>
    </row>
    <row r="79" spans="1:49" x14ac:dyDescent="0.3">
      <c r="A79" s="12" t="s">
        <v>52</v>
      </c>
      <c r="C79" s="1"/>
      <c r="D79" s="7" t="s">
        <v>32</v>
      </c>
      <c r="E79" s="2">
        <v>2</v>
      </c>
      <c r="F79" s="10">
        <v>0</v>
      </c>
      <c r="G79" s="282">
        <f>'Guayule-Cotton-Wheat'!C78</f>
        <v>1.7431575509611634</v>
      </c>
      <c r="H79" s="36">
        <f t="shared" ref="H79:AP79" si="8">G79</f>
        <v>1.7431575509611634</v>
      </c>
      <c r="I79" s="36">
        <f t="shared" si="8"/>
        <v>1.7431575509611634</v>
      </c>
      <c r="J79" s="36">
        <f t="shared" si="8"/>
        <v>1.7431575509611634</v>
      </c>
      <c r="K79" s="36">
        <f t="shared" si="8"/>
        <v>1.7431575509611634</v>
      </c>
      <c r="L79" s="36">
        <f t="shared" si="8"/>
        <v>1.7431575509611634</v>
      </c>
      <c r="M79" s="36">
        <f t="shared" si="8"/>
        <v>1.7431575509611634</v>
      </c>
      <c r="N79" s="36">
        <f t="shared" si="8"/>
        <v>1.7431575509611634</v>
      </c>
      <c r="O79" s="36">
        <f t="shared" si="8"/>
        <v>1.7431575509611634</v>
      </c>
      <c r="P79" s="36">
        <f t="shared" si="8"/>
        <v>1.7431575509611634</v>
      </c>
      <c r="Q79" s="36">
        <f t="shared" si="8"/>
        <v>1.7431575509611634</v>
      </c>
      <c r="R79" s="36">
        <f t="shared" si="8"/>
        <v>1.7431575509611634</v>
      </c>
      <c r="S79" s="36">
        <f t="shared" si="8"/>
        <v>1.7431575509611634</v>
      </c>
      <c r="T79" s="36">
        <f t="shared" si="8"/>
        <v>1.7431575509611634</v>
      </c>
      <c r="U79" s="36">
        <f t="shared" si="8"/>
        <v>1.7431575509611634</v>
      </c>
      <c r="V79" s="36">
        <f t="shared" si="8"/>
        <v>1.7431575509611634</v>
      </c>
      <c r="W79" s="36">
        <f t="shared" si="8"/>
        <v>1.7431575509611634</v>
      </c>
      <c r="X79" s="36">
        <f t="shared" si="8"/>
        <v>1.7431575509611634</v>
      </c>
      <c r="Y79" s="36">
        <f t="shared" si="8"/>
        <v>1.7431575509611634</v>
      </c>
      <c r="Z79" s="36">
        <f t="shared" si="8"/>
        <v>1.7431575509611634</v>
      </c>
      <c r="AA79" s="36">
        <f t="shared" si="8"/>
        <v>1.7431575509611634</v>
      </c>
      <c r="AB79" s="36">
        <f t="shared" si="8"/>
        <v>1.7431575509611634</v>
      </c>
      <c r="AC79" s="36">
        <f t="shared" si="8"/>
        <v>1.7431575509611634</v>
      </c>
      <c r="AD79" s="36">
        <f t="shared" si="8"/>
        <v>1.7431575509611634</v>
      </c>
      <c r="AE79" s="36">
        <f t="shared" si="8"/>
        <v>1.7431575509611634</v>
      </c>
      <c r="AF79" s="36">
        <f t="shared" si="8"/>
        <v>1.7431575509611634</v>
      </c>
      <c r="AG79" s="36">
        <f t="shared" si="8"/>
        <v>1.7431575509611634</v>
      </c>
      <c r="AH79" s="36">
        <f t="shared" si="8"/>
        <v>1.7431575509611634</v>
      </c>
      <c r="AI79" s="36">
        <f t="shared" si="8"/>
        <v>1.7431575509611634</v>
      </c>
      <c r="AJ79" s="36">
        <f t="shared" si="8"/>
        <v>1.7431575509611634</v>
      </c>
      <c r="AK79" s="36">
        <f t="shared" si="8"/>
        <v>1.7431575509611634</v>
      </c>
      <c r="AL79" s="36">
        <f t="shared" si="8"/>
        <v>1.7431575509611634</v>
      </c>
      <c r="AM79" s="36">
        <f t="shared" si="8"/>
        <v>1.7431575509611634</v>
      </c>
      <c r="AN79" s="36">
        <f t="shared" si="8"/>
        <v>1.7431575509611634</v>
      </c>
      <c r="AO79" s="36">
        <f t="shared" si="8"/>
        <v>1.7431575509611634</v>
      </c>
      <c r="AP79" s="37">
        <f t="shared" si="8"/>
        <v>1.7431575509611634</v>
      </c>
      <c r="AS79" s="137">
        <f>U83+Y83+I83</f>
        <v>517.43146000000002</v>
      </c>
      <c r="AV79" s="137"/>
      <c r="AW79" s="137">
        <f>K83+S83+AA83+AC83</f>
        <v>830.04599999999994</v>
      </c>
    </row>
    <row r="80" spans="1:49" x14ac:dyDescent="0.3">
      <c r="C80" s="1"/>
      <c r="F80" s="2"/>
      <c r="G80" s="2"/>
      <c r="H80" s="2"/>
      <c r="I80" s="2"/>
      <c r="J80" s="2"/>
      <c r="AS80" s="137">
        <f>AM83+AE83+AD83+T83+N83</f>
        <v>1073.3525</v>
      </c>
      <c r="AV80" s="137"/>
      <c r="AW80" s="137">
        <f>AG83+Z83</f>
        <v>364.72719999999998</v>
      </c>
    </row>
    <row r="81" spans="1:81" x14ac:dyDescent="0.3">
      <c r="C81" s="1"/>
      <c r="G81" s="1" t="s">
        <v>27</v>
      </c>
      <c r="H81" s="2"/>
      <c r="I81" s="2"/>
      <c r="J81" s="2"/>
      <c r="K81" s="2"/>
      <c r="AS81" s="137"/>
      <c r="AV81" s="137"/>
      <c r="AW81" s="137">
        <f>AP83+AH83</f>
        <v>357.31309999999996</v>
      </c>
    </row>
    <row r="82" spans="1:81" x14ac:dyDescent="0.3">
      <c r="C82" s="177" t="s">
        <v>354</v>
      </c>
      <c r="F82" s="150">
        <v>0</v>
      </c>
      <c r="G82" s="2">
        <v>1</v>
      </c>
      <c r="H82" s="2">
        <v>2</v>
      </c>
      <c r="I82" s="2">
        <v>3</v>
      </c>
      <c r="J82" s="2">
        <v>4</v>
      </c>
      <c r="K82" s="2">
        <v>5</v>
      </c>
      <c r="L82" s="2">
        <v>6</v>
      </c>
      <c r="M82" s="2">
        <v>7</v>
      </c>
      <c r="N82" s="2">
        <v>8</v>
      </c>
      <c r="O82" s="2">
        <v>9</v>
      </c>
      <c r="P82" s="2">
        <v>10</v>
      </c>
      <c r="Q82" s="2">
        <v>11</v>
      </c>
      <c r="R82" s="2">
        <v>12</v>
      </c>
      <c r="S82" s="2">
        <v>13</v>
      </c>
      <c r="T82" s="2">
        <v>14</v>
      </c>
      <c r="U82" s="2">
        <v>15</v>
      </c>
      <c r="V82" s="2">
        <v>16</v>
      </c>
      <c r="W82" s="2">
        <v>17</v>
      </c>
      <c r="X82" s="2">
        <v>18</v>
      </c>
      <c r="Y82" s="2">
        <v>19</v>
      </c>
      <c r="Z82" s="2">
        <v>20</v>
      </c>
      <c r="AA82" s="2">
        <v>21</v>
      </c>
      <c r="AB82" s="2">
        <v>22</v>
      </c>
      <c r="AC82" s="2">
        <v>23</v>
      </c>
      <c r="AD82" s="2">
        <v>24</v>
      </c>
      <c r="AE82" s="2">
        <v>25</v>
      </c>
      <c r="AF82" s="2">
        <v>26</v>
      </c>
      <c r="AG82" s="2">
        <v>27</v>
      </c>
      <c r="AH82" s="2">
        <v>28</v>
      </c>
      <c r="AI82" s="2">
        <v>29</v>
      </c>
      <c r="AJ82" s="2">
        <v>30</v>
      </c>
      <c r="AK82" s="2">
        <v>31</v>
      </c>
      <c r="AL82" s="2">
        <v>32</v>
      </c>
      <c r="AM82" s="2">
        <v>33</v>
      </c>
      <c r="AN82" s="2">
        <v>34</v>
      </c>
      <c r="AO82" s="2">
        <v>35</v>
      </c>
      <c r="AP82" s="2">
        <v>36</v>
      </c>
      <c r="AV82" s="137"/>
      <c r="AW82" s="137">
        <f>AJ83+X83+H83</f>
        <v>650.00040000000001</v>
      </c>
    </row>
    <row r="83" spans="1:81" x14ac:dyDescent="0.3">
      <c r="A83" s="12" t="s">
        <v>85</v>
      </c>
      <c r="B83" t="s">
        <v>30</v>
      </c>
      <c r="C83" s="1" t="s">
        <v>31</v>
      </c>
      <c r="D83" s="1" t="s">
        <v>11</v>
      </c>
      <c r="E83" s="2">
        <v>1</v>
      </c>
      <c r="F83" s="133">
        <v>0</v>
      </c>
      <c r="G83" s="30">
        <v>243.1129</v>
      </c>
      <c r="H83" s="30">
        <v>245.0789</v>
      </c>
      <c r="I83" s="30">
        <v>171.9111</v>
      </c>
      <c r="J83" s="30">
        <v>159.67939999999999</v>
      </c>
      <c r="K83" s="30">
        <v>145.4461</v>
      </c>
      <c r="L83" s="30">
        <v>247.9684</v>
      </c>
      <c r="M83" s="30">
        <v>211.6704</v>
      </c>
      <c r="N83" s="30">
        <v>224.50739999999999</v>
      </c>
      <c r="O83" s="30">
        <v>225.67570000000001</v>
      </c>
      <c r="P83" s="30">
        <v>240.13480000000001</v>
      </c>
      <c r="Q83" s="30">
        <v>241.56800000000001</v>
      </c>
      <c r="R83" s="30">
        <v>188.46850000000001</v>
      </c>
      <c r="S83" s="30">
        <v>196.3955</v>
      </c>
      <c r="T83" s="30">
        <v>229.72989999999999</v>
      </c>
      <c r="U83" s="30">
        <v>246.80799999999999</v>
      </c>
      <c r="V83" s="30">
        <v>245.28700000000001</v>
      </c>
      <c r="W83" s="30">
        <v>249.87100000000001</v>
      </c>
      <c r="X83" s="30">
        <v>162.73779999999999</v>
      </c>
      <c r="Y83" s="30">
        <v>98.712360000000004</v>
      </c>
      <c r="Z83" s="30">
        <v>219.05869999999999</v>
      </c>
      <c r="AA83" s="30">
        <v>243.5703</v>
      </c>
      <c r="AB83" s="30">
        <v>217.5684</v>
      </c>
      <c r="AC83" s="30">
        <v>244.63409999999999</v>
      </c>
      <c r="AD83" s="30">
        <v>245.68860000000001</v>
      </c>
      <c r="AE83" s="30">
        <v>217.39080000000001</v>
      </c>
      <c r="AF83" s="30">
        <v>221.17150000000001</v>
      </c>
      <c r="AG83" s="30">
        <v>145.66849999999999</v>
      </c>
      <c r="AH83" s="30">
        <v>216.7662</v>
      </c>
      <c r="AI83" s="30">
        <v>247.82820000000001</v>
      </c>
      <c r="AJ83" s="30">
        <v>242.18369999999999</v>
      </c>
      <c r="AK83" s="30">
        <v>240.37559999999999</v>
      </c>
      <c r="AL83" s="30">
        <v>242.51840000000001</v>
      </c>
      <c r="AM83" s="30">
        <v>156.03579999999999</v>
      </c>
      <c r="AN83" s="30">
        <v>249.69149999999999</v>
      </c>
      <c r="AO83" s="30">
        <v>164.23840000000001</v>
      </c>
      <c r="AP83" s="31">
        <v>140.54689999999999</v>
      </c>
      <c r="AR83" s="137">
        <f>SUM(G83:AP83)</f>
        <v>7629.6987600000002</v>
      </c>
      <c r="AT83" s="137">
        <f>MIN(G83:AP83)</f>
        <v>98.712360000000004</v>
      </c>
      <c r="AU83" s="137">
        <f>MAX(G83:AP83)</f>
        <v>249.87100000000001</v>
      </c>
      <c r="AV83" s="137"/>
      <c r="AW83" s="137">
        <f>AL83+O83+P83+Q83+V83+W83</f>
        <v>1445.0549000000001</v>
      </c>
    </row>
    <row r="84" spans="1:81" x14ac:dyDescent="0.3">
      <c r="C84" s="1"/>
      <c r="D84" s="7" t="s">
        <v>43</v>
      </c>
      <c r="E84" s="2">
        <v>2</v>
      </c>
      <c r="F84" s="10">
        <v>0</v>
      </c>
      <c r="G84" s="36">
        <v>243.1129</v>
      </c>
      <c r="H84" s="36">
        <v>245.0789</v>
      </c>
      <c r="I84" s="36">
        <v>171.9111</v>
      </c>
      <c r="J84" s="36">
        <v>159.67939999999999</v>
      </c>
      <c r="K84" s="36">
        <v>145.4461</v>
      </c>
      <c r="L84" s="36">
        <v>247.9684</v>
      </c>
      <c r="M84" s="36">
        <v>211.6704</v>
      </c>
      <c r="N84" s="36">
        <v>224.50739999999999</v>
      </c>
      <c r="O84" s="36">
        <v>225.67570000000001</v>
      </c>
      <c r="P84" s="36">
        <v>240.13480000000001</v>
      </c>
      <c r="Q84" s="36">
        <v>241.56800000000001</v>
      </c>
      <c r="R84" s="36">
        <v>188.46850000000001</v>
      </c>
      <c r="S84" s="36">
        <v>196.3955</v>
      </c>
      <c r="T84" s="36">
        <v>229.72989999999999</v>
      </c>
      <c r="U84" s="36">
        <v>246.80799999999999</v>
      </c>
      <c r="V84" s="36">
        <v>245.28700000000001</v>
      </c>
      <c r="W84" s="36">
        <v>249.87100000000001</v>
      </c>
      <c r="X84" s="36">
        <v>162.73779999999999</v>
      </c>
      <c r="Y84" s="36">
        <v>98.712360000000004</v>
      </c>
      <c r="Z84" s="36">
        <v>219.05869999999999</v>
      </c>
      <c r="AA84" s="36">
        <v>243.5703</v>
      </c>
      <c r="AB84" s="36">
        <v>217.5684</v>
      </c>
      <c r="AC84" s="36">
        <v>244.63409999999999</v>
      </c>
      <c r="AD84" s="36">
        <v>245.68860000000001</v>
      </c>
      <c r="AE84" s="36">
        <v>217.39080000000001</v>
      </c>
      <c r="AF84" s="36">
        <v>221.17150000000001</v>
      </c>
      <c r="AG84" s="36">
        <v>145.66849999999999</v>
      </c>
      <c r="AH84" s="36">
        <v>216.7662</v>
      </c>
      <c r="AI84" s="36">
        <v>247.82820000000001</v>
      </c>
      <c r="AJ84" s="36">
        <v>242.18369999999999</v>
      </c>
      <c r="AK84" s="36">
        <v>240.37559999999999</v>
      </c>
      <c r="AL84" s="36">
        <v>242.51840000000001</v>
      </c>
      <c r="AM84" s="36">
        <v>156.03579999999999</v>
      </c>
      <c r="AN84" s="36">
        <v>249.69149999999999</v>
      </c>
      <c r="AO84" s="36">
        <v>164.23840000000001</v>
      </c>
      <c r="AP84" s="37">
        <v>140.54689999999999</v>
      </c>
      <c r="AR84" s="137"/>
      <c r="AV84" s="137"/>
      <c r="AW84" s="137">
        <f>AO83+AK83+J83+L83+R83</f>
        <v>1000.7302999999999</v>
      </c>
    </row>
    <row r="85" spans="1:81" x14ac:dyDescent="0.3">
      <c r="C85" s="1"/>
      <c r="F85" s="2"/>
      <c r="G85" s="2"/>
      <c r="H85" s="2"/>
      <c r="I85" s="2"/>
      <c r="J85" s="2"/>
      <c r="AR85" s="137">
        <f>SUM(G83:AP83)-U83-AP83</f>
        <v>7242.3438599999999</v>
      </c>
    </row>
    <row r="86" spans="1:81" x14ac:dyDescent="0.3">
      <c r="C86" s="1"/>
      <c r="F86" s="1" t="s">
        <v>27</v>
      </c>
      <c r="G86" s="2"/>
      <c r="H86" s="2"/>
      <c r="I86" s="2"/>
      <c r="J86" s="2"/>
      <c r="AR86">
        <f>AR85/1500</f>
        <v>4.8282292399999998</v>
      </c>
    </row>
    <row r="87" spans="1:81" x14ac:dyDescent="0.3">
      <c r="C87" s="1"/>
      <c r="F87" s="149">
        <v>0</v>
      </c>
      <c r="G87" s="2">
        <v>1</v>
      </c>
      <c r="H87" s="2">
        <v>2</v>
      </c>
      <c r="I87" s="2">
        <v>3</v>
      </c>
      <c r="J87" s="2">
        <v>4</v>
      </c>
      <c r="K87" s="2">
        <v>5</v>
      </c>
      <c r="L87" s="2">
        <v>6</v>
      </c>
      <c r="M87" s="2">
        <v>7</v>
      </c>
      <c r="N87" s="2">
        <v>8</v>
      </c>
      <c r="O87" s="2">
        <v>9</v>
      </c>
      <c r="P87" s="2">
        <v>10</v>
      </c>
      <c r="Q87" s="2">
        <v>11</v>
      </c>
      <c r="R87" s="2">
        <v>12</v>
      </c>
      <c r="S87" s="2">
        <v>13</v>
      </c>
      <c r="T87" s="2">
        <v>14</v>
      </c>
      <c r="U87" s="2">
        <v>15</v>
      </c>
      <c r="V87" s="2">
        <v>16</v>
      </c>
      <c r="W87" s="2">
        <v>17</v>
      </c>
      <c r="X87" s="2">
        <v>18</v>
      </c>
      <c r="Y87" s="2">
        <v>19</v>
      </c>
      <c r="Z87" s="2">
        <v>20</v>
      </c>
      <c r="AA87" s="2">
        <v>21</v>
      </c>
      <c r="AB87" s="2">
        <v>22</v>
      </c>
      <c r="AC87" s="2">
        <v>23</v>
      </c>
      <c r="AD87" s="2">
        <v>24</v>
      </c>
      <c r="AE87" s="2">
        <v>25</v>
      </c>
      <c r="AF87" s="2">
        <v>26</v>
      </c>
      <c r="AG87" s="2">
        <v>27</v>
      </c>
      <c r="AH87" s="2">
        <v>28</v>
      </c>
      <c r="AI87" s="2">
        <v>29</v>
      </c>
      <c r="AJ87" s="2">
        <v>30</v>
      </c>
      <c r="AK87" s="2">
        <v>31</v>
      </c>
      <c r="AL87" s="2">
        <v>32</v>
      </c>
      <c r="AM87" s="2">
        <v>33</v>
      </c>
      <c r="AN87" s="2">
        <v>34</v>
      </c>
      <c r="AO87" s="2">
        <v>35</v>
      </c>
      <c r="AP87" s="2">
        <v>36</v>
      </c>
    </row>
    <row r="88" spans="1:81" x14ac:dyDescent="0.3">
      <c r="A88" s="12" t="s">
        <v>94</v>
      </c>
      <c r="B88" t="s">
        <v>35</v>
      </c>
      <c r="C88" s="1" t="s">
        <v>36</v>
      </c>
      <c r="D88" s="1" t="s">
        <v>11</v>
      </c>
      <c r="E88" s="2">
        <v>1</v>
      </c>
      <c r="F88" s="38">
        <f t="shared" ref="F88:AP88" si="9">F78*F83</f>
        <v>0</v>
      </c>
      <c r="G88" s="39">
        <f t="shared" si="9"/>
        <v>89.593779223911739</v>
      </c>
      <c r="H88" s="39">
        <f t="shared" si="9"/>
        <v>90.318304207794583</v>
      </c>
      <c r="I88" s="39">
        <f t="shared" si="9"/>
        <v>63.353960812198011</v>
      </c>
      <c r="J88" s="39">
        <f t="shared" si="9"/>
        <v>58.84624349512795</v>
      </c>
      <c r="K88" s="39">
        <f t="shared" si="9"/>
        <v>53.60088161664391</v>
      </c>
      <c r="L88" s="39">
        <f t="shared" si="9"/>
        <v>91.383164299823818</v>
      </c>
      <c r="M88" s="39">
        <f t="shared" si="9"/>
        <v>78.006354602479291</v>
      </c>
      <c r="N88" s="39">
        <f t="shared" si="9"/>
        <v>82.737141590324669</v>
      </c>
      <c r="O88" s="39">
        <f t="shared" si="9"/>
        <v>83.167692220370611</v>
      </c>
      <c r="P88" s="39">
        <f t="shared" si="9"/>
        <v>88.496267599038148</v>
      </c>
      <c r="Q88" s="39">
        <f t="shared" si="9"/>
        <v>89.024441152904316</v>
      </c>
      <c r="R88" s="39">
        <f t="shared" si="9"/>
        <v>69.455817357539686</v>
      </c>
      <c r="S88" s="39">
        <f t="shared" si="9"/>
        <v>72.377134522971659</v>
      </c>
      <c r="T88" s="39">
        <f t="shared" si="9"/>
        <v>84.661776243594318</v>
      </c>
      <c r="U88" s="39">
        <f t="shared" si="9"/>
        <v>90.955525036701914</v>
      </c>
      <c r="V88" s="39">
        <f t="shared" si="9"/>
        <v>90.39499477195838</v>
      </c>
      <c r="W88" s="39">
        <f t="shared" si="9"/>
        <v>92.084324642822537</v>
      </c>
      <c r="X88" s="39">
        <f t="shared" si="9"/>
        <v>59.973347874938369</v>
      </c>
      <c r="Y88" s="39">
        <f t="shared" si="9"/>
        <v>36.378215177028025</v>
      </c>
      <c r="Z88" s="39">
        <f t="shared" si="9"/>
        <v>80.729146025888028</v>
      </c>
      <c r="AA88" s="39">
        <f t="shared" si="9"/>
        <v>89.762343683539413</v>
      </c>
      <c r="AB88" s="39">
        <f t="shared" si="9"/>
        <v>80.17992955412781</v>
      </c>
      <c r="AC88" s="39">
        <f t="shared" si="9"/>
        <v>90.15438319414703</v>
      </c>
      <c r="AD88" s="39">
        <f t="shared" si="9"/>
        <v>90.54299539938836</v>
      </c>
      <c r="AE88" s="39">
        <f t="shared" si="9"/>
        <v>80.114479077455599</v>
      </c>
      <c r="AF88" s="39">
        <f t="shared" si="9"/>
        <v>81.507770840713903</v>
      </c>
      <c r="AG88" s="39">
        <f t="shared" si="9"/>
        <v>53.682842123467687</v>
      </c>
      <c r="AH88" s="39">
        <f t="shared" si="9"/>
        <v>79.884296826726583</v>
      </c>
      <c r="AI88" s="39">
        <f t="shared" si="9"/>
        <v>91.331496750108471</v>
      </c>
      <c r="AJ88" s="39">
        <f t="shared" si="9"/>
        <v>89.251343509250532</v>
      </c>
      <c r="AK88" s="39">
        <f t="shared" si="9"/>
        <v>88.585009011102741</v>
      </c>
      <c r="AL88" s="39">
        <f t="shared" si="9"/>
        <v>89.374689649690822</v>
      </c>
      <c r="AM88" s="39">
        <f t="shared" si="9"/>
        <v>57.503476846462888</v>
      </c>
      <c r="AN88" s="39">
        <f t="shared" si="9"/>
        <v>92.018173963978697</v>
      </c>
      <c r="AO88" s="39">
        <f t="shared" si="9"/>
        <v>60.526360179523614</v>
      </c>
      <c r="AP88" s="40">
        <f t="shared" si="9"/>
        <v>51.795391890784899</v>
      </c>
      <c r="AT88" s="21">
        <f>SUM(G88:AR88)</f>
        <v>2811.7534949745286</v>
      </c>
      <c r="AV88" s="21">
        <f>AT88*0.05</f>
        <v>140.58767474872644</v>
      </c>
      <c r="AW88" t="s">
        <v>184</v>
      </c>
    </row>
    <row r="89" spans="1:81" x14ac:dyDescent="0.3">
      <c r="C89" s="1"/>
      <c r="D89" s="7" t="s">
        <v>13</v>
      </c>
      <c r="E89" s="2">
        <v>2</v>
      </c>
      <c r="F89" s="41">
        <f t="shared" ref="F89:AP89" si="10">F79*F84</f>
        <v>0</v>
      </c>
      <c r="G89" s="42">
        <f t="shared" si="10"/>
        <v>423.78408737106622</v>
      </c>
      <c r="H89" s="42">
        <f t="shared" si="10"/>
        <v>427.21113511625589</v>
      </c>
      <c r="I89" s="42">
        <f t="shared" si="10"/>
        <v>299.66813205903969</v>
      </c>
      <c r="J89" s="42">
        <f t="shared" si="10"/>
        <v>278.34635184294797</v>
      </c>
      <c r="K89" s="42">
        <f t="shared" si="10"/>
        <v>253.53546747285247</v>
      </c>
      <c r="L89" s="42">
        <f t="shared" si="10"/>
        <v>432.24798885975815</v>
      </c>
      <c r="M89" s="42">
        <f t="shared" si="10"/>
        <v>368.97485607496986</v>
      </c>
      <c r="N89" s="42">
        <f t="shared" si="10"/>
        <v>391.35176955665827</v>
      </c>
      <c r="O89" s="42">
        <f t="shared" si="10"/>
        <v>393.38830052344622</v>
      </c>
      <c r="P89" s="42">
        <f t="shared" si="10"/>
        <v>418.59278986854883</v>
      </c>
      <c r="Q89" s="42">
        <f t="shared" si="10"/>
        <v>421.09108327058635</v>
      </c>
      <c r="R89" s="42">
        <f t="shared" si="10"/>
        <v>328.53028889332404</v>
      </c>
      <c r="S89" s="42">
        <f t="shared" si="10"/>
        <v>342.34829879979316</v>
      </c>
      <c r="T89" s="42">
        <f t="shared" si="10"/>
        <v>400.45540986655294</v>
      </c>
      <c r="U89" s="42">
        <f t="shared" si="10"/>
        <v>430.22522883762281</v>
      </c>
      <c r="V89" s="42">
        <f t="shared" si="10"/>
        <v>427.57388620261088</v>
      </c>
      <c r="W89" s="42">
        <f t="shared" si="10"/>
        <v>435.56452041621691</v>
      </c>
      <c r="X89" s="42">
        <f t="shared" si="10"/>
        <v>283.67762489680763</v>
      </c>
      <c r="Y89" s="42">
        <f t="shared" si="10"/>
        <v>172.07119570719672</v>
      </c>
      <c r="Z89" s="42">
        <f t="shared" si="10"/>
        <v>381.85382700873618</v>
      </c>
      <c r="AA89" s="42">
        <f t="shared" si="10"/>
        <v>424.58140763487586</v>
      </c>
      <c r="AB89" s="42">
        <f t="shared" si="10"/>
        <v>379.25599931053881</v>
      </c>
      <c r="AC89" s="42">
        <f t="shared" si="10"/>
        <v>426.43577863758833</v>
      </c>
      <c r="AD89" s="42">
        <f t="shared" si="10"/>
        <v>428.27393827507689</v>
      </c>
      <c r="AE89" s="42">
        <f t="shared" si="10"/>
        <v>378.9464145294881</v>
      </c>
      <c r="AF89" s="42">
        <f t="shared" si="10"/>
        <v>385.53677028240696</v>
      </c>
      <c r="AG89" s="42">
        <f t="shared" si="10"/>
        <v>253.92314571218623</v>
      </c>
      <c r="AH89" s="42">
        <f t="shared" si="10"/>
        <v>377.85763832315774</v>
      </c>
      <c r="AI89" s="42">
        <f t="shared" si="10"/>
        <v>432.00359817111342</v>
      </c>
      <c r="AJ89" s="42">
        <f t="shared" si="10"/>
        <v>422.16434537471309</v>
      </c>
      <c r="AK89" s="42">
        <f t="shared" si="10"/>
        <v>419.01254220682023</v>
      </c>
      <c r="AL89" s="42">
        <f t="shared" si="10"/>
        <v>422.74778020701984</v>
      </c>
      <c r="AM89" s="42">
        <f t="shared" si="10"/>
        <v>271.9949829902659</v>
      </c>
      <c r="AN89" s="42">
        <f t="shared" si="10"/>
        <v>435.25162363581933</v>
      </c>
      <c r="AO89" s="42">
        <f t="shared" si="10"/>
        <v>286.29340711777996</v>
      </c>
      <c r="AP89" s="43">
        <f t="shared" si="10"/>
        <v>244.99538999918352</v>
      </c>
      <c r="AT89" s="21">
        <f>SUM(G89:AR89)</f>
        <v>13299.767005053025</v>
      </c>
      <c r="AV89" s="21">
        <f>AT89*0.3</f>
        <v>3989.9301015159072</v>
      </c>
      <c r="AW89" t="s">
        <v>183</v>
      </c>
    </row>
    <row r="90" spans="1:81" x14ac:dyDescent="0.3">
      <c r="C90" s="1"/>
      <c r="F90" s="2"/>
      <c r="G90" s="2"/>
      <c r="H90" s="2"/>
      <c r="I90" s="2"/>
      <c r="J90" s="2"/>
    </row>
    <row r="91" spans="1:81" x14ac:dyDescent="0.3">
      <c r="C91" s="1"/>
      <c r="F91" s="2"/>
      <c r="G91" s="1" t="s">
        <v>40</v>
      </c>
      <c r="H91" s="2"/>
      <c r="I91" s="2"/>
      <c r="J91" s="2"/>
      <c r="AT91" s="28" t="s">
        <v>83</v>
      </c>
    </row>
    <row r="92" spans="1:81" x14ac:dyDescent="0.3">
      <c r="C92" s="177" t="s">
        <v>354</v>
      </c>
      <c r="F92" s="2"/>
      <c r="G92" s="150">
        <v>0</v>
      </c>
      <c r="H92" s="2">
        <v>1</v>
      </c>
      <c r="I92" s="2">
        <v>2</v>
      </c>
      <c r="J92" s="2">
        <v>3</v>
      </c>
      <c r="K92" s="2">
        <v>4</v>
      </c>
      <c r="L92" s="2">
        <v>5</v>
      </c>
      <c r="M92" s="2">
        <v>6</v>
      </c>
      <c r="N92" s="2">
        <v>7</v>
      </c>
      <c r="O92" s="2">
        <v>8</v>
      </c>
      <c r="P92" s="2">
        <v>9</v>
      </c>
      <c r="Q92" s="2">
        <v>10</v>
      </c>
      <c r="R92" s="2">
        <v>11</v>
      </c>
      <c r="S92" s="2">
        <v>12</v>
      </c>
      <c r="T92" s="2">
        <v>13</v>
      </c>
      <c r="U92" s="2">
        <v>14</v>
      </c>
      <c r="V92" s="2">
        <v>15</v>
      </c>
      <c r="W92" s="2">
        <v>16</v>
      </c>
      <c r="X92" s="2">
        <v>17</v>
      </c>
      <c r="Y92" s="2">
        <v>18</v>
      </c>
      <c r="Z92" s="2">
        <v>19</v>
      </c>
      <c r="AA92" s="2">
        <v>20</v>
      </c>
      <c r="AB92" s="2">
        <v>21</v>
      </c>
      <c r="AC92" s="2">
        <v>22</v>
      </c>
      <c r="AD92" s="2">
        <v>23</v>
      </c>
      <c r="AE92" s="2">
        <v>24</v>
      </c>
      <c r="AF92" s="2">
        <v>25</v>
      </c>
      <c r="AG92" s="2">
        <v>26</v>
      </c>
      <c r="AH92" s="2">
        <v>27</v>
      </c>
      <c r="AI92" s="2">
        <v>28</v>
      </c>
      <c r="AJ92" s="2">
        <v>29</v>
      </c>
      <c r="AK92" s="2">
        <v>30</v>
      </c>
      <c r="AL92" s="2">
        <v>31</v>
      </c>
      <c r="AM92" s="2">
        <v>32</v>
      </c>
      <c r="AN92" s="2">
        <v>33</v>
      </c>
      <c r="AO92" s="2">
        <v>34</v>
      </c>
      <c r="AP92" s="2">
        <v>35</v>
      </c>
      <c r="AQ92" s="2">
        <v>36</v>
      </c>
      <c r="AT92" s="118">
        <v>1</v>
      </c>
      <c r="AU92" s="118">
        <v>2</v>
      </c>
      <c r="AV92" s="118">
        <v>3</v>
      </c>
      <c r="AW92" s="118">
        <v>4</v>
      </c>
      <c r="AX92" s="151">
        <v>5</v>
      </c>
      <c r="AY92" s="151">
        <v>6</v>
      </c>
      <c r="AZ92" s="151">
        <v>7</v>
      </c>
      <c r="BA92" s="151">
        <v>8</v>
      </c>
      <c r="BB92" s="151">
        <v>9</v>
      </c>
      <c r="BC92" s="151">
        <v>10</v>
      </c>
      <c r="BD92" s="151">
        <v>11</v>
      </c>
      <c r="BE92" s="151">
        <v>12</v>
      </c>
      <c r="BF92" s="151">
        <v>13</v>
      </c>
      <c r="BG92" s="151">
        <v>14</v>
      </c>
      <c r="BH92" s="151">
        <v>15</v>
      </c>
      <c r="BI92" s="151">
        <v>16</v>
      </c>
      <c r="BJ92" s="151">
        <v>17</v>
      </c>
      <c r="BK92" s="151">
        <v>18</v>
      </c>
      <c r="BL92" s="151">
        <v>19</v>
      </c>
      <c r="BM92" s="151">
        <v>20</v>
      </c>
      <c r="BN92" s="151">
        <v>21</v>
      </c>
      <c r="BO92" s="151">
        <v>22</v>
      </c>
      <c r="BP92" s="151">
        <v>23</v>
      </c>
      <c r="BQ92" s="151">
        <v>24</v>
      </c>
      <c r="BR92" s="151">
        <v>25</v>
      </c>
      <c r="BS92" s="151">
        <v>26</v>
      </c>
      <c r="BT92" s="151">
        <v>27</v>
      </c>
      <c r="BU92" s="151">
        <v>28</v>
      </c>
      <c r="BV92" s="151">
        <v>29</v>
      </c>
      <c r="BW92" s="151">
        <v>30</v>
      </c>
      <c r="BX92" s="151">
        <v>31</v>
      </c>
      <c r="BY92" s="151">
        <v>32</v>
      </c>
      <c r="BZ92" s="151">
        <v>33</v>
      </c>
      <c r="CA92" s="151">
        <v>34</v>
      </c>
      <c r="CB92" s="151">
        <v>35</v>
      </c>
      <c r="CC92" s="151">
        <v>36</v>
      </c>
    </row>
    <row r="93" spans="1:81" x14ac:dyDescent="0.3">
      <c r="A93" s="12" t="s">
        <v>85</v>
      </c>
      <c r="B93" t="s">
        <v>37</v>
      </c>
      <c r="C93" s="1" t="s">
        <v>38</v>
      </c>
      <c r="D93" s="1" t="s">
        <v>39</v>
      </c>
      <c r="E93" s="1" t="s">
        <v>27</v>
      </c>
      <c r="F93" s="150">
        <v>0</v>
      </c>
      <c r="G93" s="29">
        <v>0</v>
      </c>
      <c r="H93" s="30">
        <f t="shared" ref="H93:AQ93" si="11">H99</f>
        <v>3.6162097505809836</v>
      </c>
      <c r="I93" s="30">
        <f t="shared" si="11"/>
        <v>5.5755464973218842</v>
      </c>
      <c r="J93" s="30">
        <f t="shared" si="11"/>
        <v>5.4789410565822019</v>
      </c>
      <c r="K93" s="30">
        <f t="shared" si="11"/>
        <v>4.8645817540109606</v>
      </c>
      <c r="L93" s="30">
        <f t="shared" si="11"/>
        <v>3.0459343581841005</v>
      </c>
      <c r="M93" s="30">
        <f t="shared" si="11"/>
        <v>0</v>
      </c>
      <c r="N93" s="30">
        <f t="shared" si="11"/>
        <v>2.4765251593821072</v>
      </c>
      <c r="O93" s="30">
        <f t="shared" si="11"/>
        <v>7.2302142493195971</v>
      </c>
      <c r="P93" s="30">
        <f t="shared" si="11"/>
        <v>13.399494823965105</v>
      </c>
      <c r="Q93" s="30">
        <f t="shared" si="11"/>
        <v>11.573408975107808</v>
      </c>
      <c r="R93" s="30">
        <f t="shared" si="11"/>
        <v>9.5054544098823133</v>
      </c>
      <c r="S93" s="30">
        <f t="shared" si="11"/>
        <v>10.248555929760025</v>
      </c>
      <c r="T93" s="30">
        <f t="shared" si="11"/>
        <v>9.5631115861160474</v>
      </c>
      <c r="U93" s="30">
        <f t="shared" si="11"/>
        <v>12.936016627934434</v>
      </c>
      <c r="V93" s="30">
        <f t="shared" si="11"/>
        <v>7.4574738712764246</v>
      </c>
      <c r="W93" s="30">
        <f t="shared" si="11"/>
        <v>6.9106403867423918</v>
      </c>
      <c r="X93" s="30">
        <f t="shared" si="11"/>
        <v>9.6565498900170255</v>
      </c>
      <c r="Y93" s="30">
        <f t="shared" si="11"/>
        <v>8.5564020033057027</v>
      </c>
      <c r="Z93" s="30">
        <f t="shared" si="11"/>
        <v>7.9829930281978951</v>
      </c>
      <c r="AA93" s="30">
        <f t="shared" si="11"/>
        <v>5.981583133458436</v>
      </c>
      <c r="AB93" s="30">
        <f t="shared" si="11"/>
        <v>4.1431363167509661</v>
      </c>
      <c r="AC93" s="30">
        <f t="shared" si="11"/>
        <v>8.3105074129767491</v>
      </c>
      <c r="AD93" s="30">
        <f t="shared" si="11"/>
        <v>10.060780195608139</v>
      </c>
      <c r="AE93" s="30">
        <f t="shared" si="11"/>
        <v>9.574786558464961</v>
      </c>
      <c r="AF93" s="30">
        <f t="shared" si="11"/>
        <v>7.8889669056880463</v>
      </c>
      <c r="AG93" s="30">
        <f t="shared" si="11"/>
        <v>13.102525880174481</v>
      </c>
      <c r="AH93" s="30">
        <f t="shared" si="11"/>
        <v>12.063639131569463</v>
      </c>
      <c r="AI93" s="30">
        <f t="shared" si="11"/>
        <v>17.003868045285646</v>
      </c>
      <c r="AJ93" s="30">
        <f t="shared" si="11"/>
        <v>8.5977145910746025</v>
      </c>
      <c r="AK93" s="30">
        <f t="shared" si="11"/>
        <v>7.9125094759342334</v>
      </c>
      <c r="AL93" s="30">
        <f t="shared" si="11"/>
        <v>12.113476953285199</v>
      </c>
      <c r="AM93" s="30">
        <f t="shared" si="11"/>
        <v>9.4854275665800891</v>
      </c>
      <c r="AN93" s="30">
        <f t="shared" si="11"/>
        <v>11.933619993289176</v>
      </c>
      <c r="AO93" s="30">
        <f t="shared" si="11"/>
        <v>14.048654106652418</v>
      </c>
      <c r="AP93" s="30">
        <f t="shared" si="11"/>
        <v>11.058811686778432</v>
      </c>
      <c r="AQ93" s="31">
        <f t="shared" si="11"/>
        <v>14.562518175152547</v>
      </c>
      <c r="AT93" s="150"/>
      <c r="AU93" s="150"/>
      <c r="AV93" s="150"/>
      <c r="AW93" s="150"/>
      <c r="AX93" s="150"/>
      <c r="AY93" s="150"/>
      <c r="AZ93" s="150"/>
      <c r="BA93" s="150"/>
      <c r="BB93" s="150"/>
      <c r="BC93" s="150"/>
      <c r="BD93" s="150"/>
      <c r="BE93" s="150"/>
      <c r="BF93" s="150"/>
      <c r="BG93" s="150"/>
      <c r="BH93" s="150"/>
      <c r="BI93" s="150"/>
      <c r="BJ93" s="150"/>
      <c r="BK93" s="150"/>
      <c r="BL93" s="150"/>
      <c r="BM93" s="150"/>
      <c r="BN93" s="150"/>
      <c r="BO93" s="150"/>
      <c r="BP93" s="150"/>
      <c r="BQ93" s="150"/>
      <c r="BR93" s="150"/>
      <c r="BS93" s="150"/>
      <c r="BT93" s="150"/>
      <c r="BU93" s="150"/>
      <c r="BV93" s="150"/>
      <c r="BW93" s="150"/>
      <c r="BX93" s="150"/>
      <c r="BY93" s="150"/>
      <c r="BZ93" s="150"/>
      <c r="CA93" s="150"/>
      <c r="CB93" s="150"/>
      <c r="CC93" s="150"/>
    </row>
    <row r="94" spans="1:81" x14ac:dyDescent="0.3">
      <c r="C94" s="1"/>
      <c r="E94" s="7" t="s">
        <v>44</v>
      </c>
      <c r="F94" s="2">
        <v>1</v>
      </c>
      <c r="G94" s="32">
        <f>M94</f>
        <v>3.6162097505809836</v>
      </c>
      <c r="H94" s="33">
        <f t="shared" ref="H94:H129" si="12">AT94/1.60934</f>
        <v>0</v>
      </c>
      <c r="I94" s="33">
        <f t="shared" ref="I94:I129" si="13">AU94/1.60934</f>
        <v>2.4046981992618091</v>
      </c>
      <c r="J94" s="33">
        <f t="shared" ref="J94:J129" si="14">AV94/1.60934</f>
        <v>2.3080927585221271</v>
      </c>
      <c r="K94" s="33">
        <f t="shared" ref="K94:K129" si="15">AW94/1.60934</f>
        <v>10.010333428610485</v>
      </c>
      <c r="L94" s="33">
        <f t="shared" ref="L94:L129" si="16">AX94/1.60934</f>
        <v>5.1045751674599531</v>
      </c>
      <c r="M94" s="33">
        <f t="shared" ref="M94:M129" si="17">AY94/1.60934</f>
        <v>3.6162097505809836</v>
      </c>
      <c r="N94" s="33">
        <f t="shared" ref="N94:N129" si="18">AZ94/1.60934</f>
        <v>3.4308934097207553</v>
      </c>
      <c r="O94" s="33">
        <f t="shared" ref="O94:O129" si="19">BA94/1.60934</f>
        <v>9.288854437222712</v>
      </c>
      <c r="P94" s="33">
        <f t="shared" ref="P94:P129" si="20">BB94/1.60934</f>
        <v>10.228646525905029</v>
      </c>
      <c r="Q94" s="33">
        <f t="shared" ref="Q94:Q129" si="21">BC94/1.60934</f>
        <v>8.4025606770477346</v>
      </c>
      <c r="R94" s="33">
        <f t="shared" ref="R94:R129" si="22">BD94/1.60934</f>
        <v>6.3346061118222377</v>
      </c>
      <c r="S94" s="33">
        <f t="shared" ref="S94:S129" si="23">BE94/1.60934</f>
        <v>10.455358718480868</v>
      </c>
      <c r="T94" s="33">
        <f t="shared" ref="T94:T129" si="24">BF94/1.60934</f>
        <v>9.7373041122447717</v>
      </c>
      <c r="U94" s="33">
        <f t="shared" ref="U94:U129" si="25">BG94/1.60934</f>
        <v>14.994656815837548</v>
      </c>
      <c r="V94" s="33">
        <f t="shared" ref="V94:V129" si="26">BH94/1.60934</f>
        <v>4.2866261945890862</v>
      </c>
      <c r="W94" s="33">
        <f t="shared" ref="W94:W129" si="27">BI94/1.60934</f>
        <v>3.7397920886823171</v>
      </c>
      <c r="X94" s="33">
        <f t="shared" ref="X94:X129" si="28">BJ94/1.60934</f>
        <v>7.4939552860178704</v>
      </c>
      <c r="Y94" s="33">
        <f t="shared" ref="Y94:Y129" si="29">BK94/1.60934</f>
        <v>5.3833583953670443</v>
      </c>
      <c r="Z94" s="33">
        <f t="shared" ref="Z94:Z129" si="30">BL94/1.60934</f>
        <v>5.8203990455714765</v>
      </c>
      <c r="AA94" s="33">
        <f t="shared" ref="AA94:AA129" si="31">BM94/1.60934</f>
        <v>9.3244814644512655</v>
      </c>
      <c r="AB94" s="33">
        <f t="shared" ref="AB94:AB129" si="32">BN94/1.60934</f>
        <v>6.2017765046540818</v>
      </c>
      <c r="AC94" s="33">
        <f t="shared" ref="AC94:AC129" si="33">BO94/1.60934</f>
        <v>10.369147600879865</v>
      </c>
      <c r="AD94" s="33">
        <f t="shared" ref="AD94:AD129" si="34">BP94/1.60934</f>
        <v>6.9422713659015498</v>
      </c>
      <c r="AE94" s="33">
        <f t="shared" ref="AE94:AE129" si="35">BQ94/1.60934</f>
        <v>11.633426746368075</v>
      </c>
      <c r="AF94" s="33">
        <f t="shared" ref="AF94:AF129" si="36">BR94/1.60934</f>
        <v>9.9476070935911611</v>
      </c>
      <c r="AG94" s="33">
        <f t="shared" ref="AG94:AG129" si="37">BS94/1.60934</f>
        <v>10.939931897548062</v>
      </c>
      <c r="AH94" s="33">
        <f t="shared" ref="AH94:AH129" si="38">BT94/1.60934</f>
        <v>9.9010445275703081</v>
      </c>
      <c r="AI94" s="33">
        <f t="shared" ref="AI94:AI129" si="39">BU94/1.60934</f>
        <v>19.062508233188758</v>
      </c>
      <c r="AJ94" s="33">
        <f t="shared" ref="AJ94:AJ129" si="40">BV94/1.60934</f>
        <v>10.656354778977718</v>
      </c>
      <c r="AK94" s="33">
        <f t="shared" ref="AK94:AK129" si="41">BW94/1.60934</f>
        <v>5.7499154933078156</v>
      </c>
      <c r="AL94" s="33">
        <f t="shared" ref="AL94:AL129" si="42">BX94/1.60934</f>
        <v>8.9426286552251231</v>
      </c>
      <c r="AM94" s="33">
        <f t="shared" ref="AM94:AM129" si="43">BY94/1.60934</f>
        <v>6.3145792685200144</v>
      </c>
      <c r="AN94" s="33">
        <f t="shared" ref="AN94:AN129" si="44">BZ94/1.60934</f>
        <v>13.99226018119229</v>
      </c>
      <c r="AO94" s="33">
        <f t="shared" ref="AO94:AO129" si="45">CA94/1.60934</f>
        <v>11.886060124025999</v>
      </c>
      <c r="AP94" s="33">
        <f t="shared" ref="AP94:AP129" si="46">CB94/1.60934</f>
        <v>12.106127977928841</v>
      </c>
      <c r="AQ94" s="34">
        <f t="shared" ref="AQ94:AQ129" si="47">CC94/1.60934</f>
        <v>16.621158363055663</v>
      </c>
      <c r="AT94">
        <v>0</v>
      </c>
      <c r="AU94">
        <v>3.869977</v>
      </c>
      <c r="AV94">
        <v>3.7145060000000001</v>
      </c>
      <c r="AW94">
        <v>16.110029999999998</v>
      </c>
      <c r="AX94">
        <v>8.2149970000000003</v>
      </c>
      <c r="AY94">
        <v>5.8197109999999999</v>
      </c>
      <c r="AZ94">
        <v>5.5214740000000004</v>
      </c>
      <c r="BA94">
        <v>14.948924999999999</v>
      </c>
      <c r="BB94">
        <v>16.461369999999999</v>
      </c>
      <c r="BC94">
        <v>13.522577</v>
      </c>
      <c r="BD94">
        <v>10.194535</v>
      </c>
      <c r="BE94">
        <v>16.826226999999999</v>
      </c>
      <c r="BF94">
        <v>15.670633</v>
      </c>
      <c r="BG94">
        <v>24.131501</v>
      </c>
      <c r="BH94">
        <v>6.8986390000000002</v>
      </c>
      <c r="BI94">
        <v>6.0185969999999998</v>
      </c>
      <c r="BJ94">
        <v>12.060321999999999</v>
      </c>
      <c r="BK94">
        <v>8.6636539999999993</v>
      </c>
      <c r="BL94">
        <v>9.3670010000000001</v>
      </c>
      <c r="BM94">
        <v>15.006261</v>
      </c>
      <c r="BN94">
        <v>9.9807670000000002</v>
      </c>
      <c r="BO94">
        <v>16.687484000000001</v>
      </c>
      <c r="BP94">
        <v>11.172475</v>
      </c>
      <c r="BQ94">
        <v>18.722138999999999</v>
      </c>
      <c r="BR94">
        <v>16.009081999999999</v>
      </c>
      <c r="BS94">
        <v>17.606069999999999</v>
      </c>
      <c r="BT94">
        <v>15.934146999999999</v>
      </c>
      <c r="BU94">
        <v>30.678056999999999</v>
      </c>
      <c r="BV94">
        <v>17.149698000000001</v>
      </c>
      <c r="BW94">
        <v>9.2535690000000006</v>
      </c>
      <c r="BX94">
        <v>14.391730000000001</v>
      </c>
      <c r="BY94">
        <v>10.162305</v>
      </c>
      <c r="BZ94">
        <v>22.518304000000001</v>
      </c>
      <c r="CA94">
        <v>19.128712</v>
      </c>
      <c r="CB94">
        <v>19.482876000000001</v>
      </c>
      <c r="CC94">
        <v>26.749095000000001</v>
      </c>
    </row>
    <row r="95" spans="1:81" x14ac:dyDescent="0.3">
      <c r="F95" s="2">
        <v>2</v>
      </c>
      <c r="G95" s="32">
        <f t="shared" ref="G95:G129" si="48">M95</f>
        <v>5.5755464973218842</v>
      </c>
      <c r="H95" s="33">
        <f t="shared" si="12"/>
        <v>2.4046981992618091</v>
      </c>
      <c r="I95" s="33">
        <f t="shared" si="13"/>
        <v>0</v>
      </c>
      <c r="J95" s="33">
        <f t="shared" si="14"/>
        <v>1.4609821417475488</v>
      </c>
      <c r="K95" s="33">
        <f t="shared" si="15"/>
        <v>7.5430263337765791</v>
      </c>
      <c r="L95" s="33">
        <f t="shared" si="16"/>
        <v>7.0639112928281165</v>
      </c>
      <c r="M95" s="33">
        <f t="shared" si="17"/>
        <v>5.5755464973218842</v>
      </c>
      <c r="N95" s="33">
        <f t="shared" si="18"/>
        <v>5.390230156461655</v>
      </c>
      <c r="O95" s="33">
        <f t="shared" si="19"/>
        <v>11.248191183963611</v>
      </c>
      <c r="P95" s="33">
        <f t="shared" si="20"/>
        <v>9.1967539488237406</v>
      </c>
      <c r="Q95" s="33">
        <f t="shared" si="21"/>
        <v>7.3706680999664451</v>
      </c>
      <c r="R95" s="33">
        <f t="shared" si="22"/>
        <v>5.3027135347409491</v>
      </c>
      <c r="S95" s="33">
        <f t="shared" si="23"/>
        <v>9.4234661413995795</v>
      </c>
      <c r="T95" s="33">
        <f t="shared" si="24"/>
        <v>8.7054115351634831</v>
      </c>
      <c r="U95" s="33">
        <f t="shared" si="25"/>
        <v>16.953993562578447</v>
      </c>
      <c r="V95" s="33">
        <f t="shared" si="26"/>
        <v>3.2547329961350617</v>
      </c>
      <c r="W95" s="33">
        <f t="shared" si="27"/>
        <v>2.7656455441361056</v>
      </c>
      <c r="X95" s="33">
        <f t="shared" si="28"/>
        <v>11.619138901661552</v>
      </c>
      <c r="Y95" s="33">
        <f t="shared" si="29"/>
        <v>2.5565088794164068</v>
      </c>
      <c r="Z95" s="33">
        <f t="shared" si="30"/>
        <v>1.898504355822884</v>
      </c>
      <c r="AA95" s="33">
        <f t="shared" si="31"/>
        <v>11.28381758981943</v>
      </c>
      <c r="AB95" s="33">
        <f t="shared" si="32"/>
        <v>8.1611132513949816</v>
      </c>
      <c r="AC95" s="33">
        <f t="shared" si="33"/>
        <v>12.328484347620764</v>
      </c>
      <c r="AD95" s="33">
        <f t="shared" si="34"/>
        <v>5.9103781674475249</v>
      </c>
      <c r="AE95" s="33">
        <f t="shared" si="35"/>
        <v>13.592763493108977</v>
      </c>
      <c r="AF95" s="33">
        <f t="shared" si="36"/>
        <v>11.90694384033206</v>
      </c>
      <c r="AG95" s="33">
        <f t="shared" si="37"/>
        <v>12.899268644288963</v>
      </c>
      <c r="AH95" s="33">
        <f t="shared" si="38"/>
        <v>11.860381274311207</v>
      </c>
      <c r="AI95" s="33">
        <f t="shared" si="39"/>
        <v>21.021844979929661</v>
      </c>
      <c r="AJ95" s="33">
        <f t="shared" si="40"/>
        <v>12.615690904345881</v>
      </c>
      <c r="AK95" s="33">
        <f t="shared" si="41"/>
        <v>7.7092522400487153</v>
      </c>
      <c r="AL95" s="33">
        <f t="shared" si="42"/>
        <v>7.910735456771099</v>
      </c>
      <c r="AM95" s="33">
        <f t="shared" si="43"/>
        <v>5.2826866914387267</v>
      </c>
      <c r="AN95" s="33">
        <f t="shared" si="44"/>
        <v>15.95159692793319</v>
      </c>
      <c r="AO95" s="33">
        <f t="shared" si="45"/>
        <v>13.845396870766898</v>
      </c>
      <c r="AP95" s="33">
        <f t="shared" si="46"/>
        <v>11.074234779474816</v>
      </c>
      <c r="AQ95" s="34">
        <f t="shared" si="47"/>
        <v>18.580495109796562</v>
      </c>
      <c r="AT95">
        <v>3.869977</v>
      </c>
      <c r="AU95">
        <v>0</v>
      </c>
      <c r="AV95">
        <v>2.3512170000000001</v>
      </c>
      <c r="AW95">
        <v>12.139294</v>
      </c>
      <c r="AX95">
        <v>11.368235</v>
      </c>
      <c r="AY95">
        <v>8.9729500000000009</v>
      </c>
      <c r="AZ95">
        <v>8.6747130000000006</v>
      </c>
      <c r="BA95">
        <v>18.102163999999998</v>
      </c>
      <c r="BB95">
        <v>14.800704</v>
      </c>
      <c r="BC95">
        <v>11.861910999999999</v>
      </c>
      <c r="BD95">
        <v>8.5338689999999993</v>
      </c>
      <c r="BE95">
        <v>15.165561</v>
      </c>
      <c r="BF95">
        <v>14.009967</v>
      </c>
      <c r="BG95">
        <v>27.284739999999999</v>
      </c>
      <c r="BH95">
        <v>5.2379720000000001</v>
      </c>
      <c r="BI95">
        <v>4.4508640000000002</v>
      </c>
      <c r="BJ95">
        <v>18.699145000000001</v>
      </c>
      <c r="BK95">
        <v>4.1142919999999998</v>
      </c>
      <c r="BL95">
        <v>3.055339</v>
      </c>
      <c r="BM95">
        <v>18.159499</v>
      </c>
      <c r="BN95">
        <v>13.134005999999999</v>
      </c>
      <c r="BO95">
        <v>19.840723000000001</v>
      </c>
      <c r="BP95">
        <v>9.5118080000000003</v>
      </c>
      <c r="BQ95">
        <v>21.875378000000001</v>
      </c>
      <c r="BR95">
        <v>19.162320999999999</v>
      </c>
      <c r="BS95">
        <v>20.759308999999998</v>
      </c>
      <c r="BT95">
        <v>19.087385999999999</v>
      </c>
      <c r="BU95">
        <v>33.831296000000002</v>
      </c>
      <c r="BV95">
        <v>20.302935999999999</v>
      </c>
      <c r="BW95">
        <v>12.406808</v>
      </c>
      <c r="BX95">
        <v>12.731063000000001</v>
      </c>
      <c r="BY95">
        <v>8.5016390000000008</v>
      </c>
      <c r="BZ95">
        <v>25.671543</v>
      </c>
      <c r="CA95">
        <v>22.281950999999999</v>
      </c>
      <c r="CB95">
        <v>17.822209000000001</v>
      </c>
      <c r="CC95">
        <v>29.902334</v>
      </c>
    </row>
    <row r="96" spans="1:81" x14ac:dyDescent="0.3">
      <c r="C96" s="1"/>
      <c r="F96" s="2">
        <v>3</v>
      </c>
      <c r="G96" s="32">
        <f t="shared" si="48"/>
        <v>5.4789410565822019</v>
      </c>
      <c r="H96" s="33">
        <f t="shared" si="12"/>
        <v>2.3080927585221271</v>
      </c>
      <c r="I96" s="33">
        <f t="shared" si="13"/>
        <v>1.4609821417475488</v>
      </c>
      <c r="J96" s="33">
        <f t="shared" si="14"/>
        <v>0</v>
      </c>
      <c r="K96" s="33">
        <f t="shared" si="15"/>
        <v>7.6312028533436065</v>
      </c>
      <c r="L96" s="33">
        <f t="shared" si="16"/>
        <v>6.9673058520884341</v>
      </c>
      <c r="M96" s="33">
        <f t="shared" si="17"/>
        <v>5.4789410565822019</v>
      </c>
      <c r="N96" s="33">
        <f t="shared" si="18"/>
        <v>5.2936247157219736</v>
      </c>
      <c r="O96" s="33">
        <f t="shared" si="19"/>
        <v>11.151585121851193</v>
      </c>
      <c r="P96" s="33">
        <f t="shared" si="20"/>
        <v>9.2849298470180326</v>
      </c>
      <c r="Q96" s="33">
        <f t="shared" si="21"/>
        <v>7.4588439981607371</v>
      </c>
      <c r="R96" s="33">
        <f t="shared" si="22"/>
        <v>5.390889432935241</v>
      </c>
      <c r="S96" s="33">
        <f t="shared" si="23"/>
        <v>9.5116420395938714</v>
      </c>
      <c r="T96" s="33">
        <f t="shared" si="24"/>
        <v>8.7935874333577733</v>
      </c>
      <c r="U96" s="33">
        <f t="shared" si="25"/>
        <v>16.857388121838767</v>
      </c>
      <c r="V96" s="33">
        <f t="shared" si="26"/>
        <v>3.3429095157020887</v>
      </c>
      <c r="W96" s="33">
        <f t="shared" si="27"/>
        <v>2.7960760311680568</v>
      </c>
      <c r="X96" s="33">
        <f t="shared" si="28"/>
        <v>11.707315421228579</v>
      </c>
      <c r="Y96" s="33">
        <f t="shared" si="29"/>
        <v>4.4396423378527841</v>
      </c>
      <c r="Z96" s="33">
        <f t="shared" si="30"/>
        <v>7.6831297301999575</v>
      </c>
      <c r="AA96" s="33">
        <f t="shared" si="31"/>
        <v>11.187212149079748</v>
      </c>
      <c r="AB96" s="33">
        <f t="shared" si="32"/>
        <v>8.0645078106553001</v>
      </c>
      <c r="AC96" s="33">
        <f t="shared" si="33"/>
        <v>12.231878285508346</v>
      </c>
      <c r="AD96" s="33">
        <f t="shared" si="34"/>
        <v>5.9985546870145532</v>
      </c>
      <c r="AE96" s="33">
        <f t="shared" si="35"/>
        <v>13.496158052369294</v>
      </c>
      <c r="AF96" s="33">
        <f t="shared" si="36"/>
        <v>11.810337778219642</v>
      </c>
      <c r="AG96" s="33">
        <f t="shared" si="37"/>
        <v>12.802662582176543</v>
      </c>
      <c r="AH96" s="33">
        <f t="shared" si="38"/>
        <v>11.763775833571525</v>
      </c>
      <c r="AI96" s="33">
        <f t="shared" si="39"/>
        <v>20.925239539189981</v>
      </c>
      <c r="AJ96" s="33">
        <f t="shared" si="40"/>
        <v>12.519085463606199</v>
      </c>
      <c r="AK96" s="33">
        <f t="shared" si="41"/>
        <v>7.6126461779362966</v>
      </c>
      <c r="AL96" s="33">
        <f t="shared" si="42"/>
        <v>7.9989119763381256</v>
      </c>
      <c r="AM96" s="33">
        <f t="shared" si="43"/>
        <v>5.3708625896330178</v>
      </c>
      <c r="AN96" s="33">
        <f t="shared" si="44"/>
        <v>15.854991487193509</v>
      </c>
      <c r="AO96" s="33">
        <f t="shared" si="45"/>
        <v>13.74879080865448</v>
      </c>
      <c r="AP96" s="33">
        <f t="shared" si="46"/>
        <v>11.162411299041842</v>
      </c>
      <c r="AQ96" s="34">
        <f t="shared" si="47"/>
        <v>18.483889669056882</v>
      </c>
      <c r="AT96">
        <v>3.7145060000000001</v>
      </c>
      <c r="AU96">
        <v>2.3512170000000001</v>
      </c>
      <c r="AV96">
        <v>0</v>
      </c>
      <c r="AW96">
        <v>12.2812</v>
      </c>
      <c r="AX96">
        <v>11.212764</v>
      </c>
      <c r="AY96">
        <v>8.8174790000000005</v>
      </c>
      <c r="AZ96">
        <v>8.5192420000000002</v>
      </c>
      <c r="BA96">
        <v>17.946691999999999</v>
      </c>
      <c r="BB96">
        <v>14.942608999999999</v>
      </c>
      <c r="BC96">
        <v>12.003816</v>
      </c>
      <c r="BD96">
        <v>8.6757740000000005</v>
      </c>
      <c r="BE96">
        <v>15.307466</v>
      </c>
      <c r="BF96">
        <v>14.151871999999999</v>
      </c>
      <c r="BG96">
        <v>27.129269000000001</v>
      </c>
      <c r="BH96">
        <v>5.3798779999999997</v>
      </c>
      <c r="BI96">
        <v>4.4998370000000003</v>
      </c>
      <c r="BJ96">
        <v>18.841051</v>
      </c>
      <c r="BK96">
        <v>7.1448939999999999</v>
      </c>
      <c r="BL96">
        <v>12.364768</v>
      </c>
      <c r="BM96">
        <v>18.004028000000002</v>
      </c>
      <c r="BN96">
        <v>12.978535000000001</v>
      </c>
      <c r="BO96">
        <v>19.685251000000001</v>
      </c>
      <c r="BP96">
        <v>9.6537140000000008</v>
      </c>
      <c r="BQ96">
        <v>21.719906999999999</v>
      </c>
      <c r="BR96">
        <v>19.006848999999999</v>
      </c>
      <c r="BS96">
        <v>20.603836999999999</v>
      </c>
      <c r="BT96">
        <v>18.931915</v>
      </c>
      <c r="BU96">
        <v>33.675825000000003</v>
      </c>
      <c r="BV96">
        <v>20.147465</v>
      </c>
      <c r="BW96">
        <v>12.251336</v>
      </c>
      <c r="BX96">
        <v>12.872968999999999</v>
      </c>
      <c r="BY96">
        <v>8.6435440000000003</v>
      </c>
      <c r="BZ96">
        <v>25.516072000000001</v>
      </c>
      <c r="CA96">
        <v>22.126479</v>
      </c>
      <c r="CB96">
        <v>17.964115</v>
      </c>
      <c r="CC96">
        <v>29.746863000000001</v>
      </c>
    </row>
    <row r="97" spans="3:81" x14ac:dyDescent="0.3">
      <c r="C97" s="1"/>
      <c r="F97" s="2">
        <v>4</v>
      </c>
      <c r="G97" s="32">
        <f t="shared" si="48"/>
        <v>4.8645817540109606</v>
      </c>
      <c r="H97" s="33">
        <f t="shared" si="12"/>
        <v>10.010333428610485</v>
      </c>
      <c r="I97" s="33">
        <f t="shared" si="13"/>
        <v>7.5430263337765791</v>
      </c>
      <c r="J97" s="33">
        <f t="shared" si="14"/>
        <v>7.6312028533436065</v>
      </c>
      <c r="K97" s="33">
        <f t="shared" si="15"/>
        <v>0</v>
      </c>
      <c r="L97" s="33">
        <f t="shared" si="16"/>
        <v>6.1438490312799034</v>
      </c>
      <c r="M97" s="33">
        <f t="shared" si="17"/>
        <v>4.8645817540109606</v>
      </c>
      <c r="N97" s="33">
        <f t="shared" si="18"/>
        <v>8.8706488374116095</v>
      </c>
      <c r="O97" s="33">
        <f t="shared" si="19"/>
        <v>6.1364366759044078</v>
      </c>
      <c r="P97" s="33">
        <f t="shared" si="20"/>
        <v>10.336434190413462</v>
      </c>
      <c r="Q97" s="33">
        <f t="shared" si="21"/>
        <v>8.5103483415561669</v>
      </c>
      <c r="R97" s="33">
        <f t="shared" si="22"/>
        <v>6.44239377633067</v>
      </c>
      <c r="S97" s="33">
        <f t="shared" si="23"/>
        <v>5.0405911740216478</v>
      </c>
      <c r="T97" s="33">
        <f t="shared" si="24"/>
        <v>4.3551468303776701</v>
      </c>
      <c r="U97" s="33">
        <f t="shared" si="25"/>
        <v>15.035863770241217</v>
      </c>
      <c r="V97" s="33">
        <f t="shared" si="26"/>
        <v>6.4123976288416369</v>
      </c>
      <c r="W97" s="33">
        <f t="shared" si="27"/>
        <v>6.8896094050977421</v>
      </c>
      <c r="X97" s="33">
        <f t="shared" si="28"/>
        <v>12.758819143251269</v>
      </c>
      <c r="Y97" s="33">
        <f t="shared" si="29"/>
        <v>7.5091304509923322</v>
      </c>
      <c r="Z97" s="33">
        <f t="shared" si="30"/>
        <v>14.377116706227397</v>
      </c>
      <c r="AA97" s="33">
        <f t="shared" si="31"/>
        <v>11.27689549753315</v>
      </c>
      <c r="AB97" s="33">
        <f t="shared" si="32"/>
        <v>9.4384486808256813</v>
      </c>
      <c r="AC97" s="33">
        <f t="shared" si="33"/>
        <v>10.402441994855034</v>
      </c>
      <c r="AD97" s="33">
        <f t="shared" si="34"/>
        <v>2.1075192314861995</v>
      </c>
      <c r="AE97" s="33">
        <f t="shared" si="35"/>
        <v>11.674634322144481</v>
      </c>
      <c r="AF97" s="33">
        <f t="shared" si="36"/>
        <v>7.5934991984291704</v>
      </c>
      <c r="AG97" s="33">
        <f t="shared" si="37"/>
        <v>18.77743360632309</v>
      </c>
      <c r="AH97" s="33">
        <f t="shared" si="38"/>
        <v>15.311803596505401</v>
      </c>
      <c r="AI97" s="33">
        <f t="shared" si="39"/>
        <v>19.095803248536665</v>
      </c>
      <c r="AJ97" s="33">
        <f t="shared" si="40"/>
        <v>10.689649172952887</v>
      </c>
      <c r="AK97" s="33">
        <f t="shared" si="41"/>
        <v>14.306633775336474</v>
      </c>
      <c r="AL97" s="33">
        <f t="shared" si="42"/>
        <v>6.0983993438303905</v>
      </c>
      <c r="AM97" s="33">
        <f t="shared" si="43"/>
        <v>6.4223669330284467</v>
      </c>
      <c r="AN97" s="33">
        <f t="shared" si="44"/>
        <v>7.532237438950129</v>
      </c>
      <c r="AO97" s="33">
        <f t="shared" si="45"/>
        <v>18.195232828364425</v>
      </c>
      <c r="AP97" s="33">
        <f t="shared" si="46"/>
        <v>5.8508469310400537</v>
      </c>
      <c r="AQ97" s="34">
        <f t="shared" si="47"/>
        <v>16.65445337840357</v>
      </c>
      <c r="AT97">
        <v>16.110029999999998</v>
      </c>
      <c r="AU97">
        <v>12.139294</v>
      </c>
      <c r="AV97">
        <v>12.2812</v>
      </c>
      <c r="AW97">
        <v>0</v>
      </c>
      <c r="AX97">
        <v>9.8875419999999998</v>
      </c>
      <c r="AY97">
        <v>7.8287659999999999</v>
      </c>
      <c r="AZ97">
        <v>14.27589</v>
      </c>
      <c r="BA97">
        <v>9.8756129999999995</v>
      </c>
      <c r="BB97">
        <v>16.634837000000001</v>
      </c>
      <c r="BC97">
        <v>13.696044000000001</v>
      </c>
      <c r="BD97">
        <v>10.368002000000001</v>
      </c>
      <c r="BE97">
        <v>8.1120249999999992</v>
      </c>
      <c r="BF97">
        <v>7.0089119999999996</v>
      </c>
      <c r="BG97">
        <v>24.197817000000001</v>
      </c>
      <c r="BH97">
        <v>10.319728</v>
      </c>
      <c r="BI97">
        <v>11.087724</v>
      </c>
      <c r="BJ97">
        <v>20.533277999999999</v>
      </c>
      <c r="BK97">
        <v>12.084744000000001</v>
      </c>
      <c r="BL97">
        <v>23.137668999999999</v>
      </c>
      <c r="BM97">
        <v>18.148358999999999</v>
      </c>
      <c r="BN97">
        <v>15.189673000000001</v>
      </c>
      <c r="BO97">
        <v>16.741066</v>
      </c>
      <c r="BP97">
        <v>3.391715</v>
      </c>
      <c r="BQ97">
        <v>18.788456</v>
      </c>
      <c r="BR97">
        <v>12.220522000000001</v>
      </c>
      <c r="BS97">
        <v>30.219275</v>
      </c>
      <c r="BT97">
        <v>24.641898000000001</v>
      </c>
      <c r="BU97">
        <v>30.731639999999999</v>
      </c>
      <c r="BV97">
        <v>17.203279999999999</v>
      </c>
      <c r="BW97">
        <v>23.024238</v>
      </c>
      <c r="BX97">
        <v>9.8143980000000006</v>
      </c>
      <c r="BY97">
        <v>10.335772</v>
      </c>
      <c r="BZ97">
        <v>12.121931</v>
      </c>
      <c r="CA97">
        <v>29.282316000000002</v>
      </c>
      <c r="CB97">
        <v>9.4160020000000006</v>
      </c>
      <c r="CC97">
        <v>26.802678</v>
      </c>
    </row>
    <row r="98" spans="3:81" x14ac:dyDescent="0.3">
      <c r="C98" s="1"/>
      <c r="F98" s="2">
        <v>5</v>
      </c>
      <c r="G98" s="32">
        <f t="shared" si="48"/>
        <v>3.0459343581841005</v>
      </c>
      <c r="H98" s="33">
        <f t="shared" si="12"/>
        <v>5.1045751674599531</v>
      </c>
      <c r="I98" s="33">
        <f t="shared" si="13"/>
        <v>7.0639112928281165</v>
      </c>
      <c r="J98" s="33">
        <f t="shared" si="14"/>
        <v>6.9673058520884341</v>
      </c>
      <c r="K98" s="33">
        <f t="shared" si="15"/>
        <v>4.9943554500602731</v>
      </c>
      <c r="L98" s="33">
        <f t="shared" si="16"/>
        <v>0</v>
      </c>
      <c r="M98" s="33">
        <f t="shared" si="17"/>
        <v>3.0459343581841005</v>
      </c>
      <c r="N98" s="33">
        <f t="shared" si="18"/>
        <v>3.9648905762610758</v>
      </c>
      <c r="O98" s="33">
        <f t="shared" si="19"/>
        <v>4.2728758372997628</v>
      </c>
      <c r="P98" s="33">
        <f t="shared" si="20"/>
        <v>14.887859619471335</v>
      </c>
      <c r="Q98" s="33">
        <f t="shared" si="21"/>
        <v>13.061773770614042</v>
      </c>
      <c r="R98" s="33">
        <f t="shared" si="22"/>
        <v>10.993819205388546</v>
      </c>
      <c r="S98" s="33">
        <f t="shared" si="23"/>
        <v>7.2912181391129289</v>
      </c>
      <c r="T98" s="33">
        <f t="shared" si="24"/>
        <v>6.6057737954689504</v>
      </c>
      <c r="U98" s="33">
        <f t="shared" si="25"/>
        <v>11.128172418506967</v>
      </c>
      <c r="V98" s="33">
        <f t="shared" si="26"/>
        <v>8.9458392881553923</v>
      </c>
      <c r="W98" s="33">
        <f t="shared" si="27"/>
        <v>8.399005182248624</v>
      </c>
      <c r="X98" s="33">
        <f t="shared" si="28"/>
        <v>11.144914685523258</v>
      </c>
      <c r="Y98" s="33">
        <f t="shared" si="29"/>
        <v>10.044766798811935</v>
      </c>
      <c r="Z98" s="33">
        <f t="shared" si="30"/>
        <v>9.4713578237041265</v>
      </c>
      <c r="AA98" s="33">
        <f t="shared" si="31"/>
        <v>6.3711366150098803</v>
      </c>
      <c r="AB98" s="33">
        <f t="shared" si="32"/>
        <v>4.5326897983024095</v>
      </c>
      <c r="AC98" s="33">
        <f t="shared" si="33"/>
        <v>6.5026632035492806</v>
      </c>
      <c r="AD98" s="33">
        <f t="shared" si="34"/>
        <v>7.1034417835883037</v>
      </c>
      <c r="AE98" s="33">
        <f t="shared" si="35"/>
        <v>7.7669423490374934</v>
      </c>
      <c r="AF98" s="33">
        <f t="shared" si="36"/>
        <v>4.9316291150409484</v>
      </c>
      <c r="AG98" s="33">
        <f t="shared" si="37"/>
        <v>14.590890675680715</v>
      </c>
      <c r="AH98" s="33">
        <f t="shared" si="38"/>
        <v>11.41202418382691</v>
      </c>
      <c r="AI98" s="33">
        <f t="shared" si="39"/>
        <v>15.196023835858178</v>
      </c>
      <c r="AJ98" s="33">
        <f t="shared" si="40"/>
        <v>6.7898697602743976</v>
      </c>
      <c r="AK98" s="33">
        <f t="shared" si="41"/>
        <v>9.4008748928132029</v>
      </c>
      <c r="AL98" s="33">
        <f t="shared" si="42"/>
        <v>8.3490256875489326</v>
      </c>
      <c r="AM98" s="33">
        <f t="shared" si="43"/>
        <v>10.973792362086321</v>
      </c>
      <c r="AN98" s="33">
        <f t="shared" si="44"/>
        <v>8.9762822026420768</v>
      </c>
      <c r="AO98" s="33">
        <f t="shared" si="45"/>
        <v>14.295453415685934</v>
      </c>
      <c r="AP98" s="33">
        <f t="shared" si="46"/>
        <v>8.1014738961313331</v>
      </c>
      <c r="AQ98" s="34">
        <f t="shared" si="47"/>
        <v>12.754673965725079</v>
      </c>
      <c r="AT98">
        <v>8.2149970000000003</v>
      </c>
      <c r="AU98">
        <v>11.368235</v>
      </c>
      <c r="AV98">
        <v>11.212764</v>
      </c>
      <c r="AW98">
        <v>8.0376159999999999</v>
      </c>
      <c r="AX98">
        <v>0</v>
      </c>
      <c r="AY98">
        <v>4.9019440000000003</v>
      </c>
      <c r="AZ98">
        <v>6.3808569999999998</v>
      </c>
      <c r="BA98">
        <v>6.8765099999999997</v>
      </c>
      <c r="BB98">
        <v>23.959627999999999</v>
      </c>
      <c r="BC98">
        <v>21.020835000000002</v>
      </c>
      <c r="BD98">
        <v>17.692793000000002</v>
      </c>
      <c r="BE98">
        <v>11.734049000000001</v>
      </c>
      <c r="BF98">
        <v>10.630936</v>
      </c>
      <c r="BG98">
        <v>17.909013000000002</v>
      </c>
      <c r="BH98">
        <v>14.396896999999999</v>
      </c>
      <c r="BI98">
        <v>13.516855</v>
      </c>
      <c r="BJ98">
        <v>17.935956999999998</v>
      </c>
      <c r="BK98">
        <v>16.165444999999998</v>
      </c>
      <c r="BL98">
        <v>15.242635</v>
      </c>
      <c r="BM98">
        <v>10.253325</v>
      </c>
      <c r="BN98">
        <v>7.2946390000000001</v>
      </c>
      <c r="BO98">
        <v>10.464995999999999</v>
      </c>
      <c r="BP98">
        <v>11.431853</v>
      </c>
      <c r="BQ98">
        <v>12.499651</v>
      </c>
      <c r="BR98">
        <v>7.9366680000000001</v>
      </c>
      <c r="BS98">
        <v>23.481704000000001</v>
      </c>
      <c r="BT98">
        <v>18.365826999999999</v>
      </c>
      <c r="BU98">
        <v>24.455569000000001</v>
      </c>
      <c r="BV98">
        <v>10.927209</v>
      </c>
      <c r="BW98">
        <v>15.129204</v>
      </c>
      <c r="BX98">
        <v>13.436420999999999</v>
      </c>
      <c r="BY98">
        <v>17.660563</v>
      </c>
      <c r="BZ98">
        <v>14.44589</v>
      </c>
      <c r="CA98">
        <v>23.006245</v>
      </c>
      <c r="CB98">
        <v>13.038026</v>
      </c>
      <c r="CC98">
        <v>20.526606999999998</v>
      </c>
    </row>
    <row r="99" spans="3:81" x14ac:dyDescent="0.3">
      <c r="C99" s="1"/>
      <c r="F99" s="2">
        <v>6</v>
      </c>
      <c r="G99" s="32">
        <f t="shared" si="48"/>
        <v>0</v>
      </c>
      <c r="H99" s="33">
        <f t="shared" si="12"/>
        <v>3.6162097505809836</v>
      </c>
      <c r="I99" s="33">
        <f t="shared" si="13"/>
        <v>5.5755464973218842</v>
      </c>
      <c r="J99" s="33">
        <f t="shared" si="14"/>
        <v>5.4789410565822019</v>
      </c>
      <c r="K99" s="33">
        <f t="shared" si="15"/>
        <v>4.8645817540109606</v>
      </c>
      <c r="L99" s="33">
        <f t="shared" si="16"/>
        <v>3.0459343581841005</v>
      </c>
      <c r="M99" s="33">
        <f t="shared" si="17"/>
        <v>0</v>
      </c>
      <c r="N99" s="33">
        <f t="shared" si="18"/>
        <v>2.4765251593821072</v>
      </c>
      <c r="O99" s="33">
        <f t="shared" si="19"/>
        <v>7.2302142493195971</v>
      </c>
      <c r="P99" s="33">
        <f t="shared" si="20"/>
        <v>13.399494823965105</v>
      </c>
      <c r="Q99" s="33">
        <f t="shared" si="21"/>
        <v>11.573408975107808</v>
      </c>
      <c r="R99" s="33">
        <f t="shared" si="22"/>
        <v>9.5054544098823133</v>
      </c>
      <c r="S99" s="33">
        <f t="shared" si="23"/>
        <v>10.248555929760025</v>
      </c>
      <c r="T99" s="33">
        <f t="shared" si="24"/>
        <v>9.5631115861160474</v>
      </c>
      <c r="U99" s="33">
        <f t="shared" si="25"/>
        <v>12.936016627934434</v>
      </c>
      <c r="V99" s="33">
        <f t="shared" si="26"/>
        <v>7.4574738712764246</v>
      </c>
      <c r="W99" s="33">
        <f t="shared" si="27"/>
        <v>6.9106403867423918</v>
      </c>
      <c r="X99" s="33">
        <f t="shared" si="28"/>
        <v>9.6565498900170255</v>
      </c>
      <c r="Y99" s="33">
        <f t="shared" si="29"/>
        <v>8.5564020033057027</v>
      </c>
      <c r="Z99" s="33">
        <f t="shared" si="30"/>
        <v>7.9829930281978951</v>
      </c>
      <c r="AA99" s="33">
        <f t="shared" si="31"/>
        <v>5.981583133458436</v>
      </c>
      <c r="AB99" s="33">
        <f t="shared" si="32"/>
        <v>4.1431363167509661</v>
      </c>
      <c r="AC99" s="33">
        <f t="shared" si="33"/>
        <v>8.3105074129767491</v>
      </c>
      <c r="AD99" s="33">
        <f t="shared" si="34"/>
        <v>10.060780195608139</v>
      </c>
      <c r="AE99" s="33">
        <f t="shared" si="35"/>
        <v>9.574786558464961</v>
      </c>
      <c r="AF99" s="33">
        <f t="shared" si="36"/>
        <v>7.8889669056880463</v>
      </c>
      <c r="AG99" s="33">
        <f t="shared" si="37"/>
        <v>13.102525880174481</v>
      </c>
      <c r="AH99" s="33">
        <f t="shared" si="38"/>
        <v>12.063639131569463</v>
      </c>
      <c r="AI99" s="33">
        <f t="shared" si="39"/>
        <v>17.003868045285646</v>
      </c>
      <c r="AJ99" s="33">
        <f t="shared" si="40"/>
        <v>8.5977145910746025</v>
      </c>
      <c r="AK99" s="33">
        <f t="shared" si="41"/>
        <v>7.9125094759342334</v>
      </c>
      <c r="AL99" s="33">
        <f t="shared" si="42"/>
        <v>12.113476953285199</v>
      </c>
      <c r="AM99" s="33">
        <f t="shared" si="43"/>
        <v>9.4854275665800891</v>
      </c>
      <c r="AN99" s="33">
        <f t="shared" si="44"/>
        <v>11.933619993289176</v>
      </c>
      <c r="AO99" s="33">
        <f t="shared" si="45"/>
        <v>14.048654106652418</v>
      </c>
      <c r="AP99" s="33">
        <f t="shared" si="46"/>
        <v>11.058811686778432</v>
      </c>
      <c r="AQ99" s="34">
        <f t="shared" si="47"/>
        <v>14.562518175152547</v>
      </c>
      <c r="AT99">
        <v>5.8197109999999999</v>
      </c>
      <c r="AU99">
        <v>8.9729500000000009</v>
      </c>
      <c r="AV99">
        <v>8.8174790000000005</v>
      </c>
      <c r="AW99">
        <v>7.8287659999999999</v>
      </c>
      <c r="AX99">
        <v>4.9019440000000003</v>
      </c>
      <c r="AY99">
        <v>0</v>
      </c>
      <c r="AZ99">
        <v>3.9855710000000002</v>
      </c>
      <c r="BA99">
        <v>11.635873</v>
      </c>
      <c r="BB99">
        <v>21.564343000000001</v>
      </c>
      <c r="BC99">
        <v>18.62555</v>
      </c>
      <c r="BD99">
        <v>15.297508000000001</v>
      </c>
      <c r="BE99">
        <v>16.493410999999998</v>
      </c>
      <c r="BF99">
        <v>15.390298</v>
      </c>
      <c r="BG99">
        <v>20.818449000000001</v>
      </c>
      <c r="BH99">
        <v>12.001611</v>
      </c>
      <c r="BI99">
        <v>11.12157</v>
      </c>
      <c r="BJ99">
        <v>15.540672000000001</v>
      </c>
      <c r="BK99">
        <v>13.770160000000001</v>
      </c>
      <c r="BL99">
        <v>12.84735</v>
      </c>
      <c r="BM99">
        <v>9.6264009999999995</v>
      </c>
      <c r="BN99">
        <v>6.6677150000000003</v>
      </c>
      <c r="BO99">
        <v>13.374432000000001</v>
      </c>
      <c r="BP99">
        <v>16.191216000000001</v>
      </c>
      <c r="BQ99">
        <v>15.409087</v>
      </c>
      <c r="BR99">
        <v>12.69603</v>
      </c>
      <c r="BS99">
        <v>21.086418999999999</v>
      </c>
      <c r="BT99">
        <v>19.414497000000001</v>
      </c>
      <c r="BU99">
        <v>27.365005</v>
      </c>
      <c r="BV99">
        <v>13.836646</v>
      </c>
      <c r="BW99">
        <v>12.733917999999999</v>
      </c>
      <c r="BX99">
        <v>19.494703000000001</v>
      </c>
      <c r="BY99">
        <v>15.265278</v>
      </c>
      <c r="BZ99">
        <v>19.205252000000002</v>
      </c>
      <c r="CA99">
        <v>22.609061000000001</v>
      </c>
      <c r="CB99">
        <v>17.797388000000002</v>
      </c>
      <c r="CC99">
        <v>23.436043000000002</v>
      </c>
    </row>
    <row r="100" spans="3:81" x14ac:dyDescent="0.3">
      <c r="C100" s="1"/>
      <c r="F100" s="118">
        <v>7</v>
      </c>
      <c r="G100" s="32">
        <f t="shared" si="48"/>
        <v>2.4765251593821072</v>
      </c>
      <c r="H100" s="33">
        <f t="shared" si="12"/>
        <v>3.4308934097207553</v>
      </c>
      <c r="I100" s="33">
        <f t="shared" si="13"/>
        <v>5.390230156461655</v>
      </c>
      <c r="J100" s="33">
        <f t="shared" si="14"/>
        <v>5.2936247157219736</v>
      </c>
      <c r="K100" s="33">
        <f t="shared" si="15"/>
        <v>8.8706488374116095</v>
      </c>
      <c r="L100" s="33">
        <f t="shared" si="16"/>
        <v>4.4832465482744475</v>
      </c>
      <c r="M100" s="33">
        <f t="shared" si="17"/>
        <v>2.4765251593821072</v>
      </c>
      <c r="N100" s="33">
        <f t="shared" si="18"/>
        <v>0</v>
      </c>
      <c r="O100" s="33">
        <f t="shared" si="19"/>
        <v>8.1491698460238364</v>
      </c>
      <c r="P100" s="33">
        <f t="shared" si="20"/>
        <v>13.214178483104876</v>
      </c>
      <c r="Q100" s="33">
        <f t="shared" si="21"/>
        <v>11.388092634247579</v>
      </c>
      <c r="R100" s="33">
        <f t="shared" si="22"/>
        <v>9.3201380690220841</v>
      </c>
      <c r="S100" s="33">
        <f t="shared" si="23"/>
        <v>11.167511526464265</v>
      </c>
      <c r="T100" s="33">
        <f t="shared" si="24"/>
        <v>10.482067182820286</v>
      </c>
      <c r="U100" s="33">
        <f t="shared" si="25"/>
        <v>13.85497222463867</v>
      </c>
      <c r="V100" s="33">
        <f t="shared" si="26"/>
        <v>7.2721575304161954</v>
      </c>
      <c r="W100" s="33">
        <f t="shared" si="27"/>
        <v>6.7253240458821626</v>
      </c>
      <c r="X100" s="33">
        <f t="shared" si="28"/>
        <v>9.471233549156798</v>
      </c>
      <c r="Y100" s="33">
        <f t="shared" si="29"/>
        <v>8.3710856624454753</v>
      </c>
      <c r="Z100" s="33">
        <f t="shared" si="30"/>
        <v>7.7976766873376668</v>
      </c>
      <c r="AA100" s="33">
        <f t="shared" si="31"/>
        <v>6.9005387301626762</v>
      </c>
      <c r="AB100" s="33">
        <f t="shared" si="32"/>
        <v>5.0620919134552054</v>
      </c>
      <c r="AC100" s="33">
        <f t="shared" si="33"/>
        <v>9.2294630096809875</v>
      </c>
      <c r="AD100" s="33">
        <f t="shared" si="34"/>
        <v>10.979735792312376</v>
      </c>
      <c r="AE100" s="33">
        <f t="shared" si="35"/>
        <v>10.493742155169199</v>
      </c>
      <c r="AF100" s="33">
        <f t="shared" si="36"/>
        <v>8.8079225023922856</v>
      </c>
      <c r="AG100" s="33">
        <f t="shared" si="37"/>
        <v>12.917209539314252</v>
      </c>
      <c r="AH100" s="33">
        <f t="shared" si="38"/>
        <v>11.878322790709236</v>
      </c>
      <c r="AI100" s="33">
        <f t="shared" si="39"/>
        <v>17.922823641989886</v>
      </c>
      <c r="AJ100" s="33">
        <f t="shared" si="40"/>
        <v>9.5166701877788409</v>
      </c>
      <c r="AK100" s="33">
        <f t="shared" si="41"/>
        <v>7.727193135074006</v>
      </c>
      <c r="AL100" s="33">
        <f t="shared" si="42"/>
        <v>11.928159991052233</v>
      </c>
      <c r="AM100" s="33">
        <f t="shared" si="43"/>
        <v>9.3001112257198599</v>
      </c>
      <c r="AN100" s="33">
        <f t="shared" si="44"/>
        <v>12.852575589993412</v>
      </c>
      <c r="AO100" s="33">
        <f t="shared" si="45"/>
        <v>13.863337765792188</v>
      </c>
      <c r="AP100" s="33">
        <f t="shared" si="46"/>
        <v>11.97776728348267</v>
      </c>
      <c r="AQ100" s="34">
        <f t="shared" si="47"/>
        <v>15.481473771856786</v>
      </c>
      <c r="AT100">
        <v>5.5214740000000004</v>
      </c>
      <c r="AU100">
        <v>8.6747130000000006</v>
      </c>
      <c r="AV100">
        <v>8.5192420000000002</v>
      </c>
      <c r="AW100">
        <v>14.27589</v>
      </c>
      <c r="AX100">
        <v>7.2150679999999996</v>
      </c>
      <c r="AY100">
        <v>3.9855710000000002</v>
      </c>
      <c r="AZ100">
        <v>0</v>
      </c>
      <c r="BA100">
        <v>13.114784999999999</v>
      </c>
      <c r="BB100">
        <v>21.266106000000001</v>
      </c>
      <c r="BC100">
        <v>18.327313</v>
      </c>
      <c r="BD100">
        <v>14.999271</v>
      </c>
      <c r="BE100">
        <v>17.972322999999999</v>
      </c>
      <c r="BF100">
        <v>16.869209999999999</v>
      </c>
      <c r="BG100">
        <v>22.297360999999999</v>
      </c>
      <c r="BH100">
        <v>11.703374</v>
      </c>
      <c r="BI100">
        <v>10.823333</v>
      </c>
      <c r="BJ100">
        <v>15.242435</v>
      </c>
      <c r="BK100">
        <v>13.471923</v>
      </c>
      <c r="BL100">
        <v>12.549113</v>
      </c>
      <c r="BM100">
        <v>11.105313000000001</v>
      </c>
      <c r="BN100">
        <v>8.1466270000000005</v>
      </c>
      <c r="BO100">
        <v>14.853344</v>
      </c>
      <c r="BP100">
        <v>17.670127999999998</v>
      </c>
      <c r="BQ100">
        <v>16.887999000000001</v>
      </c>
      <c r="BR100">
        <v>14.174942</v>
      </c>
      <c r="BS100">
        <v>20.788181999999999</v>
      </c>
      <c r="BT100">
        <v>19.11626</v>
      </c>
      <c r="BU100">
        <v>28.843917000000001</v>
      </c>
      <c r="BV100">
        <v>15.315557999999999</v>
      </c>
      <c r="BW100">
        <v>12.435681000000001</v>
      </c>
      <c r="BX100">
        <v>19.196465</v>
      </c>
      <c r="BY100">
        <v>14.967041</v>
      </c>
      <c r="BZ100">
        <v>20.684163999999999</v>
      </c>
      <c r="CA100">
        <v>22.310824</v>
      </c>
      <c r="CB100">
        <v>19.276299999999999</v>
      </c>
      <c r="CC100">
        <v>24.914954999999999</v>
      </c>
    </row>
    <row r="101" spans="3:81" x14ac:dyDescent="0.3">
      <c r="C101" s="1"/>
      <c r="F101" s="118">
        <v>8</v>
      </c>
      <c r="G101" s="32">
        <f t="shared" si="48"/>
        <v>7.2302142493195971</v>
      </c>
      <c r="H101" s="33">
        <f t="shared" si="12"/>
        <v>9.288854437222712</v>
      </c>
      <c r="I101" s="33">
        <f t="shared" si="13"/>
        <v>11.248191183963611</v>
      </c>
      <c r="J101" s="33">
        <f t="shared" si="14"/>
        <v>11.151585121851193</v>
      </c>
      <c r="K101" s="33">
        <f t="shared" si="15"/>
        <v>6.1364366759044078</v>
      </c>
      <c r="L101" s="33">
        <f t="shared" si="16"/>
        <v>5.4223700398921304</v>
      </c>
      <c r="M101" s="33">
        <f t="shared" si="17"/>
        <v>7.2302142493195971</v>
      </c>
      <c r="N101" s="33">
        <f t="shared" si="18"/>
        <v>8.1491698460238364</v>
      </c>
      <c r="O101" s="33">
        <f t="shared" si="19"/>
        <v>0</v>
      </c>
      <c r="P101" s="33">
        <f t="shared" si="20"/>
        <v>14.254411746430213</v>
      </c>
      <c r="Q101" s="33">
        <f t="shared" si="21"/>
        <v>12.428325897572918</v>
      </c>
      <c r="R101" s="33">
        <f t="shared" si="22"/>
        <v>11.295825617955186</v>
      </c>
      <c r="S101" s="33">
        <f t="shared" si="23"/>
        <v>6.8916456435557434</v>
      </c>
      <c r="T101" s="33">
        <f t="shared" si="24"/>
        <v>6.2062012999117648</v>
      </c>
      <c r="U101" s="33">
        <f t="shared" si="25"/>
        <v>11.383649819180535</v>
      </c>
      <c r="V101" s="33">
        <f t="shared" si="26"/>
        <v>13.130118557918154</v>
      </c>
      <c r="W101" s="33">
        <f t="shared" si="27"/>
        <v>12.58328507338412</v>
      </c>
      <c r="X101" s="33">
        <f t="shared" si="28"/>
        <v>15.329193955286019</v>
      </c>
      <c r="Y101" s="33">
        <f t="shared" si="29"/>
        <v>14.229046068574696</v>
      </c>
      <c r="Z101" s="33">
        <f t="shared" si="30"/>
        <v>13.655637714839624</v>
      </c>
      <c r="AA101" s="33">
        <f t="shared" si="31"/>
        <v>10.555416506145377</v>
      </c>
      <c r="AB101" s="33">
        <f t="shared" si="32"/>
        <v>8.7169696894379065</v>
      </c>
      <c r="AC101" s="33">
        <f t="shared" si="33"/>
        <v>9.6809630034672605</v>
      </c>
      <c r="AD101" s="33">
        <f t="shared" si="34"/>
        <v>6.7038699094038545</v>
      </c>
      <c r="AE101" s="33">
        <f t="shared" si="35"/>
        <v>8.0224197497110605</v>
      </c>
      <c r="AF101" s="33">
        <f t="shared" si="36"/>
        <v>3.6707979668684061</v>
      </c>
      <c r="AG101" s="33">
        <f t="shared" si="37"/>
        <v>18.055953993562579</v>
      </c>
      <c r="AH101" s="33">
        <f t="shared" si="38"/>
        <v>14.590324605117624</v>
      </c>
      <c r="AI101" s="33">
        <f t="shared" si="39"/>
        <v>16.205394136726859</v>
      </c>
      <c r="AJ101" s="33">
        <f t="shared" si="40"/>
        <v>9.9681701815651138</v>
      </c>
      <c r="AK101" s="33">
        <f t="shared" si="41"/>
        <v>13.585154162575963</v>
      </c>
      <c r="AL101" s="33">
        <f t="shared" si="42"/>
        <v>7.9494538133644852</v>
      </c>
      <c r="AM101" s="33">
        <f t="shared" si="43"/>
        <v>9.3836572756533734</v>
      </c>
      <c r="AN101" s="33">
        <f t="shared" si="44"/>
        <v>5.6528993251892077</v>
      </c>
      <c r="AO101" s="33">
        <f t="shared" si="45"/>
        <v>17.473753836976648</v>
      </c>
      <c r="AP101" s="33">
        <f t="shared" si="46"/>
        <v>7.7019014005741484</v>
      </c>
      <c r="AQ101" s="34">
        <f t="shared" si="47"/>
        <v>13.764044266593759</v>
      </c>
      <c r="AT101">
        <v>14.948924999999999</v>
      </c>
      <c r="AU101">
        <v>18.102163999999998</v>
      </c>
      <c r="AV101">
        <v>17.946691999999999</v>
      </c>
      <c r="AW101">
        <v>9.8756129999999995</v>
      </c>
      <c r="AX101">
        <v>8.7264370000000007</v>
      </c>
      <c r="AY101">
        <v>11.635873</v>
      </c>
      <c r="AZ101">
        <v>13.114784999999999</v>
      </c>
      <c r="BA101">
        <v>0</v>
      </c>
      <c r="BB101">
        <v>22.940194999999999</v>
      </c>
      <c r="BC101">
        <v>20.001401999999999</v>
      </c>
      <c r="BD101">
        <v>18.178823999999999</v>
      </c>
      <c r="BE101">
        <v>11.091001</v>
      </c>
      <c r="BF101">
        <v>9.9878879999999999</v>
      </c>
      <c r="BG101">
        <v>18.320163000000001</v>
      </c>
      <c r="BH101">
        <v>21.130825000000002</v>
      </c>
      <c r="BI101">
        <v>20.250783999999999</v>
      </c>
      <c r="BJ101">
        <v>24.669885000000001</v>
      </c>
      <c r="BK101">
        <v>22.899373000000001</v>
      </c>
      <c r="BL101">
        <v>21.976564</v>
      </c>
      <c r="BM101">
        <v>16.987254</v>
      </c>
      <c r="BN101">
        <v>14.028568</v>
      </c>
      <c r="BO101">
        <v>15.579961000000001</v>
      </c>
      <c r="BP101">
        <v>10.788805999999999</v>
      </c>
      <c r="BQ101">
        <v>12.910800999999999</v>
      </c>
      <c r="BR101">
        <v>5.9075620000000004</v>
      </c>
      <c r="BS101">
        <v>29.058168999999999</v>
      </c>
      <c r="BT101">
        <v>23.480792999999998</v>
      </c>
      <c r="BU101">
        <v>26.079989000000001</v>
      </c>
      <c r="BV101">
        <v>16.042175</v>
      </c>
      <c r="BW101">
        <v>21.863132</v>
      </c>
      <c r="BX101">
        <v>12.793374</v>
      </c>
      <c r="BY101">
        <v>15.101495</v>
      </c>
      <c r="BZ101">
        <v>9.0974369999999993</v>
      </c>
      <c r="CA101">
        <v>28.121210999999999</v>
      </c>
      <c r="CB101">
        <v>12.394978</v>
      </c>
      <c r="CC101">
        <v>22.151026999999999</v>
      </c>
    </row>
    <row r="102" spans="3:81" x14ac:dyDescent="0.3">
      <c r="C102" s="1"/>
      <c r="F102" s="118">
        <v>9</v>
      </c>
      <c r="G102" s="32">
        <f t="shared" si="48"/>
        <v>13.399494823965105</v>
      </c>
      <c r="H102" s="33">
        <f t="shared" si="12"/>
        <v>10.228646525905029</v>
      </c>
      <c r="I102" s="33">
        <f t="shared" si="13"/>
        <v>9.1967539488237406</v>
      </c>
      <c r="J102" s="33">
        <f t="shared" si="14"/>
        <v>9.2849298470180326</v>
      </c>
      <c r="K102" s="33">
        <f t="shared" si="15"/>
        <v>10.336434190413462</v>
      </c>
      <c r="L102" s="33">
        <f t="shared" si="16"/>
        <v>14.887859619471335</v>
      </c>
      <c r="M102" s="33">
        <f t="shared" si="17"/>
        <v>13.399494823965105</v>
      </c>
      <c r="N102" s="33">
        <f t="shared" si="18"/>
        <v>13.214178483104876</v>
      </c>
      <c r="O102" s="33">
        <f t="shared" si="19"/>
        <v>14.254411746430213</v>
      </c>
      <c r="P102" s="33">
        <f t="shared" si="20"/>
        <v>0</v>
      </c>
      <c r="Q102" s="33">
        <f t="shared" si="21"/>
        <v>6.1269166242061956</v>
      </c>
      <c r="R102" s="33">
        <f t="shared" si="22"/>
        <v>4.9916524786558458</v>
      </c>
      <c r="S102" s="33">
        <f t="shared" si="23"/>
        <v>8.1797146656393309</v>
      </c>
      <c r="T102" s="33">
        <f t="shared" si="24"/>
        <v>9.9185809089440404</v>
      </c>
      <c r="U102" s="33">
        <f t="shared" si="25"/>
        <v>24.777941889221669</v>
      </c>
      <c r="V102" s="33">
        <f t="shared" si="26"/>
        <v>8.0661252438887985</v>
      </c>
      <c r="W102" s="33">
        <f t="shared" si="27"/>
        <v>8.5433370201449037</v>
      </c>
      <c r="X102" s="33">
        <f t="shared" si="28"/>
        <v>4.8835876819068682</v>
      </c>
      <c r="Y102" s="33">
        <f t="shared" si="29"/>
        <v>6.9520834627859873</v>
      </c>
      <c r="Z102" s="33">
        <f t="shared" si="30"/>
        <v>12.340982638845738</v>
      </c>
      <c r="AA102" s="33">
        <f t="shared" si="31"/>
        <v>19.10776591646265</v>
      </c>
      <c r="AB102" s="33">
        <f t="shared" si="32"/>
        <v>15.985061578038202</v>
      </c>
      <c r="AC102" s="33">
        <f t="shared" si="33"/>
        <v>20.15243205289125</v>
      </c>
      <c r="AD102" s="33">
        <f t="shared" si="34"/>
        <v>8.7037860240844065</v>
      </c>
      <c r="AE102" s="33">
        <f t="shared" si="35"/>
        <v>21.416711819752198</v>
      </c>
      <c r="AF102" s="33">
        <f t="shared" si="36"/>
        <v>15.711474268954976</v>
      </c>
      <c r="AG102" s="33">
        <f t="shared" si="37"/>
        <v>20.723216349559447</v>
      </c>
      <c r="AH102" s="33">
        <f t="shared" si="38"/>
        <v>19.684329600954428</v>
      </c>
      <c r="AI102" s="33">
        <f t="shared" si="39"/>
        <v>28.84579330657288</v>
      </c>
      <c r="AJ102" s="33">
        <f t="shared" si="40"/>
        <v>20.439639230989101</v>
      </c>
      <c r="AK102" s="33">
        <f t="shared" si="41"/>
        <v>10.03020057911939</v>
      </c>
      <c r="AL102" s="33">
        <f t="shared" si="42"/>
        <v>6.6669839810108495</v>
      </c>
      <c r="AM102" s="33">
        <f t="shared" si="43"/>
        <v>5.0071582139262061</v>
      </c>
      <c r="AN102" s="33">
        <f t="shared" si="44"/>
        <v>14.139990927958046</v>
      </c>
      <c r="AO102" s="33">
        <f t="shared" si="45"/>
        <v>21.66934519741012</v>
      </c>
      <c r="AP102" s="33">
        <f t="shared" si="46"/>
        <v>9.8304833037145656</v>
      </c>
      <c r="AQ102" s="34">
        <f t="shared" si="47"/>
        <v>26.404443436439784</v>
      </c>
      <c r="AT102">
        <v>16.461369999999999</v>
      </c>
      <c r="AU102">
        <v>14.800704</v>
      </c>
      <c r="AV102">
        <v>14.942608999999999</v>
      </c>
      <c r="AW102">
        <v>16.634837000000001</v>
      </c>
      <c r="AX102">
        <v>23.959627999999999</v>
      </c>
      <c r="AY102">
        <v>21.564343000000001</v>
      </c>
      <c r="AZ102">
        <v>21.266106000000001</v>
      </c>
      <c r="BA102">
        <v>22.940194999999999</v>
      </c>
      <c r="BB102">
        <v>0</v>
      </c>
      <c r="BC102">
        <v>9.8602919999999994</v>
      </c>
      <c r="BD102">
        <v>8.0332659999999994</v>
      </c>
      <c r="BE102">
        <v>13.163942</v>
      </c>
      <c r="BF102">
        <v>15.962369000000001</v>
      </c>
      <c r="BG102">
        <v>39.876133000000003</v>
      </c>
      <c r="BH102">
        <v>12.981138</v>
      </c>
      <c r="BI102">
        <v>13.749134</v>
      </c>
      <c r="BJ102">
        <v>7.8593529999999996</v>
      </c>
      <c r="BK102">
        <v>11.188266</v>
      </c>
      <c r="BL102">
        <v>19.860837</v>
      </c>
      <c r="BM102">
        <v>30.750892</v>
      </c>
      <c r="BN102">
        <v>25.725398999999999</v>
      </c>
      <c r="BO102">
        <v>32.432115000000003</v>
      </c>
      <c r="BP102">
        <v>14.007351</v>
      </c>
      <c r="BQ102">
        <v>34.466771000000001</v>
      </c>
      <c r="BR102">
        <v>25.285104</v>
      </c>
      <c r="BS102">
        <v>33.350701000000001</v>
      </c>
      <c r="BT102">
        <v>31.678778999999999</v>
      </c>
      <c r="BU102">
        <v>46.422688999999998</v>
      </c>
      <c r="BV102">
        <v>32.894328999999999</v>
      </c>
      <c r="BW102">
        <v>16.142002999999999</v>
      </c>
      <c r="BX102">
        <v>10.729444000000001</v>
      </c>
      <c r="BY102">
        <v>8.0582200000000004</v>
      </c>
      <c r="BZ102">
        <v>22.756053000000001</v>
      </c>
      <c r="CA102">
        <v>34.873344000000003</v>
      </c>
      <c r="CB102">
        <v>15.820589999999999</v>
      </c>
      <c r="CC102">
        <v>42.493727</v>
      </c>
    </row>
    <row r="103" spans="3:81" x14ac:dyDescent="0.3">
      <c r="C103" s="1"/>
      <c r="F103" s="118">
        <v>10</v>
      </c>
      <c r="G103" s="32">
        <f t="shared" si="48"/>
        <v>11.573408975107808</v>
      </c>
      <c r="H103" s="33">
        <f t="shared" si="12"/>
        <v>8.4025606770477346</v>
      </c>
      <c r="I103" s="33">
        <f t="shared" si="13"/>
        <v>7.3706680999664451</v>
      </c>
      <c r="J103" s="33">
        <f t="shared" si="14"/>
        <v>7.4588439981607371</v>
      </c>
      <c r="K103" s="33">
        <f t="shared" si="15"/>
        <v>8.5103483415561669</v>
      </c>
      <c r="L103" s="33">
        <f t="shared" si="16"/>
        <v>13.061773770614042</v>
      </c>
      <c r="M103" s="33">
        <f t="shared" si="17"/>
        <v>11.573408975107808</v>
      </c>
      <c r="N103" s="33">
        <f t="shared" si="18"/>
        <v>11.388092634247579</v>
      </c>
      <c r="O103" s="33">
        <f t="shared" si="19"/>
        <v>12.428325897572918</v>
      </c>
      <c r="P103" s="33">
        <f t="shared" si="20"/>
        <v>6.1269166242061956</v>
      </c>
      <c r="Q103" s="33">
        <f t="shared" si="21"/>
        <v>0</v>
      </c>
      <c r="R103" s="33">
        <f t="shared" si="22"/>
        <v>3.1683298743584323</v>
      </c>
      <c r="S103" s="33">
        <f t="shared" si="23"/>
        <v>6.3536288167820345</v>
      </c>
      <c r="T103" s="33">
        <f t="shared" si="24"/>
        <v>8.092495060086744</v>
      </c>
      <c r="U103" s="33">
        <f t="shared" si="25"/>
        <v>22.951856040364373</v>
      </c>
      <c r="V103" s="33">
        <f t="shared" si="26"/>
        <v>6.240039395031503</v>
      </c>
      <c r="W103" s="33">
        <f t="shared" si="27"/>
        <v>6.7172511712876082</v>
      </c>
      <c r="X103" s="33">
        <f t="shared" si="28"/>
        <v>8.5493015770440053</v>
      </c>
      <c r="Y103" s="33">
        <f t="shared" si="29"/>
        <v>10.617797357923124</v>
      </c>
      <c r="Z103" s="33">
        <f t="shared" si="30"/>
        <v>13.777597648725564</v>
      </c>
      <c r="AA103" s="33">
        <f t="shared" si="31"/>
        <v>17.281680067605354</v>
      </c>
      <c r="AB103" s="33">
        <f t="shared" si="32"/>
        <v>14.158975729180906</v>
      </c>
      <c r="AC103" s="33">
        <f t="shared" si="33"/>
        <v>18.32634620403395</v>
      </c>
      <c r="AD103" s="33">
        <f t="shared" si="34"/>
        <v>6.8777001752271119</v>
      </c>
      <c r="AE103" s="33">
        <f t="shared" si="35"/>
        <v>19.590625970894902</v>
      </c>
      <c r="AF103" s="33">
        <f t="shared" si="36"/>
        <v>13.88538842009768</v>
      </c>
      <c r="AG103" s="33">
        <f t="shared" si="37"/>
        <v>18.897130500702151</v>
      </c>
      <c r="AH103" s="33">
        <f t="shared" si="38"/>
        <v>17.858243752097131</v>
      </c>
      <c r="AI103" s="33">
        <f t="shared" si="39"/>
        <v>27.019707457715587</v>
      </c>
      <c r="AJ103" s="33">
        <f t="shared" si="40"/>
        <v>18.613553382131805</v>
      </c>
      <c r="AK103" s="33">
        <f t="shared" si="41"/>
        <v>13.695914474256528</v>
      </c>
      <c r="AL103" s="33">
        <f t="shared" si="42"/>
        <v>4.840898132153554</v>
      </c>
      <c r="AM103" s="33">
        <f t="shared" si="43"/>
        <v>3.1810723650689101</v>
      </c>
      <c r="AN103" s="33">
        <f t="shared" si="44"/>
        <v>12.313905079100749</v>
      </c>
      <c r="AO103" s="33">
        <f t="shared" si="45"/>
        <v>19.843258727180086</v>
      </c>
      <c r="AP103" s="33">
        <f t="shared" si="46"/>
        <v>8.0043974548572709</v>
      </c>
      <c r="AQ103" s="34">
        <f t="shared" si="47"/>
        <v>24.578357587582488</v>
      </c>
      <c r="AT103">
        <v>13.522577</v>
      </c>
      <c r="AU103">
        <v>11.861910999999999</v>
      </c>
      <c r="AV103">
        <v>12.003816</v>
      </c>
      <c r="AW103">
        <v>13.696044000000001</v>
      </c>
      <c r="AX103">
        <v>21.020835000000002</v>
      </c>
      <c r="AY103">
        <v>18.62555</v>
      </c>
      <c r="AZ103">
        <v>18.327313</v>
      </c>
      <c r="BA103">
        <v>20.001401999999999</v>
      </c>
      <c r="BB103">
        <v>9.8602919999999994</v>
      </c>
      <c r="BC103">
        <v>0</v>
      </c>
      <c r="BD103">
        <v>5.0989199999999997</v>
      </c>
      <c r="BE103">
        <v>10.225149</v>
      </c>
      <c r="BF103">
        <v>13.023576</v>
      </c>
      <c r="BG103">
        <v>36.937339999999999</v>
      </c>
      <c r="BH103">
        <v>10.042344999999999</v>
      </c>
      <c r="BI103">
        <v>10.810340999999999</v>
      </c>
      <c r="BJ103">
        <v>13.758732999999999</v>
      </c>
      <c r="BK103">
        <v>17.087645999999999</v>
      </c>
      <c r="BL103">
        <v>22.172839</v>
      </c>
      <c r="BM103">
        <v>27.812099</v>
      </c>
      <c r="BN103">
        <v>22.786605999999999</v>
      </c>
      <c r="BO103">
        <v>29.493321999999999</v>
      </c>
      <c r="BP103">
        <v>11.068557999999999</v>
      </c>
      <c r="BQ103">
        <v>31.527978000000001</v>
      </c>
      <c r="BR103">
        <v>22.346311</v>
      </c>
      <c r="BS103">
        <v>30.411908</v>
      </c>
      <c r="BT103">
        <v>28.739985999999998</v>
      </c>
      <c r="BU103">
        <v>43.483896000000001</v>
      </c>
      <c r="BV103">
        <v>29.955535999999999</v>
      </c>
      <c r="BW103">
        <v>22.041383</v>
      </c>
      <c r="BX103">
        <v>7.7906510000000004</v>
      </c>
      <c r="BY103">
        <v>5.1194269999999999</v>
      </c>
      <c r="BZ103">
        <v>19.817260000000001</v>
      </c>
      <c r="CA103">
        <v>31.934550000000002</v>
      </c>
      <c r="CB103">
        <v>12.881797000000001</v>
      </c>
      <c r="CC103">
        <v>39.554934000000003</v>
      </c>
    </row>
    <row r="104" spans="3:81" x14ac:dyDescent="0.3">
      <c r="C104" s="1"/>
      <c r="F104" s="118">
        <v>11</v>
      </c>
      <c r="G104" s="32">
        <f t="shared" si="48"/>
        <v>9.5054544098823133</v>
      </c>
      <c r="H104" s="33">
        <f t="shared" si="12"/>
        <v>6.3346061118222377</v>
      </c>
      <c r="I104" s="33">
        <f t="shared" si="13"/>
        <v>5.3027135347409491</v>
      </c>
      <c r="J104" s="33">
        <f t="shared" si="14"/>
        <v>5.390889432935241</v>
      </c>
      <c r="K104" s="33">
        <f t="shared" si="15"/>
        <v>6.44239377633067</v>
      </c>
      <c r="L104" s="33">
        <f t="shared" si="16"/>
        <v>10.993819205388546</v>
      </c>
      <c r="M104" s="33">
        <f t="shared" si="17"/>
        <v>9.5054544098823133</v>
      </c>
      <c r="N104" s="33">
        <f t="shared" si="18"/>
        <v>9.3201380690220841</v>
      </c>
      <c r="O104" s="33">
        <f t="shared" si="19"/>
        <v>11.295825617955186</v>
      </c>
      <c r="P104" s="33">
        <f t="shared" si="20"/>
        <v>3.8847347359787241</v>
      </c>
      <c r="Q104" s="33">
        <f t="shared" si="21"/>
        <v>3.1683298743584323</v>
      </c>
      <c r="R104" s="33">
        <f t="shared" si="22"/>
        <v>0</v>
      </c>
      <c r="S104" s="33">
        <f t="shared" si="23"/>
        <v>5.2211279157915671</v>
      </c>
      <c r="T104" s="33">
        <f t="shared" si="24"/>
        <v>5.5902568754893318</v>
      </c>
      <c r="U104" s="33">
        <f t="shared" si="25"/>
        <v>20.883901475138877</v>
      </c>
      <c r="V104" s="33">
        <f t="shared" si="26"/>
        <v>4.1720848298060078</v>
      </c>
      <c r="W104" s="33">
        <f t="shared" si="27"/>
        <v>4.649296606062113</v>
      </c>
      <c r="X104" s="33">
        <f t="shared" si="28"/>
        <v>6.3071196888165337</v>
      </c>
      <c r="Y104" s="33">
        <f t="shared" si="29"/>
        <v>8.3756154696956511</v>
      </c>
      <c r="Z104" s="33">
        <f t="shared" si="30"/>
        <v>11.709643083500069</v>
      </c>
      <c r="AA104" s="33">
        <f t="shared" si="31"/>
        <v>15.213725502379857</v>
      </c>
      <c r="AB104" s="33">
        <f t="shared" si="32"/>
        <v>12.091021163955411</v>
      </c>
      <c r="AC104" s="33">
        <f t="shared" si="33"/>
        <v>16.258391638808455</v>
      </c>
      <c r="AD104" s="33">
        <f t="shared" si="34"/>
        <v>4.8097456100016158</v>
      </c>
      <c r="AE104" s="33">
        <f t="shared" si="35"/>
        <v>17.522671405669406</v>
      </c>
      <c r="AF104" s="33">
        <f t="shared" si="36"/>
        <v>12.752888140479948</v>
      </c>
      <c r="AG104" s="33">
        <f t="shared" si="37"/>
        <v>16.829175935476655</v>
      </c>
      <c r="AH104" s="33">
        <f t="shared" si="38"/>
        <v>15.790289186871636</v>
      </c>
      <c r="AI104" s="33">
        <f t="shared" si="39"/>
        <v>24.951752892490088</v>
      </c>
      <c r="AJ104" s="33">
        <f t="shared" si="40"/>
        <v>16.54559881690631</v>
      </c>
      <c r="AK104" s="33">
        <f t="shared" si="41"/>
        <v>11.453732586029057</v>
      </c>
      <c r="AL104" s="33">
        <f t="shared" si="42"/>
        <v>3.7083978525358225</v>
      </c>
      <c r="AM104" s="33">
        <f t="shared" si="43"/>
        <v>2.0485714640784418</v>
      </c>
      <c r="AN104" s="33">
        <f t="shared" si="44"/>
        <v>11.181404799483019</v>
      </c>
      <c r="AO104" s="33">
        <f t="shared" si="45"/>
        <v>17.77530416195459</v>
      </c>
      <c r="AP104" s="33">
        <f t="shared" si="46"/>
        <v>6.8718971752395399</v>
      </c>
      <c r="AQ104" s="34">
        <f t="shared" si="47"/>
        <v>22.510403022356989</v>
      </c>
      <c r="AT104">
        <v>10.194535</v>
      </c>
      <c r="AU104">
        <v>8.5338689999999993</v>
      </c>
      <c r="AV104">
        <v>8.6757740000000005</v>
      </c>
      <c r="AW104">
        <v>10.368002000000001</v>
      </c>
      <c r="AX104">
        <v>17.692793000000002</v>
      </c>
      <c r="AY104">
        <v>15.297508000000001</v>
      </c>
      <c r="AZ104">
        <v>14.999271</v>
      </c>
      <c r="BA104">
        <v>18.178823999999999</v>
      </c>
      <c r="BB104">
        <v>6.2518589999999996</v>
      </c>
      <c r="BC104">
        <v>5.0989199999999997</v>
      </c>
      <c r="BD104">
        <v>0</v>
      </c>
      <c r="BE104">
        <v>8.4025700000000008</v>
      </c>
      <c r="BF104">
        <v>8.9966240000000006</v>
      </c>
      <c r="BG104">
        <v>33.609298000000003</v>
      </c>
      <c r="BH104">
        <v>6.7143030000000001</v>
      </c>
      <c r="BI104">
        <v>7.4822990000000003</v>
      </c>
      <c r="BJ104">
        <v>10.1503</v>
      </c>
      <c r="BK104">
        <v>13.479213</v>
      </c>
      <c r="BL104">
        <v>18.844797</v>
      </c>
      <c r="BM104">
        <v>24.484057</v>
      </c>
      <c r="BN104">
        <v>19.458563999999999</v>
      </c>
      <c r="BO104">
        <v>26.165279999999999</v>
      </c>
      <c r="BP104">
        <v>7.7405160000000004</v>
      </c>
      <c r="BQ104">
        <v>28.199936000000001</v>
      </c>
      <c r="BR104">
        <v>20.523733</v>
      </c>
      <c r="BS104">
        <v>27.083866</v>
      </c>
      <c r="BT104">
        <v>25.411943999999998</v>
      </c>
      <c r="BU104">
        <v>40.155853999999998</v>
      </c>
      <c r="BV104">
        <v>26.627493999999999</v>
      </c>
      <c r="BW104">
        <v>18.432950000000002</v>
      </c>
      <c r="BX104">
        <v>5.9680730000000004</v>
      </c>
      <c r="BY104">
        <v>3.2968479999999998</v>
      </c>
      <c r="BZ104">
        <v>17.994682000000001</v>
      </c>
      <c r="CA104">
        <v>28.606508000000002</v>
      </c>
      <c r="CB104">
        <v>11.059219000000001</v>
      </c>
      <c r="CC104">
        <v>36.226891999999999</v>
      </c>
    </row>
    <row r="105" spans="3:81" x14ac:dyDescent="0.3">
      <c r="C105" s="1"/>
      <c r="F105" s="118">
        <v>12</v>
      </c>
      <c r="G105" s="32">
        <f t="shared" si="48"/>
        <v>10.248555929760025</v>
      </c>
      <c r="H105" s="33">
        <f t="shared" si="12"/>
        <v>10.455358718480868</v>
      </c>
      <c r="I105" s="33">
        <f t="shared" si="13"/>
        <v>9.4234661413995795</v>
      </c>
      <c r="J105" s="33">
        <f t="shared" si="14"/>
        <v>9.5116420395938714</v>
      </c>
      <c r="K105" s="33">
        <f t="shared" si="15"/>
        <v>5.0405911740216478</v>
      </c>
      <c r="L105" s="33">
        <f t="shared" si="16"/>
        <v>8.4407117203325583</v>
      </c>
      <c r="M105" s="33">
        <f t="shared" si="17"/>
        <v>10.248555929760025</v>
      </c>
      <c r="N105" s="33">
        <f t="shared" si="18"/>
        <v>11.167511526464265</v>
      </c>
      <c r="O105" s="33">
        <f t="shared" si="19"/>
        <v>6.8916456435557434</v>
      </c>
      <c r="P105" s="33">
        <f t="shared" si="20"/>
        <v>8.1797146656393309</v>
      </c>
      <c r="Q105" s="33">
        <f t="shared" si="21"/>
        <v>6.3536288167820345</v>
      </c>
      <c r="R105" s="33">
        <f t="shared" si="22"/>
        <v>5.2211279157915671</v>
      </c>
      <c r="S105" s="33">
        <f t="shared" si="23"/>
        <v>0</v>
      </c>
      <c r="T105" s="33">
        <f t="shared" si="24"/>
        <v>1.9796003330557868</v>
      </c>
      <c r="U105" s="33">
        <f t="shared" si="25"/>
        <v>17.332726459293873</v>
      </c>
      <c r="V105" s="33">
        <f t="shared" si="26"/>
        <v>8.2928374364646373</v>
      </c>
      <c r="W105" s="33">
        <f t="shared" si="27"/>
        <v>8.7700492127207426</v>
      </c>
      <c r="X105" s="33">
        <f t="shared" si="28"/>
        <v>10.602099618477141</v>
      </c>
      <c r="Y105" s="33">
        <f t="shared" si="29"/>
        <v>12.670595399356259</v>
      </c>
      <c r="Z105" s="33">
        <f t="shared" si="30"/>
        <v>15.830395690158699</v>
      </c>
      <c r="AA105" s="33">
        <f t="shared" si="31"/>
        <v>13.573758186585806</v>
      </c>
      <c r="AB105" s="33">
        <f t="shared" si="32"/>
        <v>11.735311369878337</v>
      </c>
      <c r="AC105" s="33">
        <f t="shared" si="33"/>
        <v>12.699304683907688</v>
      </c>
      <c r="AD105" s="33">
        <f t="shared" si="34"/>
        <v>5.6080244075210963</v>
      </c>
      <c r="AE105" s="33">
        <f t="shared" si="35"/>
        <v>13.971497011197137</v>
      </c>
      <c r="AF105" s="33">
        <f t="shared" si="36"/>
        <v>8.3487081660805043</v>
      </c>
      <c r="AG105" s="33">
        <f t="shared" si="37"/>
        <v>20.949928542135286</v>
      </c>
      <c r="AH105" s="33">
        <f t="shared" si="38"/>
        <v>17.608666285558055</v>
      </c>
      <c r="AI105" s="33">
        <f t="shared" si="39"/>
        <v>21.392665937589321</v>
      </c>
      <c r="AJ105" s="33">
        <f t="shared" si="40"/>
        <v>12.986511862005541</v>
      </c>
      <c r="AK105" s="33">
        <f t="shared" si="41"/>
        <v>15.748712515689663</v>
      </c>
      <c r="AL105" s="33">
        <f t="shared" si="42"/>
        <v>1.8747561112008648</v>
      </c>
      <c r="AM105" s="33">
        <f t="shared" si="43"/>
        <v>4.1435228105931623</v>
      </c>
      <c r="AN105" s="33">
        <f t="shared" si="44"/>
        <v>6.8383896504156976</v>
      </c>
      <c r="AO105" s="33">
        <f t="shared" si="45"/>
        <v>20.492095517417077</v>
      </c>
      <c r="AP105" s="33">
        <f t="shared" si="46"/>
        <v>3.3441006872382468</v>
      </c>
      <c r="AQ105" s="34">
        <f t="shared" si="47"/>
        <v>18.951316067456222</v>
      </c>
      <c r="AT105">
        <v>16.826226999999999</v>
      </c>
      <c r="AU105">
        <v>15.165561</v>
      </c>
      <c r="AV105">
        <v>15.307466</v>
      </c>
      <c r="AW105">
        <v>8.1120249999999992</v>
      </c>
      <c r="AX105">
        <v>13.583975000000001</v>
      </c>
      <c r="AY105">
        <v>16.493410999999998</v>
      </c>
      <c r="AZ105">
        <v>17.972322999999999</v>
      </c>
      <c r="BA105">
        <v>11.091001</v>
      </c>
      <c r="BB105">
        <v>13.163942</v>
      </c>
      <c r="BC105">
        <v>10.225149</v>
      </c>
      <c r="BD105">
        <v>8.4025700000000008</v>
      </c>
      <c r="BE105">
        <v>0</v>
      </c>
      <c r="BF105">
        <v>3.1858499999999998</v>
      </c>
      <c r="BG105">
        <v>27.89425</v>
      </c>
      <c r="BH105">
        <v>13.345995</v>
      </c>
      <c r="BI105">
        <v>14.113991</v>
      </c>
      <c r="BJ105">
        <v>17.062383000000001</v>
      </c>
      <c r="BK105">
        <v>20.391296000000001</v>
      </c>
      <c r="BL105">
        <v>25.476489000000001</v>
      </c>
      <c r="BM105">
        <v>21.844792000000002</v>
      </c>
      <c r="BN105">
        <v>18.886106000000002</v>
      </c>
      <c r="BO105">
        <v>20.437498999999999</v>
      </c>
      <c r="BP105">
        <v>9.0252180000000006</v>
      </c>
      <c r="BQ105">
        <v>22.484888999999999</v>
      </c>
      <c r="BR105">
        <v>13.43591</v>
      </c>
      <c r="BS105">
        <v>33.715558000000001</v>
      </c>
      <c r="BT105">
        <v>28.338331</v>
      </c>
      <c r="BU105">
        <v>34.428072999999998</v>
      </c>
      <c r="BV105">
        <v>20.899712999999998</v>
      </c>
      <c r="BW105">
        <v>25.345033000000001</v>
      </c>
      <c r="BX105">
        <v>3.0171199999999998</v>
      </c>
      <c r="BY105">
        <v>6.6683370000000002</v>
      </c>
      <c r="BZ105">
        <v>11.005293999999999</v>
      </c>
      <c r="CA105">
        <v>32.978749000000001</v>
      </c>
      <c r="CB105">
        <v>5.3817950000000003</v>
      </c>
      <c r="CC105">
        <v>30.499110999999999</v>
      </c>
    </row>
    <row r="106" spans="3:81" x14ac:dyDescent="0.3">
      <c r="C106" s="1"/>
      <c r="F106" s="118">
        <v>13</v>
      </c>
      <c r="G106" s="32">
        <f t="shared" si="48"/>
        <v>9.5631115861160474</v>
      </c>
      <c r="H106" s="33">
        <f t="shared" si="12"/>
        <v>9.7373041122447717</v>
      </c>
      <c r="I106" s="33">
        <f t="shared" si="13"/>
        <v>8.7054115351634831</v>
      </c>
      <c r="J106" s="33">
        <f t="shared" si="14"/>
        <v>8.7935874333577733</v>
      </c>
      <c r="K106" s="33">
        <f t="shared" si="15"/>
        <v>4.3551468303776701</v>
      </c>
      <c r="L106" s="33">
        <f t="shared" si="16"/>
        <v>7.7552673766885807</v>
      </c>
      <c r="M106" s="33">
        <f t="shared" si="17"/>
        <v>9.5631115861160474</v>
      </c>
      <c r="N106" s="33">
        <f t="shared" si="18"/>
        <v>10.482067182820286</v>
      </c>
      <c r="O106" s="33">
        <f t="shared" si="19"/>
        <v>6.2062012999117648</v>
      </c>
      <c r="P106" s="33">
        <f t="shared" si="20"/>
        <v>9.9185809089440404</v>
      </c>
      <c r="Q106" s="33">
        <f t="shared" si="21"/>
        <v>8.092495060086744</v>
      </c>
      <c r="R106" s="33">
        <f t="shared" si="22"/>
        <v>5.5902568754893318</v>
      </c>
      <c r="S106" s="33">
        <f t="shared" si="23"/>
        <v>1.9796003330557868</v>
      </c>
      <c r="T106" s="33">
        <f t="shared" si="24"/>
        <v>0</v>
      </c>
      <c r="U106" s="33">
        <f t="shared" si="25"/>
        <v>16.647282115649894</v>
      </c>
      <c r="V106" s="33">
        <f t="shared" si="26"/>
        <v>7.5747828302285409</v>
      </c>
      <c r="W106" s="33">
        <f t="shared" si="27"/>
        <v>8.0519946064846462</v>
      </c>
      <c r="X106" s="33">
        <f t="shared" si="28"/>
        <v>12.340966483154586</v>
      </c>
      <c r="Y106" s="33">
        <f t="shared" si="29"/>
        <v>8.6715156523792363</v>
      </c>
      <c r="Z106" s="33">
        <f t="shared" si="30"/>
        <v>15.988535051636076</v>
      </c>
      <c r="AA106" s="33">
        <f t="shared" si="31"/>
        <v>12.888313842941828</v>
      </c>
      <c r="AB106" s="33">
        <f t="shared" si="32"/>
        <v>11.049867026234358</v>
      </c>
      <c r="AC106" s="33">
        <f t="shared" si="33"/>
        <v>12.01386034026371</v>
      </c>
      <c r="AD106" s="33">
        <f t="shared" si="34"/>
        <v>4.9225800638771178</v>
      </c>
      <c r="AE106" s="33">
        <f t="shared" si="35"/>
        <v>13.286052667553157</v>
      </c>
      <c r="AF106" s="33">
        <f t="shared" si="36"/>
        <v>7.6632638224365266</v>
      </c>
      <c r="AG106" s="33">
        <f t="shared" si="37"/>
        <v>20.388851951731766</v>
      </c>
      <c r="AH106" s="33">
        <f t="shared" si="38"/>
        <v>16.923221941914075</v>
      </c>
      <c r="AI106" s="33">
        <f t="shared" si="39"/>
        <v>20.707221593945341</v>
      </c>
      <c r="AJ106" s="33">
        <f t="shared" si="40"/>
        <v>12.301067518361565</v>
      </c>
      <c r="AK106" s="33">
        <f t="shared" si="41"/>
        <v>15.918051499372414</v>
      </c>
      <c r="AL106" s="33">
        <f t="shared" si="42"/>
        <v>3.6136223545055737</v>
      </c>
      <c r="AM106" s="33">
        <f t="shared" si="43"/>
        <v>5.8823890538978709</v>
      </c>
      <c r="AN106" s="33">
        <f t="shared" si="44"/>
        <v>6.1529453067717208</v>
      </c>
      <c r="AO106" s="33">
        <f t="shared" si="45"/>
        <v>19.806651173773101</v>
      </c>
      <c r="AP106" s="33">
        <f t="shared" si="46"/>
        <v>3.4916524786558467</v>
      </c>
      <c r="AQ106" s="34">
        <f t="shared" si="47"/>
        <v>18.265871723812246</v>
      </c>
      <c r="AT106">
        <v>15.670633</v>
      </c>
      <c r="AU106">
        <v>14.009967</v>
      </c>
      <c r="AV106">
        <v>14.151871999999999</v>
      </c>
      <c r="AW106">
        <v>7.0089119999999996</v>
      </c>
      <c r="AX106">
        <v>12.480862</v>
      </c>
      <c r="AY106">
        <v>15.390298</v>
      </c>
      <c r="AZ106">
        <v>16.869209999999999</v>
      </c>
      <c r="BA106">
        <v>9.9878879999999999</v>
      </c>
      <c r="BB106">
        <v>15.962369000000001</v>
      </c>
      <c r="BC106">
        <v>13.023576</v>
      </c>
      <c r="BD106">
        <v>8.9966240000000006</v>
      </c>
      <c r="BE106">
        <v>3.1858499999999998</v>
      </c>
      <c r="BF106">
        <v>0</v>
      </c>
      <c r="BG106">
        <v>26.791136999999999</v>
      </c>
      <c r="BH106">
        <v>12.190401</v>
      </c>
      <c r="BI106">
        <v>12.958397</v>
      </c>
      <c r="BJ106">
        <v>19.860811000000002</v>
      </c>
      <c r="BK106">
        <v>13.955417000000001</v>
      </c>
      <c r="BL106">
        <v>25.730989000000001</v>
      </c>
      <c r="BM106">
        <v>20.741679000000001</v>
      </c>
      <c r="BN106">
        <v>17.782993000000001</v>
      </c>
      <c r="BO106">
        <v>19.334385999999999</v>
      </c>
      <c r="BP106">
        <v>7.9221050000000002</v>
      </c>
      <c r="BQ106">
        <v>21.381775999999999</v>
      </c>
      <c r="BR106">
        <v>12.332796999999999</v>
      </c>
      <c r="BS106">
        <v>32.812595000000002</v>
      </c>
      <c r="BT106">
        <v>27.235218</v>
      </c>
      <c r="BU106">
        <v>33.324959999999997</v>
      </c>
      <c r="BV106">
        <v>19.796600000000002</v>
      </c>
      <c r="BW106">
        <v>25.617557000000001</v>
      </c>
      <c r="BX106">
        <v>5.8155469999999996</v>
      </c>
      <c r="BY106">
        <v>9.4667639999999995</v>
      </c>
      <c r="BZ106">
        <v>9.9021810000000006</v>
      </c>
      <c r="CA106">
        <v>31.875636</v>
      </c>
      <c r="CB106">
        <v>5.619256</v>
      </c>
      <c r="CC106">
        <v>29.395997999999999</v>
      </c>
    </row>
    <row r="107" spans="3:81" x14ac:dyDescent="0.3">
      <c r="C107" s="1"/>
      <c r="F107" s="118">
        <v>14</v>
      </c>
      <c r="G107" s="32">
        <f t="shared" si="48"/>
        <v>12.936016627934434</v>
      </c>
      <c r="H107" s="33">
        <f t="shared" si="12"/>
        <v>14.994656815837548</v>
      </c>
      <c r="I107" s="33">
        <f t="shared" si="13"/>
        <v>16.953993562578447</v>
      </c>
      <c r="J107" s="33">
        <f t="shared" si="14"/>
        <v>16.857388121838767</v>
      </c>
      <c r="K107" s="33">
        <f t="shared" si="15"/>
        <v>15.027951831185455</v>
      </c>
      <c r="L107" s="33">
        <f t="shared" si="16"/>
        <v>11.128172418506967</v>
      </c>
      <c r="M107" s="33">
        <f t="shared" si="17"/>
        <v>12.936016627934434</v>
      </c>
      <c r="N107" s="33">
        <f t="shared" si="18"/>
        <v>13.85497222463867</v>
      </c>
      <c r="O107" s="33">
        <f t="shared" si="19"/>
        <v>11.383649819180535</v>
      </c>
      <c r="P107" s="33">
        <f t="shared" si="20"/>
        <v>24.777941889221669</v>
      </c>
      <c r="Q107" s="33">
        <f t="shared" si="21"/>
        <v>22.951856040364373</v>
      </c>
      <c r="R107" s="33">
        <f t="shared" si="22"/>
        <v>20.883901475138877</v>
      </c>
      <c r="S107" s="33">
        <f t="shared" si="23"/>
        <v>17.32481452023811</v>
      </c>
      <c r="T107" s="33">
        <f t="shared" si="24"/>
        <v>16.639370176594131</v>
      </c>
      <c r="U107" s="33">
        <f t="shared" si="25"/>
        <v>0</v>
      </c>
      <c r="V107" s="33">
        <f t="shared" si="26"/>
        <v>18.83592093653299</v>
      </c>
      <c r="W107" s="33">
        <f t="shared" si="27"/>
        <v>18.289087451998956</v>
      </c>
      <c r="X107" s="33">
        <f t="shared" si="28"/>
        <v>21.034996333900853</v>
      </c>
      <c r="Y107" s="33">
        <f t="shared" si="29"/>
        <v>19.934849068562269</v>
      </c>
      <c r="Z107" s="33">
        <f t="shared" si="30"/>
        <v>19.361440093454458</v>
      </c>
      <c r="AA107" s="33">
        <f t="shared" si="31"/>
        <v>17.353289547267824</v>
      </c>
      <c r="AB107" s="33">
        <f t="shared" si="32"/>
        <v>14.422772068052742</v>
      </c>
      <c r="AC107" s="33">
        <f t="shared" si="33"/>
        <v>9.9776517081536529</v>
      </c>
      <c r="AD107" s="33">
        <f t="shared" si="34"/>
        <v>17.137038164713484</v>
      </c>
      <c r="AE107" s="33">
        <f t="shared" si="35"/>
        <v>7.1048945530465906</v>
      </c>
      <c r="AF107" s="33">
        <f t="shared" si="36"/>
        <v>10.066934271191917</v>
      </c>
      <c r="AG107" s="33">
        <f t="shared" si="37"/>
        <v>13.01722880186909</v>
      </c>
      <c r="AH107" s="33">
        <f t="shared" si="38"/>
        <v>9.5515987920513989</v>
      </c>
      <c r="AI107" s="33">
        <f t="shared" si="39"/>
        <v>8.9689164502218297</v>
      </c>
      <c r="AJ107" s="33">
        <f t="shared" si="40"/>
        <v>10.091658071010475</v>
      </c>
      <c r="AK107" s="33">
        <f t="shared" si="41"/>
        <v>20.337019523531389</v>
      </c>
      <c r="AL107" s="33">
        <f t="shared" si="42"/>
        <v>18.382622068674113</v>
      </c>
      <c r="AM107" s="33">
        <f t="shared" si="43"/>
        <v>20.863874631836651</v>
      </c>
      <c r="AN107" s="33">
        <f t="shared" si="44"/>
        <v>14.111587358793047</v>
      </c>
      <c r="AO107" s="33">
        <f t="shared" si="45"/>
        <v>12.435028023910421</v>
      </c>
      <c r="AP107" s="33">
        <f t="shared" si="46"/>
        <v>17.071229820920379</v>
      </c>
      <c r="AQ107" s="34">
        <f t="shared" si="47"/>
        <v>6.5275665800887319</v>
      </c>
      <c r="AT107">
        <v>24.131501</v>
      </c>
      <c r="AU107">
        <v>27.284739999999999</v>
      </c>
      <c r="AV107">
        <v>27.129269000000001</v>
      </c>
      <c r="AW107">
        <v>24.185084</v>
      </c>
      <c r="AX107">
        <v>17.909013000000002</v>
      </c>
      <c r="AY107">
        <v>20.818449000000001</v>
      </c>
      <c r="AZ107">
        <v>22.297360999999999</v>
      </c>
      <c r="BA107">
        <v>18.320163000000001</v>
      </c>
      <c r="BB107">
        <v>39.876133000000003</v>
      </c>
      <c r="BC107">
        <v>36.937339999999999</v>
      </c>
      <c r="BD107">
        <v>33.609298000000003</v>
      </c>
      <c r="BE107">
        <v>27.881516999999999</v>
      </c>
      <c r="BF107">
        <v>26.778403999999998</v>
      </c>
      <c r="BG107">
        <v>0</v>
      </c>
      <c r="BH107">
        <v>30.313400999999999</v>
      </c>
      <c r="BI107">
        <v>29.43336</v>
      </c>
      <c r="BJ107">
        <v>33.852460999999998</v>
      </c>
      <c r="BK107">
        <v>32.081949999999999</v>
      </c>
      <c r="BL107">
        <v>31.159140000000001</v>
      </c>
      <c r="BM107">
        <v>27.927343</v>
      </c>
      <c r="BN107">
        <v>23.211144000000001</v>
      </c>
      <c r="BO107">
        <v>16.057434000000001</v>
      </c>
      <c r="BP107">
        <v>27.579321</v>
      </c>
      <c r="BQ107">
        <v>11.434191</v>
      </c>
      <c r="BR107">
        <v>16.20112</v>
      </c>
      <c r="BS107">
        <v>20.949147</v>
      </c>
      <c r="BT107">
        <v>15.37177</v>
      </c>
      <c r="BU107">
        <v>14.434036000000001</v>
      </c>
      <c r="BV107">
        <v>16.240908999999998</v>
      </c>
      <c r="BW107">
        <v>32.729179000000002</v>
      </c>
      <c r="BX107">
        <v>29.583888999999999</v>
      </c>
      <c r="BY107">
        <v>33.577067999999997</v>
      </c>
      <c r="BZ107">
        <v>22.710342000000001</v>
      </c>
      <c r="CA107">
        <v>20.012187999999998</v>
      </c>
      <c r="CB107">
        <v>27.473413000000001</v>
      </c>
      <c r="CC107">
        <v>10.505074</v>
      </c>
    </row>
    <row r="108" spans="3:81" x14ac:dyDescent="0.3">
      <c r="C108" s="1"/>
      <c r="F108" s="118">
        <v>15</v>
      </c>
      <c r="G108" s="32">
        <f t="shared" si="48"/>
        <v>7.4574738712764246</v>
      </c>
      <c r="H108" s="33">
        <f t="shared" si="12"/>
        <v>4.2866261945890862</v>
      </c>
      <c r="I108" s="33">
        <f t="shared" si="13"/>
        <v>3.2547329961350617</v>
      </c>
      <c r="J108" s="33">
        <f t="shared" si="14"/>
        <v>3.3429095157020887</v>
      </c>
      <c r="K108" s="33">
        <f t="shared" si="15"/>
        <v>6.4123976288416369</v>
      </c>
      <c r="L108" s="33">
        <f t="shared" si="16"/>
        <v>8.9458392881553923</v>
      </c>
      <c r="M108" s="33">
        <f t="shared" si="17"/>
        <v>7.4574738712764246</v>
      </c>
      <c r="N108" s="33">
        <f t="shared" si="18"/>
        <v>7.2721575304161954</v>
      </c>
      <c r="O108" s="33">
        <f t="shared" si="19"/>
        <v>13.130118557918154</v>
      </c>
      <c r="P108" s="33">
        <f t="shared" si="20"/>
        <v>8.0661252438887985</v>
      </c>
      <c r="Q108" s="33">
        <f t="shared" si="21"/>
        <v>6.240039395031503</v>
      </c>
      <c r="R108" s="33">
        <f t="shared" si="22"/>
        <v>4.1720848298060078</v>
      </c>
      <c r="S108" s="33">
        <f t="shared" si="23"/>
        <v>8.2928374364646373</v>
      </c>
      <c r="T108" s="33">
        <f t="shared" si="24"/>
        <v>7.5747828302285409</v>
      </c>
      <c r="U108" s="33">
        <f t="shared" si="25"/>
        <v>18.83592093653299</v>
      </c>
      <c r="V108" s="33">
        <f t="shared" si="26"/>
        <v>0</v>
      </c>
      <c r="W108" s="33">
        <f t="shared" si="27"/>
        <v>2.3368741223110097</v>
      </c>
      <c r="X108" s="33">
        <f t="shared" si="28"/>
        <v>10.488510818099346</v>
      </c>
      <c r="Y108" s="33">
        <f t="shared" si="29"/>
        <v>2.1277374575913108</v>
      </c>
      <c r="Z108" s="33">
        <f t="shared" si="30"/>
        <v>9.6616631662669175</v>
      </c>
      <c r="AA108" s="33">
        <f t="shared" si="31"/>
        <v>13.165745585146707</v>
      </c>
      <c r="AB108" s="33">
        <f t="shared" si="32"/>
        <v>10.043040625349521</v>
      </c>
      <c r="AC108" s="33">
        <f t="shared" si="33"/>
        <v>14.210411721575305</v>
      </c>
      <c r="AD108" s="33">
        <f t="shared" si="34"/>
        <v>4.7797494625125827</v>
      </c>
      <c r="AE108" s="33">
        <f t="shared" si="35"/>
        <v>15.474690867063517</v>
      </c>
      <c r="AF108" s="33">
        <f t="shared" si="36"/>
        <v>13.788871214286603</v>
      </c>
      <c r="AG108" s="33">
        <f t="shared" si="37"/>
        <v>14.781196018243504</v>
      </c>
      <c r="AH108" s="33">
        <f t="shared" si="38"/>
        <v>13.742308648265748</v>
      </c>
      <c r="AI108" s="33">
        <f t="shared" si="39"/>
        <v>22.903772975256938</v>
      </c>
      <c r="AJ108" s="33">
        <f t="shared" si="40"/>
        <v>14.497618899673158</v>
      </c>
      <c r="AK108" s="33">
        <f t="shared" si="41"/>
        <v>9.5911796140032557</v>
      </c>
      <c r="AL108" s="33">
        <f t="shared" si="42"/>
        <v>6.7801067518361569</v>
      </c>
      <c r="AM108" s="33">
        <f t="shared" si="43"/>
        <v>4.1520579865037845</v>
      </c>
      <c r="AN108" s="33">
        <f t="shared" si="44"/>
        <v>11.855143723513986</v>
      </c>
      <c r="AO108" s="33">
        <f t="shared" si="45"/>
        <v>15.727324244721437</v>
      </c>
      <c r="AP108" s="33">
        <f t="shared" si="46"/>
        <v>9.9436066959126101</v>
      </c>
      <c r="AQ108" s="34">
        <f t="shared" si="47"/>
        <v>20.46242310512384</v>
      </c>
      <c r="AT108">
        <v>6.8986390000000002</v>
      </c>
      <c r="AU108">
        <v>5.2379720000000001</v>
      </c>
      <c r="AV108">
        <v>5.3798779999999997</v>
      </c>
      <c r="AW108">
        <v>10.319728</v>
      </c>
      <c r="AX108">
        <v>14.396896999999999</v>
      </c>
      <c r="AY108">
        <v>12.001611</v>
      </c>
      <c r="AZ108">
        <v>11.703374</v>
      </c>
      <c r="BA108">
        <v>21.130825000000002</v>
      </c>
      <c r="BB108">
        <v>12.981138</v>
      </c>
      <c r="BC108">
        <v>10.042344999999999</v>
      </c>
      <c r="BD108">
        <v>6.7143030000000001</v>
      </c>
      <c r="BE108">
        <v>13.345995</v>
      </c>
      <c r="BF108">
        <v>12.190401</v>
      </c>
      <c r="BG108">
        <v>30.313400999999999</v>
      </c>
      <c r="BH108">
        <v>0</v>
      </c>
      <c r="BI108">
        <v>3.7608250000000001</v>
      </c>
      <c r="BJ108">
        <v>16.879580000000001</v>
      </c>
      <c r="BK108">
        <v>3.4242530000000002</v>
      </c>
      <c r="BL108">
        <v>15.548901000000001</v>
      </c>
      <c r="BM108">
        <v>21.188161000000001</v>
      </c>
      <c r="BN108">
        <v>16.162666999999999</v>
      </c>
      <c r="BO108">
        <v>22.869384</v>
      </c>
      <c r="BP108">
        <v>7.6922420000000002</v>
      </c>
      <c r="BQ108">
        <v>24.904039000000001</v>
      </c>
      <c r="BR108">
        <v>22.190982000000002</v>
      </c>
      <c r="BS108">
        <v>23.787970000000001</v>
      </c>
      <c r="BT108">
        <v>22.116046999999998</v>
      </c>
      <c r="BU108">
        <v>36.859957999999999</v>
      </c>
      <c r="BV108">
        <v>23.331598</v>
      </c>
      <c r="BW108">
        <v>15.435468999999999</v>
      </c>
      <c r="BX108">
        <v>10.911497000000001</v>
      </c>
      <c r="BY108">
        <v>6.6820729999999999</v>
      </c>
      <c r="BZ108">
        <v>19.078956999999999</v>
      </c>
      <c r="CA108">
        <v>25.310611999999999</v>
      </c>
      <c r="CB108">
        <v>16.002644</v>
      </c>
      <c r="CC108">
        <v>32.930996</v>
      </c>
    </row>
    <row r="109" spans="3:81" x14ac:dyDescent="0.3">
      <c r="C109" s="1"/>
      <c r="F109" s="118">
        <v>16</v>
      </c>
      <c r="G109" s="32">
        <f t="shared" si="48"/>
        <v>6.9106403867423918</v>
      </c>
      <c r="H109" s="33">
        <f t="shared" si="12"/>
        <v>3.7397920886823171</v>
      </c>
      <c r="I109" s="33">
        <f t="shared" si="13"/>
        <v>2.7656455441361056</v>
      </c>
      <c r="J109" s="33">
        <f t="shared" si="14"/>
        <v>2.7960760311680568</v>
      </c>
      <c r="K109" s="33">
        <f t="shared" si="15"/>
        <v>6.8896094050977421</v>
      </c>
      <c r="L109" s="33">
        <f t="shared" si="16"/>
        <v>8.399005182248624</v>
      </c>
      <c r="M109" s="33">
        <f t="shared" si="17"/>
        <v>6.9106403867423918</v>
      </c>
      <c r="N109" s="33">
        <f t="shared" si="18"/>
        <v>6.7253240458821626</v>
      </c>
      <c r="O109" s="33">
        <f t="shared" si="19"/>
        <v>12.58328507338412</v>
      </c>
      <c r="P109" s="33">
        <f t="shared" si="20"/>
        <v>8.5433370201449037</v>
      </c>
      <c r="Q109" s="33">
        <f t="shared" si="21"/>
        <v>6.7172511712876082</v>
      </c>
      <c r="R109" s="33">
        <f t="shared" si="22"/>
        <v>4.649296606062113</v>
      </c>
      <c r="S109" s="33">
        <f t="shared" si="23"/>
        <v>8.7700492127207426</v>
      </c>
      <c r="T109" s="33">
        <f t="shared" si="24"/>
        <v>8.0519946064846462</v>
      </c>
      <c r="U109" s="33">
        <f t="shared" si="25"/>
        <v>18.289087451998956</v>
      </c>
      <c r="V109" s="33">
        <f t="shared" si="26"/>
        <v>2.3368741223110097</v>
      </c>
      <c r="W109" s="33">
        <f t="shared" si="27"/>
        <v>0</v>
      </c>
      <c r="X109" s="33">
        <f t="shared" si="28"/>
        <v>10.965721972982713</v>
      </c>
      <c r="Y109" s="33">
        <f t="shared" si="29"/>
        <v>1.3171132265400725</v>
      </c>
      <c r="Z109" s="33">
        <f t="shared" si="30"/>
        <v>2.6598897684765186</v>
      </c>
      <c r="AA109" s="33">
        <f t="shared" si="31"/>
        <v>12.618911479239937</v>
      </c>
      <c r="AB109" s="33">
        <f t="shared" si="32"/>
        <v>9.4962071408154891</v>
      </c>
      <c r="AC109" s="33">
        <f t="shared" si="33"/>
        <v>13.663577615668535</v>
      </c>
      <c r="AD109" s="33">
        <f t="shared" si="34"/>
        <v>5.2569612387686879</v>
      </c>
      <c r="AE109" s="33">
        <f t="shared" si="35"/>
        <v>14.927857382529483</v>
      </c>
      <c r="AF109" s="33">
        <f t="shared" si="36"/>
        <v>13.242037729752569</v>
      </c>
      <c r="AG109" s="33">
        <f t="shared" si="37"/>
        <v>14.23436253370947</v>
      </c>
      <c r="AH109" s="33">
        <f t="shared" si="38"/>
        <v>13.195475163731716</v>
      </c>
      <c r="AI109" s="33">
        <f t="shared" si="39"/>
        <v>22.35693886935017</v>
      </c>
      <c r="AJ109" s="33">
        <f t="shared" si="40"/>
        <v>13.950784793766388</v>
      </c>
      <c r="AK109" s="33">
        <f t="shared" si="41"/>
        <v>9.0443461294692238</v>
      </c>
      <c r="AL109" s="33">
        <f t="shared" si="42"/>
        <v>7.2573185280922621</v>
      </c>
      <c r="AM109" s="33">
        <f t="shared" si="43"/>
        <v>4.6292697627598889</v>
      </c>
      <c r="AN109" s="33">
        <f t="shared" si="44"/>
        <v>12.332355499770092</v>
      </c>
      <c r="AO109" s="33">
        <f t="shared" si="45"/>
        <v>15.180490760187407</v>
      </c>
      <c r="AP109" s="33">
        <f t="shared" si="46"/>
        <v>10.420817850795977</v>
      </c>
      <c r="AQ109" s="34">
        <f t="shared" si="47"/>
        <v>19.915588999217068</v>
      </c>
      <c r="AT109">
        <v>6.0185969999999998</v>
      </c>
      <c r="AU109">
        <v>4.4508640000000002</v>
      </c>
      <c r="AV109">
        <v>4.4998370000000003</v>
      </c>
      <c r="AW109">
        <v>11.087724</v>
      </c>
      <c r="AX109">
        <v>13.516855</v>
      </c>
      <c r="AY109">
        <v>11.12157</v>
      </c>
      <c r="AZ109">
        <v>10.823333</v>
      </c>
      <c r="BA109">
        <v>20.250783999999999</v>
      </c>
      <c r="BB109">
        <v>13.749134</v>
      </c>
      <c r="BC109">
        <v>10.810340999999999</v>
      </c>
      <c r="BD109">
        <v>7.4822990000000003</v>
      </c>
      <c r="BE109">
        <v>14.113991</v>
      </c>
      <c r="BF109">
        <v>12.958397</v>
      </c>
      <c r="BG109">
        <v>29.43336</v>
      </c>
      <c r="BH109">
        <v>3.7608250000000001</v>
      </c>
      <c r="BI109">
        <v>0</v>
      </c>
      <c r="BJ109">
        <v>17.647575</v>
      </c>
      <c r="BK109">
        <v>2.1196830000000002</v>
      </c>
      <c r="BL109">
        <v>4.2806670000000002</v>
      </c>
      <c r="BM109">
        <v>20.308119000000001</v>
      </c>
      <c r="BN109">
        <v>15.282626</v>
      </c>
      <c r="BO109">
        <v>21.989342000000001</v>
      </c>
      <c r="BP109">
        <v>8.4602380000000004</v>
      </c>
      <c r="BQ109">
        <v>24.023997999999999</v>
      </c>
      <c r="BR109">
        <v>21.310941</v>
      </c>
      <c r="BS109">
        <v>22.907928999999999</v>
      </c>
      <c r="BT109">
        <v>21.236006</v>
      </c>
      <c r="BU109">
        <v>35.979916000000003</v>
      </c>
      <c r="BV109">
        <v>22.451556</v>
      </c>
      <c r="BW109">
        <v>14.555427999999999</v>
      </c>
      <c r="BX109">
        <v>11.679493000000001</v>
      </c>
      <c r="BY109">
        <v>7.4500690000000001</v>
      </c>
      <c r="BZ109">
        <v>19.846952999999999</v>
      </c>
      <c r="CA109">
        <v>24.430571</v>
      </c>
      <c r="CB109">
        <v>16.770638999999999</v>
      </c>
      <c r="CC109">
        <v>32.050953999999997</v>
      </c>
    </row>
    <row r="110" spans="3:81" x14ac:dyDescent="0.3">
      <c r="C110" s="1"/>
      <c r="F110" s="118">
        <v>17</v>
      </c>
      <c r="G110" s="32">
        <f t="shared" si="48"/>
        <v>9.6565498900170255</v>
      </c>
      <c r="H110" s="33">
        <f t="shared" si="12"/>
        <v>7.4939552860178704</v>
      </c>
      <c r="I110" s="33">
        <f t="shared" si="13"/>
        <v>9.4532920327587711</v>
      </c>
      <c r="J110" s="33">
        <f t="shared" si="14"/>
        <v>9.3566865920190878</v>
      </c>
      <c r="K110" s="33">
        <f t="shared" si="15"/>
        <v>12.758819143251269</v>
      </c>
      <c r="L110" s="33">
        <f t="shared" si="16"/>
        <v>11.144914685523258</v>
      </c>
      <c r="M110" s="33">
        <f t="shared" si="17"/>
        <v>9.6565498900170255</v>
      </c>
      <c r="N110" s="33">
        <f t="shared" si="18"/>
        <v>9.471233549156798</v>
      </c>
      <c r="O110" s="33">
        <f t="shared" si="19"/>
        <v>15.329193955286019</v>
      </c>
      <c r="P110" s="33">
        <f t="shared" si="20"/>
        <v>4.8835876819068682</v>
      </c>
      <c r="Q110" s="33">
        <f t="shared" si="21"/>
        <v>8.5493015770440053</v>
      </c>
      <c r="R110" s="33">
        <f t="shared" si="22"/>
        <v>6.3071196888165337</v>
      </c>
      <c r="S110" s="33">
        <f t="shared" si="23"/>
        <v>10.602099618477141</v>
      </c>
      <c r="T110" s="33">
        <f t="shared" si="24"/>
        <v>12.340966483154586</v>
      </c>
      <c r="U110" s="33">
        <f t="shared" si="25"/>
        <v>21.034996333900853</v>
      </c>
      <c r="V110" s="33">
        <f t="shared" si="26"/>
        <v>10.488510818099346</v>
      </c>
      <c r="W110" s="33">
        <f t="shared" si="27"/>
        <v>3.3856090074191907</v>
      </c>
      <c r="X110" s="33">
        <f t="shared" si="28"/>
        <v>0</v>
      </c>
      <c r="Y110" s="33">
        <f t="shared" si="29"/>
        <v>2.0684951595063814</v>
      </c>
      <c r="Z110" s="33">
        <f t="shared" si="30"/>
        <v>7.4573949569388693</v>
      </c>
      <c r="AA110" s="33">
        <f t="shared" si="31"/>
        <v>14.496273627698312</v>
      </c>
      <c r="AB110" s="33">
        <f t="shared" si="32"/>
        <v>12.242116022717388</v>
      </c>
      <c r="AC110" s="33">
        <f t="shared" si="33"/>
        <v>16.409487118943169</v>
      </c>
      <c r="AD110" s="33">
        <f t="shared" si="34"/>
        <v>11.126170976922218</v>
      </c>
      <c r="AE110" s="33">
        <f t="shared" si="35"/>
        <v>17.67376688580412</v>
      </c>
      <c r="AF110" s="33">
        <f t="shared" si="36"/>
        <v>15.987946611654468</v>
      </c>
      <c r="AG110" s="33">
        <f t="shared" si="37"/>
        <v>16.077208669392423</v>
      </c>
      <c r="AH110" s="33">
        <f t="shared" si="38"/>
        <v>15.038321299414665</v>
      </c>
      <c r="AI110" s="33">
        <f t="shared" si="39"/>
        <v>25.039335379720882</v>
      </c>
      <c r="AJ110" s="33">
        <f t="shared" si="40"/>
        <v>16.696694297041024</v>
      </c>
      <c r="AK110" s="33">
        <f t="shared" si="41"/>
        <v>5.1466128972125222</v>
      </c>
      <c r="AL110" s="33">
        <f t="shared" si="42"/>
        <v>9.0893695552213956</v>
      </c>
      <c r="AM110" s="33">
        <f t="shared" si="43"/>
        <v>7.4295431667640157</v>
      </c>
      <c r="AN110" s="33">
        <f t="shared" si="44"/>
        <v>16.56237650216859</v>
      </c>
      <c r="AO110" s="33">
        <f t="shared" si="45"/>
        <v>17.023336895870358</v>
      </c>
      <c r="AP110" s="33">
        <f t="shared" si="46"/>
        <v>12.252868877925112</v>
      </c>
      <c r="AQ110" s="34">
        <f t="shared" si="47"/>
        <v>22.597985509587783</v>
      </c>
      <c r="AT110">
        <v>12.060321999999999</v>
      </c>
      <c r="AU110">
        <v>15.213561</v>
      </c>
      <c r="AV110">
        <v>15.05809</v>
      </c>
      <c r="AW110">
        <v>20.533277999999999</v>
      </c>
      <c r="AX110">
        <v>17.935956999999998</v>
      </c>
      <c r="AY110">
        <v>15.540672000000001</v>
      </c>
      <c r="AZ110">
        <v>15.242435</v>
      </c>
      <c r="BA110">
        <v>24.669885000000001</v>
      </c>
      <c r="BB110">
        <v>7.8593529999999996</v>
      </c>
      <c r="BC110">
        <v>13.758732999999999</v>
      </c>
      <c r="BD110">
        <v>10.1503</v>
      </c>
      <c r="BE110">
        <v>17.062383000000001</v>
      </c>
      <c r="BF110">
        <v>19.860811000000002</v>
      </c>
      <c r="BG110">
        <v>33.852460999999998</v>
      </c>
      <c r="BH110">
        <v>16.879580000000001</v>
      </c>
      <c r="BI110">
        <v>5.4485960000000002</v>
      </c>
      <c r="BJ110">
        <v>0</v>
      </c>
      <c r="BK110">
        <v>3.3289119999999999</v>
      </c>
      <c r="BL110">
        <v>12.001484</v>
      </c>
      <c r="BM110">
        <v>23.329433000000002</v>
      </c>
      <c r="BN110">
        <v>19.701727000000002</v>
      </c>
      <c r="BO110">
        <v>26.408443999999999</v>
      </c>
      <c r="BP110">
        <v>17.905792000000002</v>
      </c>
      <c r="BQ110">
        <v>28.443100000000001</v>
      </c>
      <c r="BR110">
        <v>25.730042000000001</v>
      </c>
      <c r="BS110">
        <v>25.873695000000001</v>
      </c>
      <c r="BT110">
        <v>24.201771999999998</v>
      </c>
      <c r="BU110">
        <v>40.296804000000002</v>
      </c>
      <c r="BV110">
        <v>26.870657999999999</v>
      </c>
      <c r="BW110">
        <v>8.2826500000000003</v>
      </c>
      <c r="BX110">
        <v>14.627886</v>
      </c>
      <c r="BY110">
        <v>11.956661</v>
      </c>
      <c r="BZ110">
        <v>26.654495000000001</v>
      </c>
      <c r="CA110">
        <v>27.396336999999999</v>
      </c>
      <c r="CB110">
        <v>19.719031999999999</v>
      </c>
      <c r="CC110">
        <v>36.367842000000003</v>
      </c>
    </row>
    <row r="111" spans="3:81" x14ac:dyDescent="0.3">
      <c r="C111" s="1"/>
      <c r="F111" s="118">
        <v>18</v>
      </c>
      <c r="G111" s="32">
        <f t="shared" si="48"/>
        <v>8.5564020033057027</v>
      </c>
      <c r="H111" s="33">
        <f t="shared" si="12"/>
        <v>5.3833583953670443</v>
      </c>
      <c r="I111" s="33">
        <f t="shared" si="13"/>
        <v>2.5565088794164068</v>
      </c>
      <c r="J111" s="33">
        <f t="shared" si="14"/>
        <v>4.4396423378527841</v>
      </c>
      <c r="K111" s="33">
        <f t="shared" si="15"/>
        <v>7.5091304509923322</v>
      </c>
      <c r="L111" s="33">
        <f t="shared" si="16"/>
        <v>10.044766798811935</v>
      </c>
      <c r="M111" s="33">
        <f t="shared" si="17"/>
        <v>8.5564020033057027</v>
      </c>
      <c r="N111" s="33">
        <f t="shared" si="18"/>
        <v>8.3710856624454753</v>
      </c>
      <c r="O111" s="33">
        <f t="shared" si="19"/>
        <v>14.229046068574696</v>
      </c>
      <c r="P111" s="33">
        <f t="shared" si="20"/>
        <v>6.9520834627859873</v>
      </c>
      <c r="Q111" s="33">
        <f t="shared" si="21"/>
        <v>7.3367722171821992</v>
      </c>
      <c r="R111" s="33">
        <f t="shared" si="22"/>
        <v>8.3756154696956511</v>
      </c>
      <c r="S111" s="33">
        <f t="shared" si="23"/>
        <v>9.3895702586153327</v>
      </c>
      <c r="T111" s="33">
        <f t="shared" si="24"/>
        <v>8.6715156523792363</v>
      </c>
      <c r="U111" s="33">
        <f t="shared" si="25"/>
        <v>19.934849068562269</v>
      </c>
      <c r="V111" s="33">
        <f t="shared" si="26"/>
        <v>2.1277374575913108</v>
      </c>
      <c r="W111" s="33">
        <f t="shared" si="27"/>
        <v>1.3171132265400725</v>
      </c>
      <c r="X111" s="33">
        <f t="shared" si="28"/>
        <v>2.0684951595063814</v>
      </c>
      <c r="Y111" s="33">
        <f t="shared" si="29"/>
        <v>0</v>
      </c>
      <c r="Z111" s="33">
        <f t="shared" si="30"/>
        <v>2.4507531037568193</v>
      </c>
      <c r="AA111" s="33">
        <f t="shared" si="31"/>
        <v>13.396126362359725</v>
      </c>
      <c r="AB111" s="33">
        <f t="shared" si="32"/>
        <v>11.1419687573788</v>
      </c>
      <c r="AC111" s="33">
        <f t="shared" si="33"/>
        <v>15.309339232231846</v>
      </c>
      <c r="AD111" s="33">
        <f t="shared" si="34"/>
        <v>5.876482284663278</v>
      </c>
      <c r="AE111" s="33">
        <f t="shared" si="35"/>
        <v>16.573618999092798</v>
      </c>
      <c r="AF111" s="33">
        <f t="shared" si="36"/>
        <v>14.887798724943146</v>
      </c>
      <c r="AG111" s="33">
        <f t="shared" si="37"/>
        <v>15.011576795456522</v>
      </c>
      <c r="AH111" s="33">
        <f t="shared" si="38"/>
        <v>13.972689425478768</v>
      </c>
      <c r="AI111" s="33">
        <f t="shared" si="39"/>
        <v>23.973704127157717</v>
      </c>
      <c r="AJ111" s="33">
        <f t="shared" si="40"/>
        <v>15.596546410329699</v>
      </c>
      <c r="AK111" s="33">
        <f t="shared" si="41"/>
        <v>6.3594355450060274</v>
      </c>
      <c r="AL111" s="33">
        <f t="shared" si="42"/>
        <v>7.8768395739868513</v>
      </c>
      <c r="AM111" s="33">
        <f t="shared" si="43"/>
        <v>6.2170138069022078</v>
      </c>
      <c r="AN111" s="33">
        <f t="shared" si="44"/>
        <v>12.951875924291947</v>
      </c>
      <c r="AO111" s="33">
        <f t="shared" si="45"/>
        <v>15.957705021934459</v>
      </c>
      <c r="AP111" s="33">
        <f t="shared" si="46"/>
        <v>11.040338896690567</v>
      </c>
      <c r="AQ111" s="34">
        <f t="shared" si="47"/>
        <v>21.532353635651884</v>
      </c>
      <c r="AT111">
        <v>8.6636539999999993</v>
      </c>
      <c r="AU111">
        <v>4.1142919999999998</v>
      </c>
      <c r="AV111">
        <v>7.1448939999999999</v>
      </c>
      <c r="AW111">
        <v>12.084744000000001</v>
      </c>
      <c r="AX111">
        <v>16.165444999999998</v>
      </c>
      <c r="AY111">
        <v>13.770160000000001</v>
      </c>
      <c r="AZ111">
        <v>13.471923</v>
      </c>
      <c r="BA111">
        <v>22.899373000000001</v>
      </c>
      <c r="BB111">
        <v>11.188266</v>
      </c>
      <c r="BC111">
        <v>11.807361</v>
      </c>
      <c r="BD111">
        <v>13.479213</v>
      </c>
      <c r="BE111">
        <v>15.111011</v>
      </c>
      <c r="BF111">
        <v>13.955417000000001</v>
      </c>
      <c r="BG111">
        <v>32.081949999999999</v>
      </c>
      <c r="BH111">
        <v>3.4242530000000002</v>
      </c>
      <c r="BI111">
        <v>2.1196830000000002</v>
      </c>
      <c r="BJ111">
        <v>3.3289119999999999</v>
      </c>
      <c r="BK111">
        <v>0</v>
      </c>
      <c r="BL111">
        <v>3.9440949999999999</v>
      </c>
      <c r="BM111">
        <v>21.558921999999999</v>
      </c>
      <c r="BN111">
        <v>17.931215999999999</v>
      </c>
      <c r="BO111">
        <v>24.637931999999999</v>
      </c>
      <c r="BP111">
        <v>9.4572579999999995</v>
      </c>
      <c r="BQ111">
        <v>26.672588000000001</v>
      </c>
      <c r="BR111">
        <v>23.959530000000001</v>
      </c>
      <c r="BS111">
        <v>24.158731</v>
      </c>
      <c r="BT111">
        <v>22.486808</v>
      </c>
      <c r="BU111">
        <v>38.581840999999997</v>
      </c>
      <c r="BV111">
        <v>25.100145999999999</v>
      </c>
      <c r="BW111">
        <v>10.234494</v>
      </c>
      <c r="BX111">
        <v>12.676513</v>
      </c>
      <c r="BY111">
        <v>10.005288999999999</v>
      </c>
      <c r="BZ111">
        <v>20.843972000000001</v>
      </c>
      <c r="CA111">
        <v>25.681373000000001</v>
      </c>
      <c r="CB111">
        <v>17.767658999999998</v>
      </c>
      <c r="CC111">
        <v>34.652878000000001</v>
      </c>
    </row>
    <row r="112" spans="3:81" x14ac:dyDescent="0.3">
      <c r="C112" s="1"/>
      <c r="F112" s="118">
        <v>19</v>
      </c>
      <c r="G112" s="32">
        <f t="shared" si="48"/>
        <v>7.9829930281978951</v>
      </c>
      <c r="H112" s="33">
        <f t="shared" si="12"/>
        <v>5.8203990455714765</v>
      </c>
      <c r="I112" s="33">
        <f t="shared" si="13"/>
        <v>1.898504355822884</v>
      </c>
      <c r="J112" s="33">
        <f t="shared" si="14"/>
        <v>7.6831297301999575</v>
      </c>
      <c r="K112" s="33">
        <f t="shared" si="15"/>
        <v>14.377116706227397</v>
      </c>
      <c r="L112" s="33">
        <f t="shared" si="16"/>
        <v>9.4713578237041265</v>
      </c>
      <c r="M112" s="33">
        <f t="shared" si="17"/>
        <v>7.9829930281978951</v>
      </c>
      <c r="N112" s="33">
        <f t="shared" si="18"/>
        <v>7.7976766873376668</v>
      </c>
      <c r="O112" s="33">
        <f t="shared" si="19"/>
        <v>13.655637714839624</v>
      </c>
      <c r="P112" s="33">
        <f t="shared" si="20"/>
        <v>12.340982638845738</v>
      </c>
      <c r="Q112" s="33">
        <f t="shared" si="21"/>
        <v>13.777597648725564</v>
      </c>
      <c r="R112" s="33">
        <f t="shared" si="22"/>
        <v>11.709643083500069</v>
      </c>
      <c r="S112" s="33">
        <f t="shared" si="23"/>
        <v>15.830395690158699</v>
      </c>
      <c r="T112" s="33">
        <f t="shared" si="24"/>
        <v>15.988535051636076</v>
      </c>
      <c r="U112" s="33">
        <f t="shared" si="25"/>
        <v>19.361440093454458</v>
      </c>
      <c r="V112" s="33">
        <f t="shared" si="26"/>
        <v>9.6616631662669175</v>
      </c>
      <c r="W112" s="33">
        <f t="shared" si="27"/>
        <v>9.1148290603601474</v>
      </c>
      <c r="X112" s="33">
        <f t="shared" si="28"/>
        <v>7.4573949569388693</v>
      </c>
      <c r="Y112" s="33">
        <f t="shared" si="29"/>
        <v>6.8328401705046797</v>
      </c>
      <c r="Z112" s="33">
        <f t="shared" si="30"/>
        <v>0</v>
      </c>
      <c r="AA112" s="33">
        <f t="shared" si="31"/>
        <v>12.822717387251917</v>
      </c>
      <c r="AB112" s="33">
        <f t="shared" si="32"/>
        <v>10.568559782270993</v>
      </c>
      <c r="AC112" s="33">
        <f t="shared" si="33"/>
        <v>14.735930257124039</v>
      </c>
      <c r="AD112" s="33">
        <f t="shared" si="34"/>
        <v>12.31730833757938</v>
      </c>
      <c r="AE112" s="33">
        <f t="shared" si="35"/>
        <v>16.000210023984987</v>
      </c>
      <c r="AF112" s="33">
        <f t="shared" si="36"/>
        <v>14.314390371208074</v>
      </c>
      <c r="AG112" s="33">
        <f t="shared" si="37"/>
        <v>14.438167820348715</v>
      </c>
      <c r="AH112" s="33">
        <f t="shared" si="38"/>
        <v>13.399281071743696</v>
      </c>
      <c r="AI112" s="33">
        <f t="shared" si="39"/>
        <v>23.400295152049907</v>
      </c>
      <c r="AJ112" s="33">
        <f t="shared" si="40"/>
        <v>15.023137435221892</v>
      </c>
      <c r="AK112" s="33">
        <f t="shared" si="41"/>
        <v>5.7133551642288145</v>
      </c>
      <c r="AL112" s="33">
        <f t="shared" si="42"/>
        <v>14.317665626902954</v>
      </c>
      <c r="AM112" s="33">
        <f t="shared" si="43"/>
        <v>11.689616240197847</v>
      </c>
      <c r="AN112" s="33">
        <f t="shared" si="44"/>
        <v>18.359043458809204</v>
      </c>
      <c r="AO112" s="33">
        <f t="shared" si="45"/>
        <v>15.384296046826648</v>
      </c>
      <c r="AP112" s="33">
        <f t="shared" si="46"/>
        <v>17.481164949606672</v>
      </c>
      <c r="AQ112" s="34">
        <f t="shared" si="47"/>
        <v>20.958945281916812</v>
      </c>
      <c r="AT112">
        <v>9.3670010000000001</v>
      </c>
      <c r="AU112">
        <v>3.055339</v>
      </c>
      <c r="AV112">
        <v>12.364768</v>
      </c>
      <c r="AW112">
        <v>23.137668999999999</v>
      </c>
      <c r="AX112">
        <v>15.242635</v>
      </c>
      <c r="AY112">
        <v>12.84735</v>
      </c>
      <c r="AZ112">
        <v>12.549113</v>
      </c>
      <c r="BA112">
        <v>21.976564</v>
      </c>
      <c r="BB112">
        <v>19.860837</v>
      </c>
      <c r="BC112">
        <v>22.172839</v>
      </c>
      <c r="BD112">
        <v>18.844797</v>
      </c>
      <c r="BE112">
        <v>25.476489000000001</v>
      </c>
      <c r="BF112">
        <v>25.730989000000001</v>
      </c>
      <c r="BG112">
        <v>31.159140000000001</v>
      </c>
      <c r="BH112">
        <v>15.548901000000001</v>
      </c>
      <c r="BI112">
        <v>14.668858999999999</v>
      </c>
      <c r="BJ112">
        <v>12.001484</v>
      </c>
      <c r="BK112">
        <v>10.996363000000001</v>
      </c>
      <c r="BL112">
        <v>0</v>
      </c>
      <c r="BM112">
        <v>20.636112000000001</v>
      </c>
      <c r="BN112">
        <v>17.008406000000001</v>
      </c>
      <c r="BO112">
        <v>23.715122000000001</v>
      </c>
      <c r="BP112">
        <v>19.822737</v>
      </c>
      <c r="BQ112">
        <v>25.749777999999999</v>
      </c>
      <c r="BR112">
        <v>23.036721</v>
      </c>
      <c r="BS112">
        <v>23.235921000000001</v>
      </c>
      <c r="BT112">
        <v>21.563998999999999</v>
      </c>
      <c r="BU112">
        <v>37.659030999999999</v>
      </c>
      <c r="BV112">
        <v>24.177336</v>
      </c>
      <c r="BW112">
        <v>9.1947310000000009</v>
      </c>
      <c r="BX112">
        <v>23.041992</v>
      </c>
      <c r="BY112">
        <v>18.812567000000001</v>
      </c>
      <c r="BZ112">
        <v>29.545943000000001</v>
      </c>
      <c r="CA112">
        <v>24.758562999999999</v>
      </c>
      <c r="CB112">
        <v>28.133137999999999</v>
      </c>
      <c r="CC112">
        <v>33.730069</v>
      </c>
    </row>
    <row r="113" spans="3:81" x14ac:dyDescent="0.3">
      <c r="C113" s="1"/>
      <c r="F113" s="118">
        <v>20</v>
      </c>
      <c r="G113" s="32">
        <f t="shared" si="48"/>
        <v>5.981583133458436</v>
      </c>
      <c r="H113" s="33">
        <f t="shared" si="12"/>
        <v>9.3244814644512655</v>
      </c>
      <c r="I113" s="33">
        <f t="shared" si="13"/>
        <v>11.28381758981943</v>
      </c>
      <c r="J113" s="33">
        <f t="shared" si="14"/>
        <v>11.187212149079748</v>
      </c>
      <c r="K113" s="33">
        <f t="shared" si="15"/>
        <v>11.27689549753315</v>
      </c>
      <c r="L113" s="33">
        <f t="shared" si="16"/>
        <v>6.8894932083959883</v>
      </c>
      <c r="M113" s="33">
        <f t="shared" si="17"/>
        <v>5.981583133458436</v>
      </c>
      <c r="N113" s="33">
        <f t="shared" si="18"/>
        <v>6.9005387301626762</v>
      </c>
      <c r="O113" s="33">
        <f t="shared" si="19"/>
        <v>10.555416506145377</v>
      </c>
      <c r="P113" s="33">
        <f t="shared" si="20"/>
        <v>19.10776591646265</v>
      </c>
      <c r="Q113" s="33">
        <f t="shared" si="21"/>
        <v>17.281680067605354</v>
      </c>
      <c r="R113" s="33">
        <f t="shared" si="22"/>
        <v>15.213725502379857</v>
      </c>
      <c r="S113" s="33">
        <f t="shared" si="23"/>
        <v>13.573758186585806</v>
      </c>
      <c r="T113" s="33">
        <f t="shared" si="24"/>
        <v>12.888313842941828</v>
      </c>
      <c r="U113" s="33">
        <f t="shared" si="25"/>
        <v>17.353289547267824</v>
      </c>
      <c r="V113" s="33">
        <f t="shared" si="26"/>
        <v>13.165745585146707</v>
      </c>
      <c r="W113" s="33">
        <f t="shared" si="27"/>
        <v>12.618911479239937</v>
      </c>
      <c r="X113" s="33">
        <f t="shared" si="28"/>
        <v>14.496273627698312</v>
      </c>
      <c r="Y113" s="33">
        <f t="shared" si="29"/>
        <v>13.396126362359725</v>
      </c>
      <c r="Z113" s="33">
        <f t="shared" si="30"/>
        <v>12.822717387251917</v>
      </c>
      <c r="AA113" s="33">
        <f t="shared" si="31"/>
        <v>0</v>
      </c>
      <c r="AB113" s="33">
        <f t="shared" si="32"/>
        <v>2.3315595212944435</v>
      </c>
      <c r="AC113" s="33">
        <f t="shared" si="33"/>
        <v>5.4252867635179634</v>
      </c>
      <c r="AD113" s="33">
        <f t="shared" si="34"/>
        <v>13.385982452433918</v>
      </c>
      <c r="AE113" s="33">
        <f t="shared" si="35"/>
        <v>12.89998881529074</v>
      </c>
      <c r="AF113" s="33">
        <f t="shared" si="36"/>
        <v>11.214169162513826</v>
      </c>
      <c r="AG113" s="33">
        <f t="shared" si="37"/>
        <v>8.8405781251941793</v>
      </c>
      <c r="AH113" s="33">
        <f t="shared" si="38"/>
        <v>7.8016907552164243</v>
      </c>
      <c r="AI113" s="33">
        <f t="shared" si="39"/>
        <v>17.802705456895374</v>
      </c>
      <c r="AJ113" s="33">
        <f t="shared" si="40"/>
        <v>2.8633303093193483</v>
      </c>
      <c r="AK113" s="33">
        <f t="shared" si="41"/>
        <v>12.752233834988257</v>
      </c>
      <c r="AL113" s="33">
        <f t="shared" si="42"/>
        <v>14.631566356394547</v>
      </c>
      <c r="AM113" s="33">
        <f t="shared" si="43"/>
        <v>15.193698659077635</v>
      </c>
      <c r="AN113" s="33">
        <f t="shared" si="44"/>
        <v>15.258822250114955</v>
      </c>
      <c r="AO113" s="33">
        <f t="shared" si="45"/>
        <v>9.7867063516721142</v>
      </c>
      <c r="AP113" s="33">
        <f t="shared" si="46"/>
        <v>14.384013943604211</v>
      </c>
      <c r="AQ113" s="34">
        <f t="shared" si="47"/>
        <v>15.361355586762276</v>
      </c>
      <c r="AT113">
        <v>15.006261</v>
      </c>
      <c r="AU113">
        <v>18.159499</v>
      </c>
      <c r="AV113">
        <v>18.004028000000002</v>
      </c>
      <c r="AW113">
        <v>18.148358999999999</v>
      </c>
      <c r="AX113">
        <v>11.087536999999999</v>
      </c>
      <c r="AY113">
        <v>9.6264009999999995</v>
      </c>
      <c r="AZ113">
        <v>11.105313000000001</v>
      </c>
      <c r="BA113">
        <v>16.987254</v>
      </c>
      <c r="BB113">
        <v>30.750892</v>
      </c>
      <c r="BC113">
        <v>27.812099</v>
      </c>
      <c r="BD113">
        <v>24.484057</v>
      </c>
      <c r="BE113">
        <v>21.844792000000002</v>
      </c>
      <c r="BF113">
        <v>20.741679000000001</v>
      </c>
      <c r="BG113">
        <v>27.927343</v>
      </c>
      <c r="BH113">
        <v>21.188161000000001</v>
      </c>
      <c r="BI113">
        <v>20.308119000000001</v>
      </c>
      <c r="BJ113">
        <v>23.329433000000002</v>
      </c>
      <c r="BK113">
        <v>21.558921999999999</v>
      </c>
      <c r="BL113">
        <v>20.636112000000001</v>
      </c>
      <c r="BM113">
        <v>0</v>
      </c>
      <c r="BN113">
        <v>3.7522720000000001</v>
      </c>
      <c r="BO113">
        <v>8.7311309999999995</v>
      </c>
      <c r="BP113">
        <v>21.542597000000001</v>
      </c>
      <c r="BQ113">
        <v>20.760467999999999</v>
      </c>
      <c r="BR113">
        <v>18.047411</v>
      </c>
      <c r="BS113">
        <v>14.227496</v>
      </c>
      <c r="BT113">
        <v>12.555573000000001</v>
      </c>
      <c r="BU113">
        <v>28.650606</v>
      </c>
      <c r="BV113">
        <v>4.6080719999999999</v>
      </c>
      <c r="BW113">
        <v>20.522680000000001</v>
      </c>
      <c r="BX113">
        <v>23.547165</v>
      </c>
      <c r="BY113">
        <v>24.451827000000002</v>
      </c>
      <c r="BZ113">
        <v>24.556633000000001</v>
      </c>
      <c r="CA113">
        <v>15.750138</v>
      </c>
      <c r="CB113">
        <v>23.148769000000001</v>
      </c>
      <c r="CC113">
        <v>24.721644000000001</v>
      </c>
    </row>
    <row r="114" spans="3:81" x14ac:dyDescent="0.3">
      <c r="C114" s="1"/>
      <c r="F114" s="118">
        <v>21</v>
      </c>
      <c r="G114" s="32">
        <f t="shared" si="48"/>
        <v>4.1431363167509661</v>
      </c>
      <c r="H114" s="33">
        <f t="shared" si="12"/>
        <v>6.2017765046540818</v>
      </c>
      <c r="I114" s="33">
        <f t="shared" si="13"/>
        <v>8.1611132513949816</v>
      </c>
      <c r="J114" s="33">
        <f t="shared" si="14"/>
        <v>8.0645078106553001</v>
      </c>
      <c r="K114" s="33">
        <f t="shared" si="15"/>
        <v>9.4384486808256813</v>
      </c>
      <c r="L114" s="33">
        <f t="shared" si="16"/>
        <v>4.5326897983024095</v>
      </c>
      <c r="M114" s="33">
        <f t="shared" si="17"/>
        <v>4.1431363167509661</v>
      </c>
      <c r="N114" s="33">
        <f t="shared" si="18"/>
        <v>5.0620919134552054</v>
      </c>
      <c r="O114" s="33">
        <f t="shared" si="19"/>
        <v>8.7169696894379065</v>
      </c>
      <c r="P114" s="33">
        <f t="shared" si="20"/>
        <v>15.985061578038202</v>
      </c>
      <c r="Q114" s="33">
        <f t="shared" si="21"/>
        <v>14.158975729180906</v>
      </c>
      <c r="R114" s="33">
        <f t="shared" si="22"/>
        <v>12.091021163955411</v>
      </c>
      <c r="S114" s="33">
        <f t="shared" si="23"/>
        <v>11.735311369878337</v>
      </c>
      <c r="T114" s="33">
        <f t="shared" si="24"/>
        <v>11.049867026234358</v>
      </c>
      <c r="U114" s="33">
        <f t="shared" si="25"/>
        <v>14.422772068052742</v>
      </c>
      <c r="V114" s="33">
        <f t="shared" si="26"/>
        <v>10.043040625349521</v>
      </c>
      <c r="W114" s="33">
        <f t="shared" si="27"/>
        <v>9.4962071408154891</v>
      </c>
      <c r="X114" s="33">
        <f t="shared" si="28"/>
        <v>12.242116022717388</v>
      </c>
      <c r="Y114" s="33">
        <f t="shared" si="29"/>
        <v>11.1419687573788</v>
      </c>
      <c r="Z114" s="33">
        <f t="shared" si="30"/>
        <v>10.568559782270993</v>
      </c>
      <c r="AA114" s="33">
        <f t="shared" si="31"/>
        <v>2.3315595212944435</v>
      </c>
      <c r="AB114" s="33">
        <f t="shared" si="32"/>
        <v>0</v>
      </c>
      <c r="AC114" s="33">
        <f t="shared" si="33"/>
        <v>9.7972622317223212</v>
      </c>
      <c r="AD114" s="33">
        <f t="shared" si="34"/>
        <v>11.547535014353709</v>
      </c>
      <c r="AE114" s="33">
        <f t="shared" si="35"/>
        <v>11.061541998583269</v>
      </c>
      <c r="AF114" s="33">
        <f t="shared" si="36"/>
        <v>9.3757223458063557</v>
      </c>
      <c r="AG114" s="33">
        <f t="shared" si="37"/>
        <v>15.68809263424758</v>
      </c>
      <c r="AH114" s="33">
        <f t="shared" si="38"/>
        <v>14.64920588564256</v>
      </c>
      <c r="AI114" s="33">
        <f t="shared" si="39"/>
        <v>18.490623485403955</v>
      </c>
      <c r="AJ114" s="33">
        <f t="shared" si="40"/>
        <v>10.084469409820175</v>
      </c>
      <c r="AK114" s="33">
        <f t="shared" si="41"/>
        <v>10.498076230007333</v>
      </c>
      <c r="AL114" s="33">
        <f t="shared" si="42"/>
        <v>12.79311891831434</v>
      </c>
      <c r="AM114" s="33">
        <f t="shared" si="43"/>
        <v>12.070994320653188</v>
      </c>
      <c r="AN114" s="33">
        <f t="shared" si="44"/>
        <v>13.420375433407484</v>
      </c>
      <c r="AO114" s="33">
        <f t="shared" si="45"/>
        <v>16.634220860725513</v>
      </c>
      <c r="AP114" s="33">
        <f t="shared" si="46"/>
        <v>12.54556712689674</v>
      </c>
      <c r="AQ114" s="34">
        <f t="shared" si="47"/>
        <v>16.049273615270856</v>
      </c>
      <c r="AT114">
        <v>9.9807670000000002</v>
      </c>
      <c r="AU114">
        <v>13.134005999999999</v>
      </c>
      <c r="AV114">
        <v>12.978535000000001</v>
      </c>
      <c r="AW114">
        <v>15.189673000000001</v>
      </c>
      <c r="AX114">
        <v>7.2946390000000001</v>
      </c>
      <c r="AY114">
        <v>6.6677150000000003</v>
      </c>
      <c r="AZ114">
        <v>8.1466270000000005</v>
      </c>
      <c r="BA114">
        <v>14.028568</v>
      </c>
      <c r="BB114">
        <v>25.725398999999999</v>
      </c>
      <c r="BC114">
        <v>22.786605999999999</v>
      </c>
      <c r="BD114">
        <v>19.458563999999999</v>
      </c>
      <c r="BE114">
        <v>18.886106000000002</v>
      </c>
      <c r="BF114">
        <v>17.782993000000001</v>
      </c>
      <c r="BG114">
        <v>23.211144000000001</v>
      </c>
      <c r="BH114">
        <v>16.162666999999999</v>
      </c>
      <c r="BI114">
        <v>15.282626</v>
      </c>
      <c r="BJ114">
        <v>19.701727000000002</v>
      </c>
      <c r="BK114">
        <v>17.931215999999999</v>
      </c>
      <c r="BL114">
        <v>17.008406000000001</v>
      </c>
      <c r="BM114">
        <v>3.7522720000000001</v>
      </c>
      <c r="BN114">
        <v>0</v>
      </c>
      <c r="BO114">
        <v>15.767125999999999</v>
      </c>
      <c r="BP114">
        <v>18.583909999999999</v>
      </c>
      <c r="BQ114">
        <v>17.801781999999999</v>
      </c>
      <c r="BR114">
        <v>15.088725</v>
      </c>
      <c r="BS114">
        <v>25.247475000000001</v>
      </c>
      <c r="BT114">
        <v>23.575552999999999</v>
      </c>
      <c r="BU114">
        <v>29.7577</v>
      </c>
      <c r="BV114">
        <v>16.229340000000001</v>
      </c>
      <c r="BW114">
        <v>16.894974000000001</v>
      </c>
      <c r="BX114">
        <v>20.588477999999999</v>
      </c>
      <c r="BY114">
        <v>19.426334000000001</v>
      </c>
      <c r="BZ114">
        <v>21.597947000000001</v>
      </c>
      <c r="CA114">
        <v>26.770116999999999</v>
      </c>
      <c r="CB114">
        <v>20.190083000000001</v>
      </c>
      <c r="CC114">
        <v>25.828738000000001</v>
      </c>
    </row>
    <row r="115" spans="3:81" x14ac:dyDescent="0.3">
      <c r="C115" s="1"/>
      <c r="F115" s="118">
        <v>22</v>
      </c>
      <c r="G115" s="32">
        <f t="shared" si="48"/>
        <v>8.3105074129767491</v>
      </c>
      <c r="H115" s="33">
        <f t="shared" si="12"/>
        <v>10.369147600879865</v>
      </c>
      <c r="I115" s="33">
        <f t="shared" si="13"/>
        <v>12.328484347620764</v>
      </c>
      <c r="J115" s="33">
        <f t="shared" si="14"/>
        <v>12.231878285508346</v>
      </c>
      <c r="K115" s="33">
        <f t="shared" si="15"/>
        <v>10.402441994855034</v>
      </c>
      <c r="L115" s="33">
        <f t="shared" si="16"/>
        <v>6.5026632035492806</v>
      </c>
      <c r="M115" s="33">
        <f t="shared" si="17"/>
        <v>8.3105074129767491</v>
      </c>
      <c r="N115" s="33">
        <f t="shared" si="18"/>
        <v>9.2294630096809875</v>
      </c>
      <c r="O115" s="33">
        <f t="shared" si="19"/>
        <v>9.6809630034672605</v>
      </c>
      <c r="P115" s="33">
        <f t="shared" si="20"/>
        <v>20.15243205289125</v>
      </c>
      <c r="Q115" s="33">
        <f t="shared" si="21"/>
        <v>18.32634620403395</v>
      </c>
      <c r="R115" s="33">
        <f t="shared" si="22"/>
        <v>16.258391638808455</v>
      </c>
      <c r="S115" s="33">
        <f t="shared" si="23"/>
        <v>12.699304683907688</v>
      </c>
      <c r="T115" s="33">
        <f t="shared" si="24"/>
        <v>12.01386034026371</v>
      </c>
      <c r="U115" s="33">
        <f t="shared" si="25"/>
        <v>9.9776517081536529</v>
      </c>
      <c r="V115" s="33">
        <f t="shared" si="26"/>
        <v>14.210411721575305</v>
      </c>
      <c r="W115" s="33">
        <f t="shared" si="27"/>
        <v>13.663577615668535</v>
      </c>
      <c r="X115" s="33">
        <f t="shared" si="28"/>
        <v>16.409487118943169</v>
      </c>
      <c r="Y115" s="33">
        <f t="shared" si="29"/>
        <v>15.309339232231846</v>
      </c>
      <c r="Z115" s="33">
        <f t="shared" si="30"/>
        <v>14.735930257124039</v>
      </c>
      <c r="AA115" s="33">
        <f t="shared" si="31"/>
        <v>5.4252867635179634</v>
      </c>
      <c r="AB115" s="33">
        <f t="shared" si="32"/>
        <v>9.7972622317223212</v>
      </c>
      <c r="AC115" s="33">
        <f t="shared" si="33"/>
        <v>0</v>
      </c>
      <c r="AD115" s="33">
        <f t="shared" si="34"/>
        <v>12.511528949755801</v>
      </c>
      <c r="AE115" s="33">
        <f t="shared" si="35"/>
        <v>10.049507872792574</v>
      </c>
      <c r="AF115" s="33">
        <f t="shared" si="36"/>
        <v>10.328455764474878</v>
      </c>
      <c r="AG115" s="33">
        <f t="shared" si="37"/>
        <v>10.10869673282215</v>
      </c>
      <c r="AH115" s="33">
        <f t="shared" si="38"/>
        <v>6.6430673443771981</v>
      </c>
      <c r="AI115" s="33">
        <f t="shared" si="39"/>
        <v>10.427066996408465</v>
      </c>
      <c r="AJ115" s="33">
        <f t="shared" si="40"/>
        <v>2.0209129208246859</v>
      </c>
      <c r="AK115" s="33">
        <f t="shared" si="41"/>
        <v>14.665447326233114</v>
      </c>
      <c r="AL115" s="33">
        <f t="shared" si="42"/>
        <v>13.75711285371643</v>
      </c>
      <c r="AM115" s="33">
        <f t="shared" si="43"/>
        <v>16.238364795506232</v>
      </c>
      <c r="AN115" s="33">
        <f t="shared" si="44"/>
        <v>14.373109473448743</v>
      </c>
      <c r="AO115" s="33">
        <f t="shared" si="45"/>
        <v>9.5264965762362213</v>
      </c>
      <c r="AP115" s="33">
        <f t="shared" si="46"/>
        <v>13.509560440926093</v>
      </c>
      <c r="AQ115" s="34">
        <f t="shared" si="47"/>
        <v>7.9857171262753681</v>
      </c>
      <c r="AT115">
        <v>16.687484000000001</v>
      </c>
      <c r="AU115">
        <v>19.840723000000001</v>
      </c>
      <c r="AV115">
        <v>19.685251000000001</v>
      </c>
      <c r="AW115">
        <v>16.741066</v>
      </c>
      <c r="AX115">
        <v>10.464995999999999</v>
      </c>
      <c r="AY115">
        <v>13.374432000000001</v>
      </c>
      <c r="AZ115">
        <v>14.853344</v>
      </c>
      <c r="BA115">
        <v>15.579961000000001</v>
      </c>
      <c r="BB115">
        <v>32.432115000000003</v>
      </c>
      <c r="BC115">
        <v>29.493321999999999</v>
      </c>
      <c r="BD115">
        <v>26.165279999999999</v>
      </c>
      <c r="BE115">
        <v>20.437498999999999</v>
      </c>
      <c r="BF115">
        <v>19.334385999999999</v>
      </c>
      <c r="BG115">
        <v>16.057434000000001</v>
      </c>
      <c r="BH115">
        <v>22.869384</v>
      </c>
      <c r="BI115">
        <v>21.989342000000001</v>
      </c>
      <c r="BJ115">
        <v>26.408443999999999</v>
      </c>
      <c r="BK115">
        <v>24.637931999999999</v>
      </c>
      <c r="BL115">
        <v>23.715122000000001</v>
      </c>
      <c r="BM115">
        <v>8.7311309999999995</v>
      </c>
      <c r="BN115">
        <v>15.767125999999999</v>
      </c>
      <c r="BO115">
        <v>0</v>
      </c>
      <c r="BP115">
        <v>20.135304000000001</v>
      </c>
      <c r="BQ115">
        <v>16.173075000000001</v>
      </c>
      <c r="BR115">
        <v>16.621997</v>
      </c>
      <c r="BS115">
        <v>16.268329999999999</v>
      </c>
      <c r="BT115">
        <v>10.690954</v>
      </c>
      <c r="BU115">
        <v>16.780695999999999</v>
      </c>
      <c r="BV115">
        <v>3.2523360000000001</v>
      </c>
      <c r="BW115">
        <v>23.601690999999999</v>
      </c>
      <c r="BX115">
        <v>22.139872</v>
      </c>
      <c r="BY115">
        <v>26.133050000000001</v>
      </c>
      <c r="BZ115">
        <v>23.131219999999999</v>
      </c>
      <c r="CA115">
        <v>15.331372</v>
      </c>
      <c r="CB115">
        <v>21.741475999999999</v>
      </c>
      <c r="CC115">
        <v>12.851734</v>
      </c>
    </row>
    <row r="116" spans="3:81" x14ac:dyDescent="0.3">
      <c r="C116" s="1"/>
      <c r="F116" s="118">
        <v>23</v>
      </c>
      <c r="G116" s="32">
        <f t="shared" si="48"/>
        <v>10.060780195608139</v>
      </c>
      <c r="H116" s="33">
        <f t="shared" si="12"/>
        <v>6.9422713659015498</v>
      </c>
      <c r="I116" s="33">
        <f t="shared" si="13"/>
        <v>5.9103781674475249</v>
      </c>
      <c r="J116" s="33">
        <f t="shared" si="14"/>
        <v>5.9985546870145532</v>
      </c>
      <c r="K116" s="33">
        <f t="shared" si="15"/>
        <v>2.1075192314861995</v>
      </c>
      <c r="L116" s="33">
        <f t="shared" si="16"/>
        <v>8.2529359861806704</v>
      </c>
      <c r="M116" s="33">
        <f t="shared" si="17"/>
        <v>10.060780195608139</v>
      </c>
      <c r="N116" s="33">
        <f t="shared" si="18"/>
        <v>10.979735792312376</v>
      </c>
      <c r="O116" s="33">
        <f t="shared" si="19"/>
        <v>6.7038699094038545</v>
      </c>
      <c r="P116" s="33">
        <f t="shared" si="20"/>
        <v>8.7037860240844065</v>
      </c>
      <c r="Q116" s="33">
        <f t="shared" si="21"/>
        <v>6.8777001752271119</v>
      </c>
      <c r="R116" s="33">
        <f t="shared" si="22"/>
        <v>4.8097456100016158</v>
      </c>
      <c r="S116" s="33">
        <f t="shared" si="23"/>
        <v>5.6080244075210963</v>
      </c>
      <c r="T116" s="33">
        <f t="shared" si="24"/>
        <v>4.9225800638771178</v>
      </c>
      <c r="U116" s="33">
        <f t="shared" si="25"/>
        <v>17.144950725141982</v>
      </c>
      <c r="V116" s="33">
        <f t="shared" si="26"/>
        <v>4.7797494625125827</v>
      </c>
      <c r="W116" s="33">
        <f t="shared" si="27"/>
        <v>5.2569612387686879</v>
      </c>
      <c r="X116" s="33">
        <f t="shared" si="28"/>
        <v>11.126170976922218</v>
      </c>
      <c r="Y116" s="33">
        <f t="shared" si="29"/>
        <v>5.876482284663278</v>
      </c>
      <c r="Z116" s="33">
        <f t="shared" si="30"/>
        <v>12.31730833757938</v>
      </c>
      <c r="AA116" s="33">
        <f t="shared" si="31"/>
        <v>13.385982452433918</v>
      </c>
      <c r="AB116" s="33">
        <f t="shared" si="32"/>
        <v>11.547535014353709</v>
      </c>
      <c r="AC116" s="33">
        <f t="shared" si="33"/>
        <v>12.511528949755801</v>
      </c>
      <c r="AD116" s="33">
        <f t="shared" si="34"/>
        <v>0</v>
      </c>
      <c r="AE116" s="33">
        <f t="shared" si="35"/>
        <v>13.783720655672512</v>
      </c>
      <c r="AF116" s="33">
        <f t="shared" si="36"/>
        <v>8.1609324319286163</v>
      </c>
      <c r="AG116" s="33">
        <f t="shared" si="37"/>
        <v>17.436841189555967</v>
      </c>
      <c r="AH116" s="33">
        <f t="shared" si="38"/>
        <v>17.420889930033432</v>
      </c>
      <c r="AI116" s="33">
        <f t="shared" si="39"/>
        <v>21.204889582064698</v>
      </c>
      <c r="AJ116" s="33">
        <f t="shared" si="40"/>
        <v>12.798736127853655</v>
      </c>
      <c r="AK116" s="33">
        <f t="shared" si="41"/>
        <v>12.24682478531572</v>
      </c>
      <c r="AL116" s="33">
        <f t="shared" si="42"/>
        <v>6.6658319559571</v>
      </c>
      <c r="AM116" s="33">
        <f t="shared" si="43"/>
        <v>4.7897187666993926</v>
      </c>
      <c r="AN116" s="33">
        <f t="shared" si="44"/>
        <v>8.0996700510768385</v>
      </c>
      <c r="AO116" s="33">
        <f t="shared" si="45"/>
        <v>20.304319161892451</v>
      </c>
      <c r="AP116" s="33">
        <f t="shared" si="46"/>
        <v>6.4182801645395013</v>
      </c>
      <c r="AQ116" s="34">
        <f t="shared" si="47"/>
        <v>18.7635397119316</v>
      </c>
      <c r="AT116">
        <v>11.172475</v>
      </c>
      <c r="AU116">
        <v>9.5118080000000003</v>
      </c>
      <c r="AV116">
        <v>9.6537140000000008</v>
      </c>
      <c r="AW116">
        <v>3.391715</v>
      </c>
      <c r="AX116">
        <v>13.281779999999999</v>
      </c>
      <c r="AY116">
        <v>16.191216000000001</v>
      </c>
      <c r="AZ116">
        <v>17.670127999999998</v>
      </c>
      <c r="BA116">
        <v>10.788805999999999</v>
      </c>
      <c r="BB116">
        <v>14.007351</v>
      </c>
      <c r="BC116">
        <v>11.068557999999999</v>
      </c>
      <c r="BD116">
        <v>7.7405160000000004</v>
      </c>
      <c r="BE116">
        <v>9.0252180000000006</v>
      </c>
      <c r="BF116">
        <v>7.9221050000000002</v>
      </c>
      <c r="BG116">
        <v>27.592054999999998</v>
      </c>
      <c r="BH116">
        <v>7.6922420000000002</v>
      </c>
      <c r="BI116">
        <v>8.4602380000000004</v>
      </c>
      <c r="BJ116">
        <v>17.905792000000002</v>
      </c>
      <c r="BK116">
        <v>9.4572579999999995</v>
      </c>
      <c r="BL116">
        <v>19.822737</v>
      </c>
      <c r="BM116">
        <v>21.542597000000001</v>
      </c>
      <c r="BN116">
        <v>18.583909999999999</v>
      </c>
      <c r="BO116">
        <v>20.135304000000001</v>
      </c>
      <c r="BP116">
        <v>0</v>
      </c>
      <c r="BQ116">
        <v>22.182693</v>
      </c>
      <c r="BR116">
        <v>13.133715</v>
      </c>
      <c r="BS116">
        <v>28.061806000000001</v>
      </c>
      <c r="BT116">
        <v>28.036135000000002</v>
      </c>
      <c r="BU116">
        <v>34.125877000000003</v>
      </c>
      <c r="BV116">
        <v>20.597518000000001</v>
      </c>
      <c r="BW116">
        <v>19.709305000000001</v>
      </c>
      <c r="BX116">
        <v>10.727589999999999</v>
      </c>
      <c r="BY116">
        <v>7.7082860000000002</v>
      </c>
      <c r="BZ116">
        <v>13.035123</v>
      </c>
      <c r="CA116">
        <v>32.676552999999998</v>
      </c>
      <c r="CB116">
        <v>10.329195</v>
      </c>
      <c r="CC116">
        <v>30.196915000000001</v>
      </c>
    </row>
    <row r="117" spans="3:81" x14ac:dyDescent="0.3">
      <c r="C117" s="1"/>
      <c r="F117" s="118">
        <v>24</v>
      </c>
      <c r="G117" s="32">
        <f t="shared" si="48"/>
        <v>9.574786558464961</v>
      </c>
      <c r="H117" s="33">
        <f t="shared" si="12"/>
        <v>11.633426746368075</v>
      </c>
      <c r="I117" s="33">
        <f t="shared" si="13"/>
        <v>13.592763493108977</v>
      </c>
      <c r="J117" s="33">
        <f t="shared" si="14"/>
        <v>13.496158052369294</v>
      </c>
      <c r="K117" s="33">
        <f t="shared" si="15"/>
        <v>11.666721761715982</v>
      </c>
      <c r="L117" s="33">
        <f t="shared" si="16"/>
        <v>7.7669423490374934</v>
      </c>
      <c r="M117" s="33">
        <f t="shared" si="17"/>
        <v>9.574786558464961</v>
      </c>
      <c r="N117" s="33">
        <f t="shared" si="18"/>
        <v>10.493742155169199</v>
      </c>
      <c r="O117" s="33">
        <f t="shared" si="19"/>
        <v>8.0224197497110605</v>
      </c>
      <c r="P117" s="33">
        <f t="shared" si="20"/>
        <v>21.416711819752198</v>
      </c>
      <c r="Q117" s="33">
        <f t="shared" si="21"/>
        <v>19.590625970894902</v>
      </c>
      <c r="R117" s="33">
        <f t="shared" si="22"/>
        <v>17.522671405669406</v>
      </c>
      <c r="S117" s="33">
        <f t="shared" si="23"/>
        <v>13.963584450768639</v>
      </c>
      <c r="T117" s="33">
        <f t="shared" si="24"/>
        <v>13.27814010712466</v>
      </c>
      <c r="U117" s="33">
        <f t="shared" si="25"/>
        <v>7.1048945530465906</v>
      </c>
      <c r="V117" s="33">
        <f t="shared" si="26"/>
        <v>15.474690867063517</v>
      </c>
      <c r="W117" s="33">
        <f t="shared" si="27"/>
        <v>14.927857382529483</v>
      </c>
      <c r="X117" s="33">
        <f t="shared" si="28"/>
        <v>17.67376688580412</v>
      </c>
      <c r="Y117" s="33">
        <f t="shared" si="29"/>
        <v>16.573618999092798</v>
      </c>
      <c r="Z117" s="33">
        <f t="shared" si="30"/>
        <v>16.000210023984987</v>
      </c>
      <c r="AA117" s="33">
        <f t="shared" si="31"/>
        <v>12.89998881529074</v>
      </c>
      <c r="AB117" s="33">
        <f t="shared" si="32"/>
        <v>11.061541998583269</v>
      </c>
      <c r="AC117" s="33">
        <f t="shared" si="33"/>
        <v>10.049507872792574</v>
      </c>
      <c r="AD117" s="33">
        <f t="shared" si="34"/>
        <v>13.775808095244013</v>
      </c>
      <c r="AE117" s="33">
        <f t="shared" si="35"/>
        <v>0</v>
      </c>
      <c r="AF117" s="33">
        <f t="shared" si="36"/>
        <v>6.7057042017224449</v>
      </c>
      <c r="AG117" s="33">
        <f t="shared" si="37"/>
        <v>15.974951222240174</v>
      </c>
      <c r="AH117" s="33">
        <f t="shared" si="38"/>
        <v>12.509321212422485</v>
      </c>
      <c r="AI117" s="33">
        <f t="shared" si="39"/>
        <v>11.926638870592914</v>
      </c>
      <c r="AJ117" s="33">
        <f t="shared" si="40"/>
        <v>10.336715050890428</v>
      </c>
      <c r="AK117" s="33">
        <f t="shared" si="41"/>
        <v>15.929726471721327</v>
      </c>
      <c r="AL117" s="33">
        <f t="shared" si="42"/>
        <v>15.021391999204644</v>
      </c>
      <c r="AM117" s="33">
        <f t="shared" si="43"/>
        <v>17.50264456236718</v>
      </c>
      <c r="AN117" s="33">
        <f t="shared" si="44"/>
        <v>10.750357910696311</v>
      </c>
      <c r="AO117" s="33">
        <f t="shared" si="45"/>
        <v>15.392750444281507</v>
      </c>
      <c r="AP117" s="33">
        <f t="shared" si="46"/>
        <v>13.709999751450905</v>
      </c>
      <c r="AQ117" s="34">
        <f t="shared" si="47"/>
        <v>9.4852890004598152</v>
      </c>
      <c r="AT117">
        <v>18.722138999999999</v>
      </c>
      <c r="AU117">
        <v>21.875378000000001</v>
      </c>
      <c r="AV117">
        <v>21.719906999999999</v>
      </c>
      <c r="AW117">
        <v>18.775721999999998</v>
      </c>
      <c r="AX117">
        <v>12.499651</v>
      </c>
      <c r="AY117">
        <v>15.409087</v>
      </c>
      <c r="AZ117">
        <v>16.887999000000001</v>
      </c>
      <c r="BA117">
        <v>12.910800999999999</v>
      </c>
      <c r="BB117">
        <v>34.466771000000001</v>
      </c>
      <c r="BC117">
        <v>31.527978000000001</v>
      </c>
      <c r="BD117">
        <v>28.199936000000001</v>
      </c>
      <c r="BE117">
        <v>22.472155000000001</v>
      </c>
      <c r="BF117">
        <v>21.369042</v>
      </c>
      <c r="BG117">
        <v>11.434191</v>
      </c>
      <c r="BH117">
        <v>24.904039000000001</v>
      </c>
      <c r="BI117">
        <v>24.023997999999999</v>
      </c>
      <c r="BJ117">
        <v>28.443100000000001</v>
      </c>
      <c r="BK117">
        <v>26.672588000000001</v>
      </c>
      <c r="BL117">
        <v>25.749777999999999</v>
      </c>
      <c r="BM117">
        <v>20.760467999999999</v>
      </c>
      <c r="BN117">
        <v>17.801781999999999</v>
      </c>
      <c r="BO117">
        <v>16.173075000000001</v>
      </c>
      <c r="BP117">
        <v>22.169958999999999</v>
      </c>
      <c r="BQ117">
        <v>0</v>
      </c>
      <c r="BR117">
        <v>10.791758</v>
      </c>
      <c r="BS117">
        <v>25.709128</v>
      </c>
      <c r="BT117">
        <v>20.131751000000001</v>
      </c>
      <c r="BU117">
        <v>19.194016999999999</v>
      </c>
      <c r="BV117">
        <v>16.635289</v>
      </c>
      <c r="BW117">
        <v>25.636346</v>
      </c>
      <c r="BX117">
        <v>24.174527000000001</v>
      </c>
      <c r="BY117">
        <v>28.167705999999999</v>
      </c>
      <c r="BZ117">
        <v>17.300981</v>
      </c>
      <c r="CA117">
        <v>24.772169000000002</v>
      </c>
      <c r="CB117">
        <v>22.064050999999999</v>
      </c>
      <c r="CC117">
        <v>15.265055</v>
      </c>
    </row>
    <row r="118" spans="3:81" x14ac:dyDescent="0.3">
      <c r="C118" s="1"/>
      <c r="F118" s="118">
        <v>25</v>
      </c>
      <c r="G118" s="32">
        <f t="shared" si="48"/>
        <v>7.8889669056880463</v>
      </c>
      <c r="H118" s="33">
        <f t="shared" si="12"/>
        <v>9.9476070935911611</v>
      </c>
      <c r="I118" s="33">
        <f t="shared" si="13"/>
        <v>11.90694384033206</v>
      </c>
      <c r="J118" s="33">
        <f t="shared" si="14"/>
        <v>11.810337778219642</v>
      </c>
      <c r="K118" s="33">
        <f t="shared" si="15"/>
        <v>7.5934991984291704</v>
      </c>
      <c r="L118" s="33">
        <f t="shared" si="16"/>
        <v>6.0811226962605787</v>
      </c>
      <c r="M118" s="33">
        <f t="shared" si="17"/>
        <v>7.8889669056880463</v>
      </c>
      <c r="N118" s="33">
        <f t="shared" si="18"/>
        <v>8.8079225023922856</v>
      </c>
      <c r="O118" s="33">
        <f t="shared" si="19"/>
        <v>3.6707979668684061</v>
      </c>
      <c r="P118" s="33">
        <f t="shared" si="20"/>
        <v>15.711474268954976</v>
      </c>
      <c r="Q118" s="33">
        <f t="shared" si="21"/>
        <v>13.88538842009768</v>
      </c>
      <c r="R118" s="33">
        <f t="shared" si="22"/>
        <v>12.752888140479948</v>
      </c>
      <c r="S118" s="33">
        <f t="shared" si="23"/>
        <v>8.3487081660805043</v>
      </c>
      <c r="T118" s="33">
        <f t="shared" si="24"/>
        <v>7.6632638224365266</v>
      </c>
      <c r="U118" s="33">
        <f t="shared" si="25"/>
        <v>10.066934271191917</v>
      </c>
      <c r="V118" s="33">
        <f t="shared" si="26"/>
        <v>13.788871214286603</v>
      </c>
      <c r="W118" s="33">
        <f t="shared" si="27"/>
        <v>13.242037729752569</v>
      </c>
      <c r="X118" s="33">
        <f t="shared" si="28"/>
        <v>15.987946611654468</v>
      </c>
      <c r="Y118" s="33">
        <f t="shared" si="29"/>
        <v>14.887798724943146</v>
      </c>
      <c r="Z118" s="33">
        <f t="shared" si="30"/>
        <v>14.314390371208074</v>
      </c>
      <c r="AA118" s="33">
        <f t="shared" si="31"/>
        <v>11.214169162513826</v>
      </c>
      <c r="AB118" s="33">
        <f t="shared" si="32"/>
        <v>9.3757223458063557</v>
      </c>
      <c r="AC118" s="33">
        <f t="shared" si="33"/>
        <v>10.328455764474878</v>
      </c>
      <c r="AD118" s="33">
        <f t="shared" si="34"/>
        <v>8.1609324319286163</v>
      </c>
      <c r="AE118" s="33">
        <f t="shared" si="35"/>
        <v>6.7057042017224449</v>
      </c>
      <c r="AF118" s="33">
        <f t="shared" si="36"/>
        <v>0</v>
      </c>
      <c r="AG118" s="33">
        <f t="shared" si="37"/>
        <v>18.703447375942932</v>
      </c>
      <c r="AH118" s="33">
        <f t="shared" si="38"/>
        <v>15.237817366125245</v>
      </c>
      <c r="AI118" s="33">
        <f t="shared" si="39"/>
        <v>14.888678588738241</v>
      </c>
      <c r="AJ118" s="33">
        <f t="shared" si="40"/>
        <v>10.615662942572731</v>
      </c>
      <c r="AK118" s="33">
        <f t="shared" si="41"/>
        <v>14.243906818944412</v>
      </c>
      <c r="AL118" s="33">
        <f t="shared" si="42"/>
        <v>9.406516335889247</v>
      </c>
      <c r="AM118" s="33">
        <f t="shared" si="43"/>
        <v>10.840719176805399</v>
      </c>
      <c r="AN118" s="33">
        <f t="shared" si="44"/>
        <v>5.2939229746355645</v>
      </c>
      <c r="AO118" s="33">
        <f t="shared" si="45"/>
        <v>18.121246597984268</v>
      </c>
      <c r="AP118" s="33">
        <f t="shared" si="46"/>
        <v>8.2535648153901597</v>
      </c>
      <c r="AQ118" s="34">
        <f t="shared" si="47"/>
        <v>12.447328718605144</v>
      </c>
      <c r="AT118">
        <v>16.009081999999999</v>
      </c>
      <c r="AU118">
        <v>19.162320999999999</v>
      </c>
      <c r="AV118">
        <v>19.006848999999999</v>
      </c>
      <c r="AW118">
        <v>12.220522000000001</v>
      </c>
      <c r="AX118">
        <v>9.7865939999999991</v>
      </c>
      <c r="AY118">
        <v>12.69603</v>
      </c>
      <c r="AZ118">
        <v>14.174942</v>
      </c>
      <c r="BA118">
        <v>5.9075620000000004</v>
      </c>
      <c r="BB118">
        <v>25.285104</v>
      </c>
      <c r="BC118">
        <v>22.346311</v>
      </c>
      <c r="BD118">
        <v>20.523733</v>
      </c>
      <c r="BE118">
        <v>13.43591</v>
      </c>
      <c r="BF118">
        <v>12.332796999999999</v>
      </c>
      <c r="BG118">
        <v>16.20112</v>
      </c>
      <c r="BH118">
        <v>22.190982000000002</v>
      </c>
      <c r="BI118">
        <v>21.310941</v>
      </c>
      <c r="BJ118">
        <v>25.730042000000001</v>
      </c>
      <c r="BK118">
        <v>23.959530000000001</v>
      </c>
      <c r="BL118">
        <v>23.036721</v>
      </c>
      <c r="BM118">
        <v>18.047411</v>
      </c>
      <c r="BN118">
        <v>15.088725</v>
      </c>
      <c r="BO118">
        <v>16.621997</v>
      </c>
      <c r="BP118">
        <v>13.133715</v>
      </c>
      <c r="BQ118">
        <v>10.791758</v>
      </c>
      <c r="BR118">
        <v>0</v>
      </c>
      <c r="BS118">
        <v>30.100206</v>
      </c>
      <c r="BT118">
        <v>24.522829000000002</v>
      </c>
      <c r="BU118">
        <v>23.960946</v>
      </c>
      <c r="BV118">
        <v>17.084211</v>
      </c>
      <c r="BW118">
        <v>22.923289</v>
      </c>
      <c r="BX118">
        <v>15.138282999999999</v>
      </c>
      <c r="BY118">
        <v>17.446403</v>
      </c>
      <c r="BZ118">
        <v>8.5197219999999998</v>
      </c>
      <c r="CA118">
        <v>29.163246999999998</v>
      </c>
      <c r="CB118">
        <v>13.282792000000001</v>
      </c>
      <c r="CC118">
        <v>20.031984000000001</v>
      </c>
    </row>
    <row r="119" spans="3:81" x14ac:dyDescent="0.3">
      <c r="C119" s="1"/>
      <c r="F119" s="118">
        <v>26</v>
      </c>
      <c r="G119" s="32">
        <f t="shared" si="48"/>
        <v>13.102525880174481</v>
      </c>
      <c r="H119" s="33">
        <f t="shared" si="12"/>
        <v>10.939931897548062</v>
      </c>
      <c r="I119" s="33">
        <f t="shared" si="13"/>
        <v>12.899268644288963</v>
      </c>
      <c r="J119" s="33">
        <f t="shared" si="14"/>
        <v>12.802662582176543</v>
      </c>
      <c r="K119" s="33">
        <f t="shared" si="15"/>
        <v>18.77743360632309</v>
      </c>
      <c r="L119" s="33">
        <f t="shared" si="16"/>
        <v>14.590890675680715</v>
      </c>
      <c r="M119" s="33">
        <f t="shared" si="17"/>
        <v>13.102525880174481</v>
      </c>
      <c r="N119" s="33">
        <f t="shared" si="18"/>
        <v>12.917209539314252</v>
      </c>
      <c r="O119" s="33">
        <f t="shared" si="19"/>
        <v>18.055953993562579</v>
      </c>
      <c r="P119" s="33">
        <f t="shared" si="20"/>
        <v>20.723216349559447</v>
      </c>
      <c r="Q119" s="33">
        <f t="shared" si="21"/>
        <v>18.897130500702151</v>
      </c>
      <c r="R119" s="33">
        <f t="shared" si="22"/>
        <v>16.829175935476655</v>
      </c>
      <c r="S119" s="33">
        <f t="shared" si="23"/>
        <v>20.949928542135286</v>
      </c>
      <c r="T119" s="33">
        <f t="shared" si="24"/>
        <v>20.388851951731766</v>
      </c>
      <c r="U119" s="33">
        <f t="shared" si="25"/>
        <v>13.01722880186909</v>
      </c>
      <c r="V119" s="33">
        <f t="shared" si="26"/>
        <v>14.781196018243504</v>
      </c>
      <c r="W119" s="33">
        <f t="shared" si="27"/>
        <v>14.23436253370947</v>
      </c>
      <c r="X119" s="33">
        <f t="shared" si="28"/>
        <v>16.077208669392423</v>
      </c>
      <c r="Y119" s="33">
        <f t="shared" si="29"/>
        <v>15.011576795456522</v>
      </c>
      <c r="Z119" s="33">
        <f t="shared" si="30"/>
        <v>14.438167820348715</v>
      </c>
      <c r="AA119" s="33">
        <f t="shared" si="31"/>
        <v>8.8405781251941793</v>
      </c>
      <c r="AB119" s="33">
        <f t="shared" si="32"/>
        <v>15.68809263424758</v>
      </c>
      <c r="AC119" s="33">
        <f t="shared" si="33"/>
        <v>10.10869673282215</v>
      </c>
      <c r="AD119" s="33">
        <f t="shared" si="34"/>
        <v>17.436841189555967</v>
      </c>
      <c r="AE119" s="33">
        <f t="shared" si="35"/>
        <v>15.974951222240174</v>
      </c>
      <c r="AF119" s="33">
        <f t="shared" si="36"/>
        <v>18.703447375942932</v>
      </c>
      <c r="AG119" s="33">
        <f t="shared" si="37"/>
        <v>0</v>
      </c>
      <c r="AH119" s="33">
        <f t="shared" si="38"/>
        <v>4.3021468428051248</v>
      </c>
      <c r="AI119" s="33">
        <f t="shared" si="39"/>
        <v>13.4666440901239</v>
      </c>
      <c r="AJ119" s="33">
        <f t="shared" si="40"/>
        <v>10.222703717051711</v>
      </c>
      <c r="AK119" s="33">
        <f t="shared" si="41"/>
        <v>11.82430810145774</v>
      </c>
      <c r="AL119" s="33">
        <f t="shared" si="42"/>
        <v>19.437198478879541</v>
      </c>
      <c r="AM119" s="33">
        <f t="shared" si="43"/>
        <v>16.80914909217443</v>
      </c>
      <c r="AN119" s="33">
        <f t="shared" si="44"/>
        <v>22.748100463544063</v>
      </c>
      <c r="AO119" s="33">
        <f t="shared" si="45"/>
        <v>5.4506449849006424</v>
      </c>
      <c r="AP119" s="33">
        <f t="shared" si="46"/>
        <v>21.884552052394149</v>
      </c>
      <c r="AQ119" s="34">
        <f t="shared" si="47"/>
        <v>11.025294219990803</v>
      </c>
      <c r="AT119">
        <v>17.606069999999999</v>
      </c>
      <c r="AU119">
        <v>20.759308999999998</v>
      </c>
      <c r="AV119">
        <v>20.603836999999999</v>
      </c>
      <c r="AW119">
        <v>30.219275</v>
      </c>
      <c r="AX119">
        <v>23.481704000000001</v>
      </c>
      <c r="AY119">
        <v>21.086418999999999</v>
      </c>
      <c r="AZ119">
        <v>20.788181999999999</v>
      </c>
      <c r="BA119">
        <v>29.058168999999999</v>
      </c>
      <c r="BB119">
        <v>33.350701000000001</v>
      </c>
      <c r="BC119">
        <v>30.411908</v>
      </c>
      <c r="BD119">
        <v>27.083866</v>
      </c>
      <c r="BE119">
        <v>33.715558000000001</v>
      </c>
      <c r="BF119">
        <v>32.812595000000002</v>
      </c>
      <c r="BG119">
        <v>20.949147</v>
      </c>
      <c r="BH119">
        <v>23.787970000000001</v>
      </c>
      <c r="BI119">
        <v>22.907928999999999</v>
      </c>
      <c r="BJ119">
        <v>25.873695000000001</v>
      </c>
      <c r="BK119">
        <v>24.158731</v>
      </c>
      <c r="BL119">
        <v>23.235921000000001</v>
      </c>
      <c r="BM119">
        <v>14.227496</v>
      </c>
      <c r="BN119">
        <v>25.247475000000001</v>
      </c>
      <c r="BO119">
        <v>16.268329999999999</v>
      </c>
      <c r="BP119">
        <v>28.061806000000001</v>
      </c>
      <c r="BQ119">
        <v>25.709128</v>
      </c>
      <c r="BR119">
        <v>30.100206</v>
      </c>
      <c r="BS119">
        <v>0</v>
      </c>
      <c r="BT119">
        <v>6.9236170000000001</v>
      </c>
      <c r="BU119">
        <v>21.672408999999998</v>
      </c>
      <c r="BV119">
        <v>16.451806000000001</v>
      </c>
      <c r="BW119">
        <v>19.029332</v>
      </c>
      <c r="BX119">
        <v>31.281061000000001</v>
      </c>
      <c r="BY119">
        <v>27.051635999999998</v>
      </c>
      <c r="BZ119">
        <v>36.609428000000001</v>
      </c>
      <c r="CA119">
        <v>8.771941</v>
      </c>
      <c r="CB119">
        <v>35.219684999999998</v>
      </c>
      <c r="CC119">
        <v>17.743447</v>
      </c>
    </row>
    <row r="120" spans="3:81" x14ac:dyDescent="0.3">
      <c r="C120" s="1"/>
      <c r="F120" s="118">
        <v>27</v>
      </c>
      <c r="G120" s="32">
        <f t="shared" si="48"/>
        <v>12.063639131569463</v>
      </c>
      <c r="H120" s="33">
        <f t="shared" si="12"/>
        <v>9.9010445275703081</v>
      </c>
      <c r="I120" s="33">
        <f t="shared" si="13"/>
        <v>11.860381274311207</v>
      </c>
      <c r="J120" s="33">
        <f t="shared" si="14"/>
        <v>11.763775833571525</v>
      </c>
      <c r="K120" s="33">
        <f t="shared" si="15"/>
        <v>15.311803596505401</v>
      </c>
      <c r="L120" s="33">
        <f t="shared" si="16"/>
        <v>11.41202418382691</v>
      </c>
      <c r="M120" s="33">
        <f t="shared" si="17"/>
        <v>12.063639131569463</v>
      </c>
      <c r="N120" s="33">
        <f t="shared" si="18"/>
        <v>11.878322790709236</v>
      </c>
      <c r="O120" s="33">
        <f t="shared" si="19"/>
        <v>14.590324605117624</v>
      </c>
      <c r="P120" s="33">
        <f t="shared" si="20"/>
        <v>19.684329600954428</v>
      </c>
      <c r="Q120" s="33">
        <f t="shared" si="21"/>
        <v>17.858243752097131</v>
      </c>
      <c r="R120" s="33">
        <f t="shared" si="22"/>
        <v>15.790289186871636</v>
      </c>
      <c r="S120" s="33">
        <f t="shared" si="23"/>
        <v>17.608666285558055</v>
      </c>
      <c r="T120" s="33">
        <f t="shared" si="24"/>
        <v>16.923221941914075</v>
      </c>
      <c r="U120" s="33">
        <f t="shared" si="25"/>
        <v>9.5515987920513989</v>
      </c>
      <c r="V120" s="33">
        <f t="shared" si="26"/>
        <v>13.742308648265748</v>
      </c>
      <c r="W120" s="33">
        <f t="shared" si="27"/>
        <v>13.195475163731716</v>
      </c>
      <c r="X120" s="33">
        <f t="shared" si="28"/>
        <v>15.038321299414665</v>
      </c>
      <c r="Y120" s="33">
        <f t="shared" si="29"/>
        <v>13.972689425478768</v>
      </c>
      <c r="Z120" s="33">
        <f t="shared" si="30"/>
        <v>13.399281071743696</v>
      </c>
      <c r="AA120" s="33">
        <f t="shared" si="31"/>
        <v>7.8016907552164243</v>
      </c>
      <c r="AB120" s="33">
        <f t="shared" si="32"/>
        <v>14.706623833372687</v>
      </c>
      <c r="AC120" s="33">
        <f t="shared" si="33"/>
        <v>6.6430673443771981</v>
      </c>
      <c r="AD120" s="33">
        <f t="shared" si="34"/>
        <v>17.420889930033432</v>
      </c>
      <c r="AE120" s="33">
        <f t="shared" si="35"/>
        <v>12.509321212422485</v>
      </c>
      <c r="AF120" s="33">
        <f t="shared" si="36"/>
        <v>15.237817366125245</v>
      </c>
      <c r="AG120" s="33">
        <f t="shared" si="37"/>
        <v>3.4656300098176893</v>
      </c>
      <c r="AH120" s="33">
        <f t="shared" si="38"/>
        <v>0</v>
      </c>
      <c r="AI120" s="33">
        <f t="shared" si="39"/>
        <v>10.001014080306213</v>
      </c>
      <c r="AJ120" s="33">
        <f t="shared" si="40"/>
        <v>6.7570737072340208</v>
      </c>
      <c r="AK120" s="33">
        <f t="shared" si="41"/>
        <v>10.785420731479986</v>
      </c>
      <c r="AL120" s="33">
        <f t="shared" si="42"/>
        <v>18.398311108901787</v>
      </c>
      <c r="AM120" s="33">
        <f t="shared" si="43"/>
        <v>15.770262343569414</v>
      </c>
      <c r="AN120" s="33">
        <f t="shared" si="44"/>
        <v>19.282470453726372</v>
      </c>
      <c r="AO120" s="33">
        <f t="shared" si="45"/>
        <v>2.8834292318590231</v>
      </c>
      <c r="AP120" s="33">
        <f t="shared" si="46"/>
        <v>18.418922042576458</v>
      </c>
      <c r="AQ120" s="34">
        <f t="shared" si="47"/>
        <v>7.5596642101731142</v>
      </c>
      <c r="AT120">
        <v>15.934146999999999</v>
      </c>
      <c r="AU120">
        <v>19.087385999999999</v>
      </c>
      <c r="AV120">
        <v>18.931915</v>
      </c>
      <c r="AW120">
        <v>24.641898000000001</v>
      </c>
      <c r="AX120">
        <v>18.365826999999999</v>
      </c>
      <c r="AY120">
        <v>19.414497000000001</v>
      </c>
      <c r="AZ120">
        <v>19.11626</v>
      </c>
      <c r="BA120">
        <v>23.480792999999998</v>
      </c>
      <c r="BB120">
        <v>31.678778999999999</v>
      </c>
      <c r="BC120">
        <v>28.739985999999998</v>
      </c>
      <c r="BD120">
        <v>25.411943999999998</v>
      </c>
      <c r="BE120">
        <v>28.338331</v>
      </c>
      <c r="BF120">
        <v>27.235218</v>
      </c>
      <c r="BG120">
        <v>15.37177</v>
      </c>
      <c r="BH120">
        <v>22.116046999999998</v>
      </c>
      <c r="BI120">
        <v>21.236006</v>
      </c>
      <c r="BJ120">
        <v>24.201771999999998</v>
      </c>
      <c r="BK120">
        <v>22.486808</v>
      </c>
      <c r="BL120">
        <v>21.563998999999999</v>
      </c>
      <c r="BM120">
        <v>12.555573000000001</v>
      </c>
      <c r="BN120">
        <v>23.667957999999999</v>
      </c>
      <c r="BO120">
        <v>10.690954</v>
      </c>
      <c r="BP120">
        <v>28.036135000000002</v>
      </c>
      <c r="BQ120">
        <v>20.131751000000001</v>
      </c>
      <c r="BR120">
        <v>24.522829000000002</v>
      </c>
      <c r="BS120">
        <v>5.5773770000000003</v>
      </c>
      <c r="BT120">
        <v>0</v>
      </c>
      <c r="BU120">
        <v>16.095032</v>
      </c>
      <c r="BV120">
        <v>10.874428999999999</v>
      </c>
      <c r="BW120">
        <v>17.357409000000001</v>
      </c>
      <c r="BX120">
        <v>29.609138000000002</v>
      </c>
      <c r="BY120">
        <v>25.379714</v>
      </c>
      <c r="BZ120">
        <v>31.032050999999999</v>
      </c>
      <c r="CA120">
        <v>4.6404180000000004</v>
      </c>
      <c r="CB120">
        <v>29.642308</v>
      </c>
      <c r="CC120">
        <v>12.166069999999999</v>
      </c>
    </row>
    <row r="121" spans="3:81" x14ac:dyDescent="0.3">
      <c r="C121" s="1"/>
      <c r="F121" s="118">
        <v>28</v>
      </c>
      <c r="G121" s="32">
        <f t="shared" si="48"/>
        <v>17.003868045285646</v>
      </c>
      <c r="H121" s="33">
        <f t="shared" si="12"/>
        <v>19.062508233188758</v>
      </c>
      <c r="I121" s="33">
        <f t="shared" si="13"/>
        <v>21.021844979929661</v>
      </c>
      <c r="J121" s="33">
        <f t="shared" si="14"/>
        <v>20.925239539189981</v>
      </c>
      <c r="K121" s="33">
        <f t="shared" si="15"/>
        <v>19.095803248536665</v>
      </c>
      <c r="L121" s="33">
        <f t="shared" si="16"/>
        <v>15.196023835858178</v>
      </c>
      <c r="M121" s="33">
        <f t="shared" si="17"/>
        <v>17.003868045285646</v>
      </c>
      <c r="N121" s="33">
        <f t="shared" si="18"/>
        <v>17.922823641989886</v>
      </c>
      <c r="O121" s="33">
        <f t="shared" si="19"/>
        <v>16.205394136726859</v>
      </c>
      <c r="P121" s="33">
        <f t="shared" si="20"/>
        <v>28.84579330657288</v>
      </c>
      <c r="Q121" s="33">
        <f t="shared" si="21"/>
        <v>27.019707457715587</v>
      </c>
      <c r="R121" s="33">
        <f t="shared" si="22"/>
        <v>24.951752892490088</v>
      </c>
      <c r="S121" s="33">
        <f t="shared" si="23"/>
        <v>21.392665937589321</v>
      </c>
      <c r="T121" s="33">
        <f t="shared" si="24"/>
        <v>20.707221593945341</v>
      </c>
      <c r="U121" s="33">
        <f t="shared" si="25"/>
        <v>8.9689164502218297</v>
      </c>
      <c r="V121" s="33">
        <f t="shared" si="26"/>
        <v>22.903772975256938</v>
      </c>
      <c r="W121" s="33">
        <f t="shared" si="27"/>
        <v>22.35693886935017</v>
      </c>
      <c r="X121" s="33">
        <f t="shared" si="28"/>
        <v>25.039335379720882</v>
      </c>
      <c r="Y121" s="33">
        <f t="shared" si="29"/>
        <v>23.973704127157717</v>
      </c>
      <c r="Z121" s="33">
        <f t="shared" si="30"/>
        <v>23.400295152049907</v>
      </c>
      <c r="AA121" s="33">
        <f t="shared" si="31"/>
        <v>17.802705456895374</v>
      </c>
      <c r="AB121" s="33">
        <f t="shared" si="32"/>
        <v>18.490623485403955</v>
      </c>
      <c r="AC121" s="33">
        <f t="shared" si="33"/>
        <v>10.427066996408465</v>
      </c>
      <c r="AD121" s="33">
        <f t="shared" si="34"/>
        <v>21.204889582064698</v>
      </c>
      <c r="AE121" s="33">
        <f t="shared" si="35"/>
        <v>11.926638870592914</v>
      </c>
      <c r="AF121" s="33">
        <f t="shared" si="36"/>
        <v>14.888678588738241</v>
      </c>
      <c r="AG121" s="33">
        <f t="shared" si="37"/>
        <v>13.4666440901239</v>
      </c>
      <c r="AH121" s="33">
        <f t="shared" si="38"/>
        <v>10.001014080306213</v>
      </c>
      <c r="AI121" s="33">
        <f t="shared" si="39"/>
        <v>0</v>
      </c>
      <c r="AJ121" s="33">
        <f t="shared" si="40"/>
        <v>10.541073359265289</v>
      </c>
      <c r="AK121" s="33">
        <f t="shared" si="41"/>
        <v>20.786434811786197</v>
      </c>
      <c r="AL121" s="33">
        <f t="shared" si="42"/>
        <v>22.450473486025327</v>
      </c>
      <c r="AM121" s="33">
        <f t="shared" si="43"/>
        <v>24.931726049187866</v>
      </c>
      <c r="AN121" s="33">
        <f t="shared" si="44"/>
        <v>18.933331676339371</v>
      </c>
      <c r="AO121" s="33">
        <f t="shared" si="45"/>
        <v>12.884443312165235</v>
      </c>
      <c r="AP121" s="33">
        <f t="shared" si="46"/>
        <v>22.202921694607728</v>
      </c>
      <c r="AQ121" s="34">
        <f t="shared" si="47"/>
        <v>4.3559291386531127</v>
      </c>
      <c r="AT121">
        <v>30.678056999999999</v>
      </c>
      <c r="AU121">
        <v>33.831296000000002</v>
      </c>
      <c r="AV121">
        <v>33.675825000000003</v>
      </c>
      <c r="AW121">
        <v>30.731639999999999</v>
      </c>
      <c r="AX121">
        <v>24.455569000000001</v>
      </c>
      <c r="AY121">
        <v>27.365005</v>
      </c>
      <c r="AZ121">
        <v>28.843917000000001</v>
      </c>
      <c r="BA121">
        <v>26.079989000000001</v>
      </c>
      <c r="BB121">
        <v>46.422688999999998</v>
      </c>
      <c r="BC121">
        <v>43.483896000000001</v>
      </c>
      <c r="BD121">
        <v>40.155853999999998</v>
      </c>
      <c r="BE121">
        <v>34.428072999999998</v>
      </c>
      <c r="BF121">
        <v>33.324959999999997</v>
      </c>
      <c r="BG121">
        <v>14.434036000000001</v>
      </c>
      <c r="BH121">
        <v>36.859957999999999</v>
      </c>
      <c r="BI121">
        <v>35.979916000000003</v>
      </c>
      <c r="BJ121">
        <v>40.296804000000002</v>
      </c>
      <c r="BK121">
        <v>38.581840999999997</v>
      </c>
      <c r="BL121">
        <v>37.659030999999999</v>
      </c>
      <c r="BM121">
        <v>28.650606</v>
      </c>
      <c r="BN121">
        <v>29.7577</v>
      </c>
      <c r="BO121">
        <v>16.780695999999999</v>
      </c>
      <c r="BP121">
        <v>34.125877000000003</v>
      </c>
      <c r="BQ121">
        <v>19.194016999999999</v>
      </c>
      <c r="BR121">
        <v>23.960946</v>
      </c>
      <c r="BS121">
        <v>21.672408999999998</v>
      </c>
      <c r="BT121">
        <v>16.095032</v>
      </c>
      <c r="BU121">
        <v>0</v>
      </c>
      <c r="BV121">
        <v>16.964171</v>
      </c>
      <c r="BW121">
        <v>33.452441</v>
      </c>
      <c r="BX121">
        <v>36.130445000000002</v>
      </c>
      <c r="BY121">
        <v>40.123624</v>
      </c>
      <c r="BZ121">
        <v>30.470168000000001</v>
      </c>
      <c r="CA121">
        <v>20.73545</v>
      </c>
      <c r="CB121">
        <v>35.732050000000001</v>
      </c>
      <c r="CC121">
        <v>7.0101709999999997</v>
      </c>
    </row>
    <row r="122" spans="3:81" x14ac:dyDescent="0.3">
      <c r="C122" s="1"/>
      <c r="F122" s="118">
        <v>29</v>
      </c>
      <c r="G122" s="32">
        <f t="shared" si="48"/>
        <v>8.5977145910746025</v>
      </c>
      <c r="H122" s="33">
        <f t="shared" si="12"/>
        <v>10.656354778977718</v>
      </c>
      <c r="I122" s="33">
        <f t="shared" si="13"/>
        <v>12.615690904345881</v>
      </c>
      <c r="J122" s="33">
        <f t="shared" si="14"/>
        <v>12.519085463606199</v>
      </c>
      <c r="K122" s="33">
        <f t="shared" si="15"/>
        <v>10.689649172952887</v>
      </c>
      <c r="L122" s="33">
        <f t="shared" si="16"/>
        <v>6.7898697602743976</v>
      </c>
      <c r="M122" s="33">
        <f t="shared" si="17"/>
        <v>8.5977145910746025</v>
      </c>
      <c r="N122" s="33">
        <f t="shared" si="18"/>
        <v>9.5166701877788409</v>
      </c>
      <c r="O122" s="33">
        <f t="shared" si="19"/>
        <v>9.9681701815651138</v>
      </c>
      <c r="P122" s="33">
        <f t="shared" si="20"/>
        <v>20.439639230989101</v>
      </c>
      <c r="Q122" s="33">
        <f t="shared" si="21"/>
        <v>18.613553382131805</v>
      </c>
      <c r="R122" s="33">
        <f t="shared" si="22"/>
        <v>16.54559881690631</v>
      </c>
      <c r="S122" s="33">
        <f t="shared" si="23"/>
        <v>12.986511862005541</v>
      </c>
      <c r="T122" s="33">
        <f t="shared" si="24"/>
        <v>12.301067518361565</v>
      </c>
      <c r="U122" s="33">
        <f t="shared" si="25"/>
        <v>10.091658071010475</v>
      </c>
      <c r="V122" s="33">
        <f t="shared" si="26"/>
        <v>14.497618899673158</v>
      </c>
      <c r="W122" s="33">
        <f t="shared" si="27"/>
        <v>13.950784793766388</v>
      </c>
      <c r="X122" s="33">
        <f t="shared" si="28"/>
        <v>16.696694297041024</v>
      </c>
      <c r="Y122" s="33">
        <f t="shared" si="29"/>
        <v>15.596546410329699</v>
      </c>
      <c r="Z122" s="33">
        <f t="shared" si="30"/>
        <v>15.023137435221892</v>
      </c>
      <c r="AA122" s="33">
        <f t="shared" si="31"/>
        <v>2.8633303093193483</v>
      </c>
      <c r="AB122" s="33">
        <f t="shared" si="32"/>
        <v>10.084469409820175</v>
      </c>
      <c r="AC122" s="33">
        <f t="shared" si="33"/>
        <v>2.0209129208246859</v>
      </c>
      <c r="AD122" s="33">
        <f t="shared" si="34"/>
        <v>12.798736127853655</v>
      </c>
      <c r="AE122" s="33">
        <f t="shared" si="35"/>
        <v>10.336715050890428</v>
      </c>
      <c r="AF122" s="33">
        <f t="shared" si="36"/>
        <v>10.615662942572731</v>
      </c>
      <c r="AG122" s="33">
        <f t="shared" si="37"/>
        <v>10.222703717051711</v>
      </c>
      <c r="AH122" s="33">
        <f t="shared" si="38"/>
        <v>6.7570737072340208</v>
      </c>
      <c r="AI122" s="33">
        <f t="shared" si="39"/>
        <v>10.541073359265289</v>
      </c>
      <c r="AJ122" s="33">
        <f t="shared" si="40"/>
        <v>0</v>
      </c>
      <c r="AK122" s="33">
        <f t="shared" si="41"/>
        <v>14.952654504330967</v>
      </c>
      <c r="AL122" s="33">
        <f t="shared" si="42"/>
        <v>14.044320031814284</v>
      </c>
      <c r="AM122" s="33">
        <f t="shared" si="43"/>
        <v>16.525571973604087</v>
      </c>
      <c r="AN122" s="33">
        <f t="shared" si="44"/>
        <v>14.660316030173862</v>
      </c>
      <c r="AO122" s="33">
        <f t="shared" si="45"/>
        <v>9.6405029390930448</v>
      </c>
      <c r="AP122" s="33">
        <f t="shared" si="46"/>
        <v>13.796767619023949</v>
      </c>
      <c r="AQ122" s="34">
        <f t="shared" si="47"/>
        <v>8.0997234891321916</v>
      </c>
      <c r="AT122">
        <v>17.149698000000001</v>
      </c>
      <c r="AU122">
        <v>20.302935999999999</v>
      </c>
      <c r="AV122">
        <v>20.147465</v>
      </c>
      <c r="AW122">
        <v>17.203279999999999</v>
      </c>
      <c r="AX122">
        <v>10.927209</v>
      </c>
      <c r="AY122">
        <v>13.836646</v>
      </c>
      <c r="AZ122">
        <v>15.315557999999999</v>
      </c>
      <c r="BA122">
        <v>16.042175</v>
      </c>
      <c r="BB122">
        <v>32.894328999999999</v>
      </c>
      <c r="BC122">
        <v>29.955535999999999</v>
      </c>
      <c r="BD122">
        <v>26.627493999999999</v>
      </c>
      <c r="BE122">
        <v>20.899712999999998</v>
      </c>
      <c r="BF122">
        <v>19.796600000000002</v>
      </c>
      <c r="BG122">
        <v>16.240908999999998</v>
      </c>
      <c r="BH122">
        <v>23.331598</v>
      </c>
      <c r="BI122">
        <v>22.451556</v>
      </c>
      <c r="BJ122">
        <v>26.870657999999999</v>
      </c>
      <c r="BK122">
        <v>25.100145999999999</v>
      </c>
      <c r="BL122">
        <v>24.177336</v>
      </c>
      <c r="BM122">
        <v>4.6080719999999999</v>
      </c>
      <c r="BN122">
        <v>16.229340000000001</v>
      </c>
      <c r="BO122">
        <v>3.2523360000000001</v>
      </c>
      <c r="BP122">
        <v>20.597518000000001</v>
      </c>
      <c r="BQ122">
        <v>16.635289</v>
      </c>
      <c r="BR122">
        <v>17.084211</v>
      </c>
      <c r="BS122">
        <v>16.451806000000001</v>
      </c>
      <c r="BT122">
        <v>10.874428999999999</v>
      </c>
      <c r="BU122">
        <v>16.964171</v>
      </c>
      <c r="BV122">
        <v>0</v>
      </c>
      <c r="BW122">
        <v>24.063904999999998</v>
      </c>
      <c r="BX122">
        <v>22.602086</v>
      </c>
      <c r="BY122">
        <v>26.595264</v>
      </c>
      <c r="BZ122">
        <v>23.593433000000001</v>
      </c>
      <c r="CA122">
        <v>15.514847</v>
      </c>
      <c r="CB122">
        <v>22.203690000000002</v>
      </c>
      <c r="CC122">
        <v>13.035209</v>
      </c>
    </row>
    <row r="123" spans="3:81" x14ac:dyDescent="0.3">
      <c r="C123" s="1"/>
      <c r="F123" s="118">
        <v>30</v>
      </c>
      <c r="G123" s="32">
        <f t="shared" si="48"/>
        <v>7.9125094759342334</v>
      </c>
      <c r="H123" s="33">
        <f t="shared" si="12"/>
        <v>5.7499154933078156</v>
      </c>
      <c r="I123" s="33">
        <f t="shared" si="13"/>
        <v>7.7092522400487153</v>
      </c>
      <c r="J123" s="33">
        <f t="shared" si="14"/>
        <v>7.6126461779362966</v>
      </c>
      <c r="K123" s="33">
        <f t="shared" si="15"/>
        <v>14.306633775336474</v>
      </c>
      <c r="L123" s="33">
        <f t="shared" si="16"/>
        <v>9.4008748928132029</v>
      </c>
      <c r="M123" s="33">
        <f t="shared" si="17"/>
        <v>7.9125094759342334</v>
      </c>
      <c r="N123" s="33">
        <f t="shared" si="18"/>
        <v>7.727193135074006</v>
      </c>
      <c r="O123" s="33">
        <f t="shared" si="19"/>
        <v>13.585154162575963</v>
      </c>
      <c r="P123" s="33">
        <f t="shared" si="20"/>
        <v>10.03020057911939</v>
      </c>
      <c r="Q123" s="33">
        <f t="shared" si="21"/>
        <v>13.695914474256528</v>
      </c>
      <c r="R123" s="33">
        <f t="shared" si="22"/>
        <v>11.453732586029057</v>
      </c>
      <c r="S123" s="33">
        <f t="shared" si="23"/>
        <v>15.748712515689663</v>
      </c>
      <c r="T123" s="33">
        <f t="shared" si="24"/>
        <v>15.918051499372414</v>
      </c>
      <c r="U123" s="33">
        <f t="shared" si="25"/>
        <v>20.337019523531389</v>
      </c>
      <c r="V123" s="33">
        <f t="shared" si="26"/>
        <v>9.5911796140032557</v>
      </c>
      <c r="W123" s="33">
        <f t="shared" si="27"/>
        <v>9.0443461294692238</v>
      </c>
      <c r="X123" s="33">
        <f t="shared" si="28"/>
        <v>5.1466128972125222</v>
      </c>
      <c r="Y123" s="33">
        <f t="shared" si="29"/>
        <v>6.3594355450060274</v>
      </c>
      <c r="Z123" s="33">
        <f t="shared" si="30"/>
        <v>5.7133551642288145</v>
      </c>
      <c r="AA123" s="33">
        <f t="shared" si="31"/>
        <v>12.752233834988257</v>
      </c>
      <c r="AB123" s="33">
        <f t="shared" si="32"/>
        <v>10.498076230007333</v>
      </c>
      <c r="AC123" s="33">
        <f t="shared" si="33"/>
        <v>14.665447326233114</v>
      </c>
      <c r="AD123" s="33">
        <f t="shared" si="34"/>
        <v>12.24682478531572</v>
      </c>
      <c r="AE123" s="33">
        <f t="shared" si="35"/>
        <v>15.929726471721327</v>
      </c>
      <c r="AF123" s="33">
        <f t="shared" si="36"/>
        <v>14.243906818944412</v>
      </c>
      <c r="AG123" s="33">
        <f t="shared" si="37"/>
        <v>11.82430810145774</v>
      </c>
      <c r="AH123" s="33">
        <f t="shared" si="38"/>
        <v>10.785420731479986</v>
      </c>
      <c r="AI123" s="33">
        <f t="shared" si="39"/>
        <v>20.786434811786197</v>
      </c>
      <c r="AJ123" s="33">
        <f t="shared" si="40"/>
        <v>17.542495060086743</v>
      </c>
      <c r="AK123" s="33">
        <f t="shared" si="41"/>
        <v>0</v>
      </c>
      <c r="AL123" s="33">
        <f t="shared" si="42"/>
        <v>14.235982452433918</v>
      </c>
      <c r="AM123" s="33">
        <f t="shared" si="43"/>
        <v>11.619132687934183</v>
      </c>
      <c r="AN123" s="33">
        <f t="shared" si="44"/>
        <v>18.334583121030981</v>
      </c>
      <c r="AO123" s="33">
        <f t="shared" si="45"/>
        <v>12.770436327935677</v>
      </c>
      <c r="AP123" s="33">
        <f t="shared" si="46"/>
        <v>17.399481775137634</v>
      </c>
      <c r="AQ123" s="34">
        <f t="shared" si="47"/>
        <v>18.345084941653099</v>
      </c>
      <c r="AT123">
        <v>9.2535690000000006</v>
      </c>
      <c r="AU123">
        <v>12.406808</v>
      </c>
      <c r="AV123">
        <v>12.251336</v>
      </c>
      <c r="AW123">
        <v>23.024238</v>
      </c>
      <c r="AX123">
        <v>15.129204</v>
      </c>
      <c r="AY123">
        <v>12.733917999999999</v>
      </c>
      <c r="AZ123">
        <v>12.435681000000001</v>
      </c>
      <c r="BA123">
        <v>21.863132</v>
      </c>
      <c r="BB123">
        <v>16.142002999999999</v>
      </c>
      <c r="BC123">
        <v>22.041383</v>
      </c>
      <c r="BD123">
        <v>18.432950000000002</v>
      </c>
      <c r="BE123">
        <v>25.345033000000001</v>
      </c>
      <c r="BF123">
        <v>25.617557000000001</v>
      </c>
      <c r="BG123">
        <v>32.729179000000002</v>
      </c>
      <c r="BH123">
        <v>15.435468999999999</v>
      </c>
      <c r="BI123">
        <v>14.555427999999999</v>
      </c>
      <c r="BJ123">
        <v>8.2826500000000003</v>
      </c>
      <c r="BK123">
        <v>10.234494</v>
      </c>
      <c r="BL123">
        <v>9.1947310000000009</v>
      </c>
      <c r="BM123">
        <v>20.522680000000001</v>
      </c>
      <c r="BN123">
        <v>16.894974000000001</v>
      </c>
      <c r="BO123">
        <v>23.601690999999999</v>
      </c>
      <c r="BP123">
        <v>19.709305000000001</v>
      </c>
      <c r="BQ123">
        <v>25.636346</v>
      </c>
      <c r="BR123">
        <v>22.923289</v>
      </c>
      <c r="BS123">
        <v>19.029332</v>
      </c>
      <c r="BT123">
        <v>17.357409000000001</v>
      </c>
      <c r="BU123">
        <v>33.452441</v>
      </c>
      <c r="BV123">
        <v>28.231839000000001</v>
      </c>
      <c r="BW123">
        <v>0</v>
      </c>
      <c r="BX123">
        <v>22.910536</v>
      </c>
      <c r="BY123">
        <v>18.699134999999998</v>
      </c>
      <c r="BZ123">
        <v>29.506578000000001</v>
      </c>
      <c r="CA123">
        <v>20.551974000000001</v>
      </c>
      <c r="CB123">
        <v>28.001681999999999</v>
      </c>
      <c r="CC123">
        <v>29.523478999999998</v>
      </c>
    </row>
    <row r="124" spans="3:81" x14ac:dyDescent="0.3">
      <c r="C124" s="1"/>
      <c r="F124" s="118">
        <v>31</v>
      </c>
      <c r="G124" s="32">
        <f t="shared" si="48"/>
        <v>12.113476953285199</v>
      </c>
      <c r="H124" s="33">
        <f t="shared" si="12"/>
        <v>8.9426286552251231</v>
      </c>
      <c r="I124" s="33">
        <f t="shared" si="13"/>
        <v>7.910735456771099</v>
      </c>
      <c r="J124" s="33">
        <f t="shared" si="14"/>
        <v>7.9989119763381256</v>
      </c>
      <c r="K124" s="33">
        <f t="shared" si="15"/>
        <v>6.0983993438303905</v>
      </c>
      <c r="L124" s="33">
        <f t="shared" si="16"/>
        <v>9.498519890141301</v>
      </c>
      <c r="M124" s="33">
        <f t="shared" si="17"/>
        <v>12.113476953285199</v>
      </c>
      <c r="N124" s="33">
        <f t="shared" si="18"/>
        <v>11.928159991052233</v>
      </c>
      <c r="O124" s="33">
        <f t="shared" si="19"/>
        <v>7.9494538133644852</v>
      </c>
      <c r="P124" s="33">
        <f t="shared" si="20"/>
        <v>6.6669839810108495</v>
      </c>
      <c r="Q124" s="33">
        <f t="shared" si="21"/>
        <v>4.840898132153554</v>
      </c>
      <c r="R124" s="33">
        <f t="shared" si="22"/>
        <v>3.7083978525358225</v>
      </c>
      <c r="S124" s="33">
        <f t="shared" si="23"/>
        <v>1.8747561112008648</v>
      </c>
      <c r="T124" s="33">
        <f t="shared" si="24"/>
        <v>3.6136223545055737</v>
      </c>
      <c r="U124" s="33">
        <f t="shared" si="25"/>
        <v>18.390534629102614</v>
      </c>
      <c r="V124" s="33">
        <f t="shared" si="26"/>
        <v>6.7801067518361569</v>
      </c>
      <c r="W124" s="33">
        <f t="shared" si="27"/>
        <v>7.2573185280922621</v>
      </c>
      <c r="X124" s="33">
        <f t="shared" si="28"/>
        <v>9.0893695552213956</v>
      </c>
      <c r="Y124" s="33">
        <f t="shared" si="29"/>
        <v>11.157864714727776</v>
      </c>
      <c r="Z124" s="33">
        <f t="shared" si="30"/>
        <v>14.317665626902954</v>
      </c>
      <c r="AA124" s="33">
        <f t="shared" si="31"/>
        <v>14.631566356394547</v>
      </c>
      <c r="AB124" s="33">
        <f t="shared" si="32"/>
        <v>12.79311891831434</v>
      </c>
      <c r="AC124" s="33">
        <f t="shared" si="33"/>
        <v>13.75711285371643</v>
      </c>
      <c r="AD124" s="33">
        <f t="shared" si="34"/>
        <v>6.6658319559571</v>
      </c>
      <c r="AE124" s="33">
        <f t="shared" si="35"/>
        <v>15.029304559633141</v>
      </c>
      <c r="AF124" s="33">
        <f t="shared" si="36"/>
        <v>9.406516335889247</v>
      </c>
      <c r="AG124" s="33">
        <f t="shared" si="37"/>
        <v>19.437198478879541</v>
      </c>
      <c r="AH124" s="33">
        <f t="shared" si="38"/>
        <v>18.398311108901787</v>
      </c>
      <c r="AI124" s="33">
        <f t="shared" si="39"/>
        <v>22.450473486025327</v>
      </c>
      <c r="AJ124" s="33">
        <f t="shared" si="40"/>
        <v>14.044320031814284</v>
      </c>
      <c r="AK124" s="33">
        <f t="shared" si="41"/>
        <v>14.235982452433918</v>
      </c>
      <c r="AL124" s="33">
        <f t="shared" si="42"/>
        <v>0</v>
      </c>
      <c r="AM124" s="33">
        <f t="shared" si="43"/>
        <v>2.6307921259646809</v>
      </c>
      <c r="AN124" s="33">
        <f t="shared" si="44"/>
        <v>7.8350329948923161</v>
      </c>
      <c r="AO124" s="33">
        <f t="shared" si="45"/>
        <v>20.383326705357476</v>
      </c>
      <c r="AP124" s="33">
        <f t="shared" si="46"/>
        <v>3.5255253706488374</v>
      </c>
      <c r="AQ124" s="34">
        <f t="shared" si="47"/>
        <v>20.009123615892232</v>
      </c>
      <c r="AT124">
        <v>14.391730000000001</v>
      </c>
      <c r="AU124">
        <v>12.731063000000001</v>
      </c>
      <c r="AV124">
        <v>12.872968999999999</v>
      </c>
      <c r="AW124">
        <v>9.8143980000000006</v>
      </c>
      <c r="AX124">
        <v>15.286348</v>
      </c>
      <c r="AY124">
        <v>19.494703000000001</v>
      </c>
      <c r="AZ124">
        <v>19.196465</v>
      </c>
      <c r="BA124">
        <v>12.793374</v>
      </c>
      <c r="BB124">
        <v>10.729444000000001</v>
      </c>
      <c r="BC124">
        <v>7.7906510000000004</v>
      </c>
      <c r="BD124">
        <v>5.9680730000000004</v>
      </c>
      <c r="BE124">
        <v>3.0171199999999998</v>
      </c>
      <c r="BF124">
        <v>5.8155469999999996</v>
      </c>
      <c r="BG124">
        <v>29.596623000000001</v>
      </c>
      <c r="BH124">
        <v>10.911497000000001</v>
      </c>
      <c r="BI124">
        <v>11.679493000000001</v>
      </c>
      <c r="BJ124">
        <v>14.627886</v>
      </c>
      <c r="BK124">
        <v>17.956797999999999</v>
      </c>
      <c r="BL124">
        <v>23.041992</v>
      </c>
      <c r="BM124">
        <v>23.547165</v>
      </c>
      <c r="BN124">
        <v>20.588477999999999</v>
      </c>
      <c r="BO124">
        <v>22.139872</v>
      </c>
      <c r="BP124">
        <v>10.727589999999999</v>
      </c>
      <c r="BQ124">
        <v>24.187260999999999</v>
      </c>
      <c r="BR124">
        <v>15.138282999999999</v>
      </c>
      <c r="BS124">
        <v>31.281061000000001</v>
      </c>
      <c r="BT124">
        <v>29.609138000000002</v>
      </c>
      <c r="BU124">
        <v>36.130445000000002</v>
      </c>
      <c r="BV124">
        <v>22.602086</v>
      </c>
      <c r="BW124">
        <v>22.910536</v>
      </c>
      <c r="BX124">
        <v>0</v>
      </c>
      <c r="BY124">
        <v>4.2338389999999997</v>
      </c>
      <c r="BZ124">
        <v>12.609232</v>
      </c>
      <c r="CA124">
        <v>32.803702999999999</v>
      </c>
      <c r="CB124">
        <v>5.6737690000000001</v>
      </c>
      <c r="CC124">
        <v>32.201483000000003</v>
      </c>
    </row>
    <row r="125" spans="3:81" x14ac:dyDescent="0.3">
      <c r="C125" s="1"/>
      <c r="F125" s="118">
        <v>32</v>
      </c>
      <c r="G125" s="32">
        <f t="shared" si="48"/>
        <v>9.4854275665800891</v>
      </c>
      <c r="H125" s="33">
        <f t="shared" si="12"/>
        <v>6.3145792685200144</v>
      </c>
      <c r="I125" s="33">
        <f t="shared" si="13"/>
        <v>5.2826866914387267</v>
      </c>
      <c r="J125" s="33">
        <f t="shared" si="14"/>
        <v>5.3708625896330178</v>
      </c>
      <c r="K125" s="33">
        <f t="shared" si="15"/>
        <v>6.4223669330284467</v>
      </c>
      <c r="L125" s="33">
        <f t="shared" si="16"/>
        <v>10.973792362086321</v>
      </c>
      <c r="M125" s="33">
        <f t="shared" si="17"/>
        <v>9.4854275665800891</v>
      </c>
      <c r="N125" s="33">
        <f t="shared" si="18"/>
        <v>9.3001112257198599</v>
      </c>
      <c r="O125" s="33">
        <f t="shared" si="19"/>
        <v>9.3836572756533734</v>
      </c>
      <c r="P125" s="33">
        <f t="shared" si="20"/>
        <v>5.0071582139262061</v>
      </c>
      <c r="Q125" s="33">
        <f t="shared" si="21"/>
        <v>3.1810723650689101</v>
      </c>
      <c r="R125" s="33">
        <f t="shared" si="22"/>
        <v>2.0485714640784418</v>
      </c>
      <c r="S125" s="33">
        <f t="shared" si="23"/>
        <v>4.1435228105931623</v>
      </c>
      <c r="T125" s="33">
        <f t="shared" si="24"/>
        <v>4.471611965153417</v>
      </c>
      <c r="U125" s="33">
        <f t="shared" si="25"/>
        <v>20.863874631836651</v>
      </c>
      <c r="V125" s="33">
        <f t="shared" si="26"/>
        <v>4.1520579865037845</v>
      </c>
      <c r="W125" s="33">
        <f t="shared" si="27"/>
        <v>4.6292697627598889</v>
      </c>
      <c r="X125" s="33">
        <f t="shared" si="28"/>
        <v>7.4295431667640157</v>
      </c>
      <c r="Y125" s="33">
        <f t="shared" si="29"/>
        <v>5.2487901872817435</v>
      </c>
      <c r="Z125" s="33">
        <f t="shared" si="30"/>
        <v>11.689616240197847</v>
      </c>
      <c r="AA125" s="33">
        <f t="shared" si="31"/>
        <v>15.193698659077635</v>
      </c>
      <c r="AB125" s="33">
        <f t="shared" si="32"/>
        <v>12.070994320653188</v>
      </c>
      <c r="AC125" s="33">
        <f t="shared" si="33"/>
        <v>16.238364795506232</v>
      </c>
      <c r="AD125" s="33">
        <f t="shared" si="34"/>
        <v>4.7897187666993926</v>
      </c>
      <c r="AE125" s="33">
        <f t="shared" si="35"/>
        <v>17.50264456236718</v>
      </c>
      <c r="AF125" s="33">
        <f t="shared" si="36"/>
        <v>10.840719176805399</v>
      </c>
      <c r="AG125" s="33">
        <f t="shared" si="37"/>
        <v>16.80914909217443</v>
      </c>
      <c r="AH125" s="33">
        <f t="shared" si="38"/>
        <v>15.770262343569414</v>
      </c>
      <c r="AI125" s="33">
        <f t="shared" si="39"/>
        <v>24.931726049187866</v>
      </c>
      <c r="AJ125" s="33">
        <f t="shared" si="40"/>
        <v>16.525571973604087</v>
      </c>
      <c r="AK125" s="33">
        <f t="shared" si="41"/>
        <v>12.576156063976537</v>
      </c>
      <c r="AL125" s="33">
        <f t="shared" si="42"/>
        <v>2.6307921259646809</v>
      </c>
      <c r="AM125" s="33">
        <f t="shared" si="43"/>
        <v>0</v>
      </c>
      <c r="AN125" s="33">
        <f t="shared" si="44"/>
        <v>10.103799072911878</v>
      </c>
      <c r="AO125" s="33">
        <f t="shared" si="45"/>
        <v>17.755277318652368</v>
      </c>
      <c r="AP125" s="33">
        <f t="shared" si="46"/>
        <v>5.7942914486683978</v>
      </c>
      <c r="AQ125" s="34">
        <f t="shared" si="47"/>
        <v>22.490376179054767</v>
      </c>
      <c r="AT125">
        <v>10.162305</v>
      </c>
      <c r="AU125">
        <v>8.5016390000000008</v>
      </c>
      <c r="AV125">
        <v>8.6435440000000003</v>
      </c>
      <c r="AW125">
        <v>10.335772</v>
      </c>
      <c r="AX125">
        <v>17.660563</v>
      </c>
      <c r="AY125">
        <v>15.265278</v>
      </c>
      <c r="AZ125">
        <v>14.967041</v>
      </c>
      <c r="BA125">
        <v>15.101495</v>
      </c>
      <c r="BB125">
        <v>8.0582200000000004</v>
      </c>
      <c r="BC125">
        <v>5.1194269999999999</v>
      </c>
      <c r="BD125">
        <v>3.2968479999999998</v>
      </c>
      <c r="BE125">
        <v>6.6683370000000002</v>
      </c>
      <c r="BF125">
        <v>7.1963439999999999</v>
      </c>
      <c r="BG125">
        <v>33.577067999999997</v>
      </c>
      <c r="BH125">
        <v>6.6820729999999999</v>
      </c>
      <c r="BI125">
        <v>7.4500690000000001</v>
      </c>
      <c r="BJ125">
        <v>11.956661</v>
      </c>
      <c r="BK125">
        <v>8.4470880000000008</v>
      </c>
      <c r="BL125">
        <v>18.812567000000001</v>
      </c>
      <c r="BM125">
        <v>24.451827000000002</v>
      </c>
      <c r="BN125">
        <v>19.426334000000001</v>
      </c>
      <c r="BO125">
        <v>26.133050000000001</v>
      </c>
      <c r="BP125">
        <v>7.7082860000000002</v>
      </c>
      <c r="BQ125">
        <v>28.167705999999999</v>
      </c>
      <c r="BR125">
        <v>17.446403</v>
      </c>
      <c r="BS125">
        <v>27.051635999999998</v>
      </c>
      <c r="BT125">
        <v>25.379714</v>
      </c>
      <c r="BU125">
        <v>40.123624</v>
      </c>
      <c r="BV125">
        <v>26.595264</v>
      </c>
      <c r="BW125">
        <v>20.239311000000001</v>
      </c>
      <c r="BX125">
        <v>4.2338389999999997</v>
      </c>
      <c r="BY125">
        <v>0</v>
      </c>
      <c r="BZ125">
        <v>16.260448</v>
      </c>
      <c r="CA125">
        <v>28.574278</v>
      </c>
      <c r="CB125">
        <v>9.3249849999999999</v>
      </c>
      <c r="CC125">
        <v>36.194662000000001</v>
      </c>
    </row>
    <row r="126" spans="3:81" x14ac:dyDescent="0.3">
      <c r="C126" s="1"/>
      <c r="F126" s="118">
        <v>33</v>
      </c>
      <c r="G126" s="32">
        <f t="shared" si="48"/>
        <v>11.933619993289176</v>
      </c>
      <c r="H126" s="33">
        <f t="shared" si="12"/>
        <v>13.99226018119229</v>
      </c>
      <c r="I126" s="33">
        <f t="shared" si="13"/>
        <v>15.95159692793319</v>
      </c>
      <c r="J126" s="33">
        <f t="shared" si="14"/>
        <v>15.854991487193509</v>
      </c>
      <c r="K126" s="33">
        <f t="shared" si="15"/>
        <v>7.532237438950129</v>
      </c>
      <c r="L126" s="33">
        <f t="shared" si="16"/>
        <v>10.125775783861707</v>
      </c>
      <c r="M126" s="33">
        <f t="shared" si="17"/>
        <v>11.933619993289176</v>
      </c>
      <c r="N126" s="33">
        <f t="shared" si="18"/>
        <v>12.852575589993412</v>
      </c>
      <c r="O126" s="33">
        <f t="shared" si="19"/>
        <v>5.6528993251892077</v>
      </c>
      <c r="P126" s="33">
        <f t="shared" si="20"/>
        <v>14.139990927958046</v>
      </c>
      <c r="Q126" s="33">
        <f t="shared" si="21"/>
        <v>12.313905079100749</v>
      </c>
      <c r="R126" s="33">
        <f t="shared" si="22"/>
        <v>11.181404799483019</v>
      </c>
      <c r="S126" s="33">
        <f t="shared" si="23"/>
        <v>6.8383896504156976</v>
      </c>
      <c r="T126" s="33">
        <f t="shared" si="24"/>
        <v>6.1529453067717208</v>
      </c>
      <c r="U126" s="33">
        <f t="shared" si="25"/>
        <v>14.111587358793047</v>
      </c>
      <c r="V126" s="33">
        <f t="shared" si="26"/>
        <v>11.855143723513986</v>
      </c>
      <c r="W126" s="33">
        <f t="shared" si="27"/>
        <v>12.332355499770092</v>
      </c>
      <c r="X126" s="33">
        <f t="shared" si="28"/>
        <v>16.56237650216859</v>
      </c>
      <c r="Y126" s="33">
        <f t="shared" si="29"/>
        <v>18.630871661674973</v>
      </c>
      <c r="Z126" s="33">
        <f t="shared" si="30"/>
        <v>18.359043458809204</v>
      </c>
      <c r="AA126" s="33">
        <f t="shared" si="31"/>
        <v>15.258822250114955</v>
      </c>
      <c r="AB126" s="33">
        <f t="shared" si="32"/>
        <v>13.420375433407484</v>
      </c>
      <c r="AC126" s="33">
        <f t="shared" si="33"/>
        <v>14.373109473448743</v>
      </c>
      <c r="AD126" s="33">
        <f t="shared" si="34"/>
        <v>8.0996700510768385</v>
      </c>
      <c r="AE126" s="33">
        <f t="shared" si="35"/>
        <v>10.750357910696311</v>
      </c>
      <c r="AF126" s="33">
        <f t="shared" si="36"/>
        <v>5.2939229746355645</v>
      </c>
      <c r="AG126" s="33">
        <f t="shared" si="37"/>
        <v>22.748100463544063</v>
      </c>
      <c r="AH126" s="33">
        <f t="shared" si="38"/>
        <v>19.282470453726372</v>
      </c>
      <c r="AI126" s="33">
        <f t="shared" si="39"/>
        <v>18.933331676339371</v>
      </c>
      <c r="AJ126" s="33">
        <f t="shared" si="40"/>
        <v>14.660316030173862</v>
      </c>
      <c r="AK126" s="33">
        <f t="shared" si="41"/>
        <v>18.334583121030981</v>
      </c>
      <c r="AL126" s="33">
        <f t="shared" si="42"/>
        <v>7.8350329948923161</v>
      </c>
      <c r="AM126" s="33">
        <f t="shared" si="43"/>
        <v>10.103799072911878</v>
      </c>
      <c r="AN126" s="33">
        <f t="shared" si="44"/>
        <v>0</v>
      </c>
      <c r="AO126" s="33">
        <f t="shared" si="45"/>
        <v>22.165899685585394</v>
      </c>
      <c r="AP126" s="33">
        <f t="shared" si="46"/>
        <v>5.9451309232356113</v>
      </c>
      <c r="AQ126" s="34">
        <f t="shared" si="47"/>
        <v>16.491981806206269</v>
      </c>
      <c r="AT126">
        <v>22.518304000000001</v>
      </c>
      <c r="AU126">
        <v>25.671543</v>
      </c>
      <c r="AV126">
        <v>25.516072000000001</v>
      </c>
      <c r="AW126">
        <v>12.121931</v>
      </c>
      <c r="AX126">
        <v>16.295815999999999</v>
      </c>
      <c r="AY126">
        <v>19.205252000000002</v>
      </c>
      <c r="AZ126">
        <v>20.684163999999999</v>
      </c>
      <c r="BA126">
        <v>9.0974369999999993</v>
      </c>
      <c r="BB126">
        <v>22.756053000000001</v>
      </c>
      <c r="BC126">
        <v>19.817260000000001</v>
      </c>
      <c r="BD126">
        <v>17.994682000000001</v>
      </c>
      <c r="BE126">
        <v>11.005293999999999</v>
      </c>
      <c r="BF126">
        <v>9.9021810000000006</v>
      </c>
      <c r="BG126">
        <v>22.710342000000001</v>
      </c>
      <c r="BH126">
        <v>19.078956999999999</v>
      </c>
      <c r="BI126">
        <v>19.846952999999999</v>
      </c>
      <c r="BJ126">
        <v>26.654495000000001</v>
      </c>
      <c r="BK126">
        <v>29.983407</v>
      </c>
      <c r="BL126">
        <v>29.545943000000001</v>
      </c>
      <c r="BM126">
        <v>24.556633000000001</v>
      </c>
      <c r="BN126">
        <v>21.597947000000001</v>
      </c>
      <c r="BO126">
        <v>23.131219999999999</v>
      </c>
      <c r="BP126">
        <v>13.035123</v>
      </c>
      <c r="BQ126">
        <v>17.300981</v>
      </c>
      <c r="BR126">
        <v>8.5197219999999998</v>
      </c>
      <c r="BS126">
        <v>36.609428000000001</v>
      </c>
      <c r="BT126">
        <v>31.032050999999999</v>
      </c>
      <c r="BU126">
        <v>30.470168000000001</v>
      </c>
      <c r="BV126">
        <v>23.593433000000001</v>
      </c>
      <c r="BW126">
        <v>29.506578000000001</v>
      </c>
      <c r="BX126">
        <v>12.609232</v>
      </c>
      <c r="BY126">
        <v>16.260448</v>
      </c>
      <c r="BZ126">
        <v>0</v>
      </c>
      <c r="CA126">
        <v>35.672469</v>
      </c>
      <c r="CB126">
        <v>9.5677369999999993</v>
      </c>
      <c r="CC126">
        <v>26.541205999999999</v>
      </c>
    </row>
    <row r="127" spans="3:81" x14ac:dyDescent="0.3">
      <c r="C127" s="1"/>
      <c r="F127" s="118">
        <v>34</v>
      </c>
      <c r="G127" s="32">
        <f t="shared" si="48"/>
        <v>14.048654106652418</v>
      </c>
      <c r="H127" s="33">
        <f t="shared" si="12"/>
        <v>11.886060124025999</v>
      </c>
      <c r="I127" s="33">
        <f t="shared" si="13"/>
        <v>13.845396870766898</v>
      </c>
      <c r="J127" s="33">
        <f t="shared" si="14"/>
        <v>13.74879080865448</v>
      </c>
      <c r="K127" s="33">
        <f t="shared" si="15"/>
        <v>18.195232828364425</v>
      </c>
      <c r="L127" s="33">
        <f t="shared" si="16"/>
        <v>14.295453415685934</v>
      </c>
      <c r="M127" s="33">
        <f t="shared" si="17"/>
        <v>14.048654106652418</v>
      </c>
      <c r="N127" s="33">
        <f t="shared" si="18"/>
        <v>13.863337765792188</v>
      </c>
      <c r="O127" s="33">
        <f t="shared" si="19"/>
        <v>17.473753836976648</v>
      </c>
      <c r="P127" s="33">
        <f t="shared" si="20"/>
        <v>21.66934519741012</v>
      </c>
      <c r="Q127" s="33">
        <f t="shared" si="21"/>
        <v>19.843258727180086</v>
      </c>
      <c r="R127" s="33">
        <f t="shared" si="22"/>
        <v>17.77530416195459</v>
      </c>
      <c r="S127" s="33">
        <f t="shared" si="23"/>
        <v>20.492095517417077</v>
      </c>
      <c r="T127" s="33">
        <f t="shared" si="24"/>
        <v>19.806651173773101</v>
      </c>
      <c r="U127" s="33">
        <f t="shared" si="25"/>
        <v>12.435028023910421</v>
      </c>
      <c r="V127" s="33">
        <f t="shared" si="26"/>
        <v>15.727324244721437</v>
      </c>
      <c r="W127" s="33">
        <f t="shared" si="27"/>
        <v>15.180490760187407</v>
      </c>
      <c r="X127" s="33">
        <f t="shared" si="28"/>
        <v>17.023336895870358</v>
      </c>
      <c r="Y127" s="33">
        <f t="shared" si="29"/>
        <v>15.957705021934459</v>
      </c>
      <c r="Z127" s="33">
        <f t="shared" si="30"/>
        <v>15.384296046826648</v>
      </c>
      <c r="AA127" s="33">
        <f t="shared" si="31"/>
        <v>9.7867063516721142</v>
      </c>
      <c r="AB127" s="33">
        <f t="shared" si="32"/>
        <v>16.634220860725513</v>
      </c>
      <c r="AC127" s="33">
        <f t="shared" si="33"/>
        <v>9.5264965762362213</v>
      </c>
      <c r="AD127" s="33">
        <f t="shared" si="34"/>
        <v>18.382969416033902</v>
      </c>
      <c r="AE127" s="33">
        <f t="shared" si="35"/>
        <v>15.392750444281507</v>
      </c>
      <c r="AF127" s="33">
        <f t="shared" si="36"/>
        <v>18.121246597984268</v>
      </c>
      <c r="AG127" s="33">
        <f t="shared" si="37"/>
        <v>5.4506449849006424</v>
      </c>
      <c r="AH127" s="33">
        <f t="shared" si="38"/>
        <v>5.2482750692830598</v>
      </c>
      <c r="AI127" s="33">
        <f t="shared" si="39"/>
        <v>12.884443312165235</v>
      </c>
      <c r="AJ127" s="33">
        <f t="shared" si="40"/>
        <v>9.6405029390930448</v>
      </c>
      <c r="AK127" s="33">
        <f t="shared" si="41"/>
        <v>12.770436327935677</v>
      </c>
      <c r="AL127" s="33">
        <f t="shared" si="42"/>
        <v>20.383326705357476</v>
      </c>
      <c r="AM127" s="33">
        <f t="shared" si="43"/>
        <v>17.755277318652368</v>
      </c>
      <c r="AN127" s="33">
        <f t="shared" si="44"/>
        <v>22.165899685585394</v>
      </c>
      <c r="AO127" s="33">
        <f t="shared" si="45"/>
        <v>0</v>
      </c>
      <c r="AP127" s="33">
        <f t="shared" si="46"/>
        <v>21.30235127443548</v>
      </c>
      <c r="AQ127" s="34">
        <f t="shared" si="47"/>
        <v>10.443093442032138</v>
      </c>
      <c r="AT127">
        <v>19.128712</v>
      </c>
      <c r="AU127">
        <v>22.281950999999999</v>
      </c>
      <c r="AV127">
        <v>22.126479</v>
      </c>
      <c r="AW127">
        <v>29.282316000000002</v>
      </c>
      <c r="AX127">
        <v>23.006245</v>
      </c>
      <c r="AY127">
        <v>22.609061000000001</v>
      </c>
      <c r="AZ127">
        <v>22.310824</v>
      </c>
      <c r="BA127">
        <v>28.121210999999999</v>
      </c>
      <c r="BB127">
        <v>34.873344000000003</v>
      </c>
      <c r="BC127">
        <v>31.934550000000002</v>
      </c>
      <c r="BD127">
        <v>28.606508000000002</v>
      </c>
      <c r="BE127">
        <v>32.978749000000001</v>
      </c>
      <c r="BF127">
        <v>31.875636</v>
      </c>
      <c r="BG127">
        <v>20.012187999999998</v>
      </c>
      <c r="BH127">
        <v>25.310611999999999</v>
      </c>
      <c r="BI127">
        <v>24.430571</v>
      </c>
      <c r="BJ127">
        <v>27.396336999999999</v>
      </c>
      <c r="BK127">
        <v>25.681373000000001</v>
      </c>
      <c r="BL127">
        <v>24.758562999999999</v>
      </c>
      <c r="BM127">
        <v>15.750138</v>
      </c>
      <c r="BN127">
        <v>26.770116999999999</v>
      </c>
      <c r="BO127">
        <v>15.331372</v>
      </c>
      <c r="BP127">
        <v>29.584447999999998</v>
      </c>
      <c r="BQ127">
        <v>24.772169000000002</v>
      </c>
      <c r="BR127">
        <v>29.163246999999998</v>
      </c>
      <c r="BS127">
        <v>8.771941</v>
      </c>
      <c r="BT127">
        <v>8.4462589999999995</v>
      </c>
      <c r="BU127">
        <v>20.73545</v>
      </c>
      <c r="BV127">
        <v>15.514847</v>
      </c>
      <c r="BW127">
        <v>20.551974000000001</v>
      </c>
      <c r="BX127">
        <v>32.803702999999999</v>
      </c>
      <c r="BY127">
        <v>28.574278</v>
      </c>
      <c r="BZ127">
        <v>35.672469</v>
      </c>
      <c r="CA127">
        <v>0</v>
      </c>
      <c r="CB127">
        <v>34.282725999999997</v>
      </c>
      <c r="CC127">
        <v>16.806488000000002</v>
      </c>
    </row>
    <row r="128" spans="3:81" x14ac:dyDescent="0.3">
      <c r="C128" s="1"/>
      <c r="F128" s="118">
        <v>35</v>
      </c>
      <c r="G128" s="32">
        <f t="shared" si="48"/>
        <v>11.058811686778432</v>
      </c>
      <c r="H128" s="33">
        <f t="shared" si="12"/>
        <v>12.106127977928841</v>
      </c>
      <c r="I128" s="33">
        <f t="shared" si="13"/>
        <v>11.074234779474816</v>
      </c>
      <c r="J128" s="33">
        <f t="shared" si="14"/>
        <v>11.162411299041842</v>
      </c>
      <c r="K128" s="33">
        <f t="shared" si="15"/>
        <v>5.8508469310400537</v>
      </c>
      <c r="L128" s="33">
        <f t="shared" si="16"/>
        <v>9.2509674773509634</v>
      </c>
      <c r="M128" s="33">
        <f t="shared" si="17"/>
        <v>11.058811686778432</v>
      </c>
      <c r="N128" s="33">
        <f t="shared" si="18"/>
        <v>11.97776728348267</v>
      </c>
      <c r="O128" s="33">
        <f t="shared" si="19"/>
        <v>7.7019014005741484</v>
      </c>
      <c r="P128" s="33">
        <f t="shared" si="20"/>
        <v>9.8304833037145656</v>
      </c>
      <c r="Q128" s="33">
        <f t="shared" si="21"/>
        <v>8.0043974548572709</v>
      </c>
      <c r="R128" s="33">
        <f t="shared" si="22"/>
        <v>6.8718971752395399</v>
      </c>
      <c r="S128" s="33">
        <f t="shared" si="23"/>
        <v>3.3441006872382468</v>
      </c>
      <c r="T128" s="33">
        <f t="shared" si="24"/>
        <v>3.4916524786558467</v>
      </c>
      <c r="U128" s="33">
        <f t="shared" si="25"/>
        <v>17.026326941479116</v>
      </c>
      <c r="V128" s="33">
        <f t="shared" si="26"/>
        <v>9.9436066959126101</v>
      </c>
      <c r="W128" s="33">
        <f t="shared" si="27"/>
        <v>10.420817850795977</v>
      </c>
      <c r="X128" s="33">
        <f t="shared" si="28"/>
        <v>12.252868877925112</v>
      </c>
      <c r="Y128" s="33">
        <f t="shared" si="29"/>
        <v>14.321364037431495</v>
      </c>
      <c r="Z128" s="33">
        <f t="shared" si="30"/>
        <v>17.481164949606672</v>
      </c>
      <c r="AA128" s="33">
        <f t="shared" si="31"/>
        <v>14.384013943604211</v>
      </c>
      <c r="AB128" s="33">
        <f t="shared" si="32"/>
        <v>12.54556712689674</v>
      </c>
      <c r="AC128" s="33">
        <f t="shared" si="33"/>
        <v>13.509560440926093</v>
      </c>
      <c r="AD128" s="33">
        <f t="shared" si="34"/>
        <v>6.4182801645395013</v>
      </c>
      <c r="AE128" s="33">
        <f t="shared" si="35"/>
        <v>13.665096872009643</v>
      </c>
      <c r="AF128" s="33">
        <f t="shared" si="36"/>
        <v>8.2086619359488981</v>
      </c>
      <c r="AG128" s="33">
        <f t="shared" si="37"/>
        <v>21.884552052394149</v>
      </c>
      <c r="AH128" s="33">
        <f t="shared" si="38"/>
        <v>18.418922042576458</v>
      </c>
      <c r="AI128" s="33">
        <f t="shared" si="39"/>
        <v>22.202921694607728</v>
      </c>
      <c r="AJ128" s="33">
        <f t="shared" si="40"/>
        <v>13.796767619023949</v>
      </c>
      <c r="AK128" s="33">
        <f t="shared" si="41"/>
        <v>17.399481775137634</v>
      </c>
      <c r="AL128" s="33">
        <f t="shared" si="42"/>
        <v>3.5255253706488374</v>
      </c>
      <c r="AM128" s="33">
        <f t="shared" si="43"/>
        <v>5.7942914486683978</v>
      </c>
      <c r="AN128" s="33">
        <f t="shared" si="44"/>
        <v>5.9486261448792668</v>
      </c>
      <c r="AO128" s="33">
        <f t="shared" si="45"/>
        <v>21.30235127443548</v>
      </c>
      <c r="AP128" s="33">
        <f t="shared" si="46"/>
        <v>0</v>
      </c>
      <c r="AQ128" s="34">
        <f t="shared" si="47"/>
        <v>19.761571824474629</v>
      </c>
      <c r="AT128">
        <v>19.482876000000001</v>
      </c>
      <c r="AU128">
        <v>17.822209000000001</v>
      </c>
      <c r="AV128">
        <v>17.964115</v>
      </c>
      <c r="AW128">
        <v>9.4160020000000006</v>
      </c>
      <c r="AX128">
        <v>14.887952</v>
      </c>
      <c r="AY128">
        <v>17.797388000000002</v>
      </c>
      <c r="AZ128">
        <v>19.276299999999999</v>
      </c>
      <c r="BA128">
        <v>12.394978</v>
      </c>
      <c r="BB128">
        <v>15.820589999999999</v>
      </c>
      <c r="BC128">
        <v>12.881797000000001</v>
      </c>
      <c r="BD128">
        <v>11.059219000000001</v>
      </c>
      <c r="BE128">
        <v>5.3817950000000003</v>
      </c>
      <c r="BF128">
        <v>5.619256</v>
      </c>
      <c r="BG128">
        <v>27.401149</v>
      </c>
      <c r="BH128">
        <v>16.002644</v>
      </c>
      <c r="BI128">
        <v>16.770638999999999</v>
      </c>
      <c r="BJ128">
        <v>19.719031999999999</v>
      </c>
      <c r="BK128">
        <v>23.047944000000001</v>
      </c>
      <c r="BL128">
        <v>28.133137999999999</v>
      </c>
      <c r="BM128">
        <v>23.148769000000001</v>
      </c>
      <c r="BN128">
        <v>20.190083000000001</v>
      </c>
      <c r="BO128">
        <v>21.741475999999999</v>
      </c>
      <c r="BP128">
        <v>10.329195</v>
      </c>
      <c r="BQ128">
        <v>21.991786999999999</v>
      </c>
      <c r="BR128">
        <v>13.210528</v>
      </c>
      <c r="BS128">
        <v>35.219684999999998</v>
      </c>
      <c r="BT128">
        <v>29.642308</v>
      </c>
      <c r="BU128">
        <v>35.732050000000001</v>
      </c>
      <c r="BV128">
        <v>22.203690000000002</v>
      </c>
      <c r="BW128">
        <v>28.001681999999999</v>
      </c>
      <c r="BX128">
        <v>5.6737690000000001</v>
      </c>
      <c r="BY128">
        <v>9.3249849999999999</v>
      </c>
      <c r="BZ128">
        <v>9.5733619999999995</v>
      </c>
      <c r="CA128">
        <v>34.282725999999997</v>
      </c>
      <c r="CB128">
        <v>0</v>
      </c>
      <c r="CC128">
        <v>31.803087999999999</v>
      </c>
    </row>
    <row r="129" spans="3:81" x14ac:dyDescent="0.3">
      <c r="C129" s="1"/>
      <c r="F129" s="118">
        <v>36</v>
      </c>
      <c r="G129" s="35">
        <f t="shared" si="48"/>
        <v>14.562518175152547</v>
      </c>
      <c r="H129" s="36">
        <f t="shared" si="12"/>
        <v>16.621158363055663</v>
      </c>
      <c r="I129" s="36">
        <f t="shared" si="13"/>
        <v>18.580495109796562</v>
      </c>
      <c r="J129" s="36">
        <f t="shared" si="14"/>
        <v>18.483889669056882</v>
      </c>
      <c r="K129" s="36">
        <f t="shared" si="15"/>
        <v>16.65445337840357</v>
      </c>
      <c r="L129" s="36">
        <f t="shared" si="16"/>
        <v>12.754673965725079</v>
      </c>
      <c r="M129" s="36">
        <f t="shared" si="17"/>
        <v>14.562518175152547</v>
      </c>
      <c r="N129" s="36">
        <f t="shared" si="18"/>
        <v>15.481473771856786</v>
      </c>
      <c r="O129" s="36">
        <f t="shared" si="19"/>
        <v>13.764044266593759</v>
      </c>
      <c r="P129" s="36">
        <f t="shared" si="20"/>
        <v>26.404443436439784</v>
      </c>
      <c r="Q129" s="36">
        <f t="shared" si="21"/>
        <v>24.578357587582488</v>
      </c>
      <c r="R129" s="36">
        <f t="shared" si="22"/>
        <v>22.510403022356989</v>
      </c>
      <c r="S129" s="36">
        <f t="shared" si="23"/>
        <v>18.951316067456222</v>
      </c>
      <c r="T129" s="36">
        <f t="shared" si="24"/>
        <v>18.265871723812246</v>
      </c>
      <c r="U129" s="36">
        <f t="shared" si="25"/>
        <v>6.5275665800887319</v>
      </c>
      <c r="V129" s="36">
        <f t="shared" si="26"/>
        <v>20.46242310512384</v>
      </c>
      <c r="W129" s="36">
        <f t="shared" si="27"/>
        <v>19.915588999217068</v>
      </c>
      <c r="X129" s="36">
        <f t="shared" si="28"/>
        <v>22.597985509587783</v>
      </c>
      <c r="Y129" s="36">
        <f t="shared" si="29"/>
        <v>21.532353635651884</v>
      </c>
      <c r="Z129" s="36">
        <f t="shared" si="30"/>
        <v>20.958945281916812</v>
      </c>
      <c r="AA129" s="36">
        <f t="shared" si="31"/>
        <v>15.361355586762276</v>
      </c>
      <c r="AB129" s="36">
        <f t="shared" si="32"/>
        <v>16.049273615270856</v>
      </c>
      <c r="AC129" s="36">
        <f t="shared" si="33"/>
        <v>7.9857171262753681</v>
      </c>
      <c r="AD129" s="36">
        <f t="shared" si="34"/>
        <v>18.7635397119316</v>
      </c>
      <c r="AE129" s="36">
        <f t="shared" si="35"/>
        <v>9.4852890004598152</v>
      </c>
      <c r="AF129" s="36">
        <f t="shared" si="36"/>
        <v>12.447328718605144</v>
      </c>
      <c r="AG129" s="36">
        <f t="shared" si="37"/>
        <v>11.025294219990803</v>
      </c>
      <c r="AH129" s="36">
        <f t="shared" si="38"/>
        <v>7.5596642101731142</v>
      </c>
      <c r="AI129" s="36">
        <f t="shared" si="39"/>
        <v>4.3559291386531127</v>
      </c>
      <c r="AJ129" s="36">
        <f t="shared" si="40"/>
        <v>8.0997234891321916</v>
      </c>
      <c r="AK129" s="36">
        <f t="shared" si="41"/>
        <v>18.345084941653099</v>
      </c>
      <c r="AL129" s="36">
        <f t="shared" si="42"/>
        <v>20.009123615892232</v>
      </c>
      <c r="AM129" s="36">
        <f t="shared" si="43"/>
        <v>22.490376179054767</v>
      </c>
      <c r="AN129" s="36">
        <f t="shared" si="44"/>
        <v>16.491981806206269</v>
      </c>
      <c r="AO129" s="36">
        <f t="shared" si="45"/>
        <v>10.443093442032138</v>
      </c>
      <c r="AP129" s="36">
        <f t="shared" si="46"/>
        <v>19.761571824474629</v>
      </c>
      <c r="AQ129" s="37">
        <f t="shared" si="47"/>
        <v>0</v>
      </c>
      <c r="AT129">
        <v>26.749095000000001</v>
      </c>
      <c r="AU129">
        <v>29.902334</v>
      </c>
      <c r="AV129">
        <v>29.746863000000001</v>
      </c>
      <c r="AW129">
        <v>26.802678</v>
      </c>
      <c r="AX129">
        <v>20.526606999999998</v>
      </c>
      <c r="AY129">
        <v>23.436043000000002</v>
      </c>
      <c r="AZ129">
        <v>24.914954999999999</v>
      </c>
      <c r="BA129">
        <v>22.151026999999999</v>
      </c>
      <c r="BB129">
        <v>42.493727</v>
      </c>
      <c r="BC129">
        <v>39.554934000000003</v>
      </c>
      <c r="BD129">
        <v>36.226891999999999</v>
      </c>
      <c r="BE129">
        <v>30.499110999999999</v>
      </c>
      <c r="BF129">
        <v>29.395997999999999</v>
      </c>
      <c r="BG129">
        <v>10.505074</v>
      </c>
      <c r="BH129">
        <v>32.930996</v>
      </c>
      <c r="BI129">
        <v>32.050953999999997</v>
      </c>
      <c r="BJ129">
        <v>36.367842000000003</v>
      </c>
      <c r="BK129">
        <v>34.652878000000001</v>
      </c>
      <c r="BL129">
        <v>33.730069</v>
      </c>
      <c r="BM129">
        <v>24.721644000000001</v>
      </c>
      <c r="BN129">
        <v>25.828738000000001</v>
      </c>
      <c r="BO129">
        <v>12.851734</v>
      </c>
      <c r="BP129">
        <v>30.196915000000001</v>
      </c>
      <c r="BQ129">
        <v>15.265055</v>
      </c>
      <c r="BR129">
        <v>20.031984000000001</v>
      </c>
      <c r="BS129">
        <v>17.743447</v>
      </c>
      <c r="BT129">
        <v>12.166069999999999</v>
      </c>
      <c r="BU129">
        <v>7.0101709999999997</v>
      </c>
      <c r="BV129">
        <v>13.035209</v>
      </c>
      <c r="BW129">
        <v>29.523478999999998</v>
      </c>
      <c r="BX129">
        <v>32.201483000000003</v>
      </c>
      <c r="BY129">
        <v>36.194662000000001</v>
      </c>
      <c r="BZ129">
        <v>26.541205999999999</v>
      </c>
      <c r="CA129">
        <v>16.806488000000002</v>
      </c>
      <c r="CB129">
        <v>31.803087999999999</v>
      </c>
      <c r="CC129">
        <v>0</v>
      </c>
    </row>
    <row r="130" spans="3:81" x14ac:dyDescent="0.3">
      <c r="C130" s="1"/>
    </row>
    <row r="131" spans="3:81" x14ac:dyDescent="0.3">
      <c r="C131" s="1"/>
      <c r="G131" s="1" t="s">
        <v>40</v>
      </c>
    </row>
    <row r="132" spans="3:81" x14ac:dyDescent="0.3">
      <c r="C132" s="1"/>
      <c r="F132" s="150"/>
      <c r="G132" s="150">
        <v>0</v>
      </c>
      <c r="H132" s="2">
        <v>1</v>
      </c>
      <c r="I132" s="2">
        <v>2</v>
      </c>
      <c r="J132" s="2">
        <v>3</v>
      </c>
      <c r="K132" s="2">
        <v>4</v>
      </c>
      <c r="L132" s="2">
        <v>5</v>
      </c>
      <c r="M132" s="2">
        <v>6</v>
      </c>
      <c r="N132" s="2">
        <v>7</v>
      </c>
      <c r="O132" s="2">
        <v>8</v>
      </c>
      <c r="P132" s="2">
        <v>9</v>
      </c>
      <c r="Q132" s="2">
        <v>10</v>
      </c>
      <c r="R132" s="2">
        <v>11</v>
      </c>
      <c r="S132" s="2">
        <v>12</v>
      </c>
      <c r="T132" s="2">
        <v>13</v>
      </c>
      <c r="U132" s="2">
        <v>14</v>
      </c>
      <c r="V132" s="2">
        <v>15</v>
      </c>
      <c r="W132" s="2">
        <v>16</v>
      </c>
      <c r="X132" s="2">
        <v>17</v>
      </c>
      <c r="Y132" s="2">
        <v>18</v>
      </c>
      <c r="Z132" s="2">
        <v>19</v>
      </c>
      <c r="AA132" s="2">
        <v>20</v>
      </c>
      <c r="AB132" s="2">
        <v>21</v>
      </c>
      <c r="AC132" s="2">
        <v>22</v>
      </c>
      <c r="AD132" s="2">
        <v>23</v>
      </c>
      <c r="AE132" s="2">
        <v>24</v>
      </c>
      <c r="AF132" s="2">
        <v>25</v>
      </c>
      <c r="AG132" s="2">
        <v>26</v>
      </c>
      <c r="AH132" s="2">
        <v>27</v>
      </c>
      <c r="AI132" s="2">
        <v>28</v>
      </c>
      <c r="AJ132" s="2">
        <v>29</v>
      </c>
      <c r="AK132" s="2">
        <v>30</v>
      </c>
      <c r="AL132" s="2">
        <v>31</v>
      </c>
      <c r="AM132" s="2">
        <v>32</v>
      </c>
      <c r="AN132" s="2">
        <v>33</v>
      </c>
      <c r="AO132" s="2">
        <v>34</v>
      </c>
      <c r="AP132" s="2">
        <v>35</v>
      </c>
      <c r="AQ132" s="2">
        <v>36</v>
      </c>
    </row>
    <row r="133" spans="3:81" x14ac:dyDescent="0.3">
      <c r="C133" s="1"/>
      <c r="F133" s="150">
        <v>0</v>
      </c>
      <c r="G133" s="133">
        <v>0</v>
      </c>
      <c r="H133" s="95">
        <f>H134</f>
        <v>0</v>
      </c>
      <c r="I133" s="95">
        <f t="shared" ref="I133:AQ133" si="49">I134</f>
        <v>2.4046981992618091</v>
      </c>
      <c r="J133" s="95">
        <f t="shared" si="49"/>
        <v>2.3080927585221271</v>
      </c>
      <c r="K133" s="95">
        <f t="shared" si="49"/>
        <v>10.010333428610485</v>
      </c>
      <c r="L133" s="95">
        <f t="shared" si="49"/>
        <v>5.1045751674599531</v>
      </c>
      <c r="M133" s="95">
        <f t="shared" si="49"/>
        <v>3.6162097505809836</v>
      </c>
      <c r="N133" s="95">
        <f t="shared" si="49"/>
        <v>3.4308934097207553</v>
      </c>
      <c r="O133" s="95">
        <f t="shared" si="49"/>
        <v>9.288854437222712</v>
      </c>
      <c r="P133" s="95">
        <f t="shared" si="49"/>
        <v>10.228646525905029</v>
      </c>
      <c r="Q133" s="95">
        <f t="shared" si="49"/>
        <v>8.4025606770477346</v>
      </c>
      <c r="R133" s="95">
        <f t="shared" si="49"/>
        <v>6.3346061118222377</v>
      </c>
      <c r="S133" s="95">
        <f t="shared" si="49"/>
        <v>10.455358718480868</v>
      </c>
      <c r="T133" s="95">
        <f t="shared" si="49"/>
        <v>9.7373041122447717</v>
      </c>
      <c r="U133" s="95">
        <f t="shared" si="49"/>
        <v>14.994656815837548</v>
      </c>
      <c r="V133" s="95">
        <f t="shared" si="49"/>
        <v>4.2866261945890862</v>
      </c>
      <c r="W133" s="95">
        <f t="shared" si="49"/>
        <v>3.7397920886823171</v>
      </c>
      <c r="X133" s="95">
        <f t="shared" si="49"/>
        <v>7.4939552860178704</v>
      </c>
      <c r="Y133" s="95">
        <f t="shared" si="49"/>
        <v>5.3833583953670443</v>
      </c>
      <c r="Z133" s="95">
        <f t="shared" si="49"/>
        <v>5.8203990455714765</v>
      </c>
      <c r="AA133" s="95">
        <f t="shared" si="49"/>
        <v>9.3244814644512655</v>
      </c>
      <c r="AB133" s="95">
        <f t="shared" si="49"/>
        <v>6.2017765046540818</v>
      </c>
      <c r="AC133" s="95">
        <f t="shared" si="49"/>
        <v>10.369147600879865</v>
      </c>
      <c r="AD133" s="95">
        <f t="shared" si="49"/>
        <v>6.9422713659015498</v>
      </c>
      <c r="AE133" s="95">
        <f t="shared" si="49"/>
        <v>11.633426746368075</v>
      </c>
      <c r="AF133" s="95">
        <f t="shared" si="49"/>
        <v>9.9476070935911611</v>
      </c>
      <c r="AG133" s="95">
        <f t="shared" si="49"/>
        <v>10.939931897548062</v>
      </c>
      <c r="AH133" s="95">
        <f t="shared" si="49"/>
        <v>9.9010445275703081</v>
      </c>
      <c r="AI133" s="95">
        <f t="shared" si="49"/>
        <v>19.062508233188758</v>
      </c>
      <c r="AJ133" s="95">
        <f t="shared" si="49"/>
        <v>10.656354778977718</v>
      </c>
      <c r="AK133" s="95">
        <f t="shared" si="49"/>
        <v>5.7499154933078156</v>
      </c>
      <c r="AL133" s="95">
        <f t="shared" si="49"/>
        <v>8.9426286552251231</v>
      </c>
      <c r="AM133" s="95">
        <f t="shared" si="49"/>
        <v>6.3145792685200144</v>
      </c>
      <c r="AN133" s="95">
        <f t="shared" si="49"/>
        <v>13.99226018119229</v>
      </c>
      <c r="AO133" s="95">
        <f t="shared" si="49"/>
        <v>11.886060124025999</v>
      </c>
      <c r="AP133" s="95">
        <f t="shared" si="49"/>
        <v>12.106127977928841</v>
      </c>
      <c r="AQ133" s="96">
        <f t="shared" si="49"/>
        <v>16.621158363055663</v>
      </c>
    </row>
    <row r="134" spans="3:81" x14ac:dyDescent="0.3">
      <c r="C134" s="1"/>
      <c r="D134" s="1" t="s">
        <v>41</v>
      </c>
      <c r="E134" s="1" t="s">
        <v>27</v>
      </c>
      <c r="F134" s="2">
        <v>1</v>
      </c>
      <c r="G134" s="179">
        <f>H134</f>
        <v>0</v>
      </c>
      <c r="H134" s="100">
        <f t="shared" ref="H134:AQ134" si="50">H94</f>
        <v>0</v>
      </c>
      <c r="I134" s="100">
        <f t="shared" si="50"/>
        <v>2.4046981992618091</v>
      </c>
      <c r="J134" s="100">
        <f t="shared" si="50"/>
        <v>2.3080927585221271</v>
      </c>
      <c r="K134" s="100">
        <f t="shared" si="50"/>
        <v>10.010333428610485</v>
      </c>
      <c r="L134" s="100">
        <f t="shared" si="50"/>
        <v>5.1045751674599531</v>
      </c>
      <c r="M134" s="100">
        <f t="shared" si="50"/>
        <v>3.6162097505809836</v>
      </c>
      <c r="N134" s="100">
        <f t="shared" si="50"/>
        <v>3.4308934097207553</v>
      </c>
      <c r="O134" s="100">
        <f t="shared" si="50"/>
        <v>9.288854437222712</v>
      </c>
      <c r="P134" s="100">
        <f t="shared" si="50"/>
        <v>10.228646525905029</v>
      </c>
      <c r="Q134" s="100">
        <f t="shared" si="50"/>
        <v>8.4025606770477346</v>
      </c>
      <c r="R134" s="100">
        <f t="shared" si="50"/>
        <v>6.3346061118222377</v>
      </c>
      <c r="S134" s="100">
        <f t="shared" si="50"/>
        <v>10.455358718480868</v>
      </c>
      <c r="T134" s="100">
        <f t="shared" si="50"/>
        <v>9.7373041122447717</v>
      </c>
      <c r="U134" s="100">
        <f t="shared" si="50"/>
        <v>14.994656815837548</v>
      </c>
      <c r="V134" s="100">
        <f t="shared" si="50"/>
        <v>4.2866261945890862</v>
      </c>
      <c r="W134" s="100">
        <f t="shared" si="50"/>
        <v>3.7397920886823171</v>
      </c>
      <c r="X134" s="100">
        <f t="shared" si="50"/>
        <v>7.4939552860178704</v>
      </c>
      <c r="Y134" s="100">
        <f t="shared" si="50"/>
        <v>5.3833583953670443</v>
      </c>
      <c r="Z134" s="100">
        <f t="shared" si="50"/>
        <v>5.8203990455714765</v>
      </c>
      <c r="AA134" s="100">
        <f t="shared" si="50"/>
        <v>9.3244814644512655</v>
      </c>
      <c r="AB134" s="100">
        <f t="shared" si="50"/>
        <v>6.2017765046540818</v>
      </c>
      <c r="AC134" s="100">
        <f t="shared" si="50"/>
        <v>10.369147600879865</v>
      </c>
      <c r="AD134" s="100">
        <f t="shared" si="50"/>
        <v>6.9422713659015498</v>
      </c>
      <c r="AE134" s="100">
        <f t="shared" si="50"/>
        <v>11.633426746368075</v>
      </c>
      <c r="AF134" s="100">
        <f t="shared" si="50"/>
        <v>9.9476070935911611</v>
      </c>
      <c r="AG134" s="100">
        <f t="shared" si="50"/>
        <v>10.939931897548062</v>
      </c>
      <c r="AH134" s="100">
        <f t="shared" si="50"/>
        <v>9.9010445275703081</v>
      </c>
      <c r="AI134" s="100">
        <f t="shared" si="50"/>
        <v>19.062508233188758</v>
      </c>
      <c r="AJ134" s="100">
        <f t="shared" si="50"/>
        <v>10.656354778977718</v>
      </c>
      <c r="AK134" s="100">
        <f t="shared" si="50"/>
        <v>5.7499154933078156</v>
      </c>
      <c r="AL134" s="100">
        <f t="shared" si="50"/>
        <v>8.9426286552251231</v>
      </c>
      <c r="AM134" s="100">
        <f t="shared" si="50"/>
        <v>6.3145792685200144</v>
      </c>
      <c r="AN134" s="100">
        <f t="shared" si="50"/>
        <v>13.99226018119229</v>
      </c>
      <c r="AO134" s="100">
        <f t="shared" si="50"/>
        <v>11.886060124025999</v>
      </c>
      <c r="AP134" s="100">
        <f t="shared" si="50"/>
        <v>12.106127977928841</v>
      </c>
      <c r="AQ134" s="180">
        <f t="shared" si="50"/>
        <v>16.621158363055663</v>
      </c>
    </row>
    <row r="135" spans="3:81" x14ac:dyDescent="0.3">
      <c r="C135" s="1"/>
      <c r="E135" s="7" t="s">
        <v>44</v>
      </c>
      <c r="F135" s="2">
        <v>2</v>
      </c>
      <c r="G135" s="179">
        <f t="shared" ref="G135:G169" si="51">H135</f>
        <v>2.4046981992618091</v>
      </c>
      <c r="H135" s="100">
        <f t="shared" ref="H135:AQ135" si="52">H95</f>
        <v>2.4046981992618091</v>
      </c>
      <c r="I135" s="100">
        <f t="shared" si="52"/>
        <v>0</v>
      </c>
      <c r="J135" s="100">
        <f t="shared" si="52"/>
        <v>1.4609821417475488</v>
      </c>
      <c r="K135" s="100">
        <f t="shared" si="52"/>
        <v>7.5430263337765791</v>
      </c>
      <c r="L135" s="100">
        <f t="shared" si="52"/>
        <v>7.0639112928281165</v>
      </c>
      <c r="M135" s="100">
        <f t="shared" si="52"/>
        <v>5.5755464973218842</v>
      </c>
      <c r="N135" s="100">
        <f t="shared" si="52"/>
        <v>5.390230156461655</v>
      </c>
      <c r="O135" s="100">
        <f t="shared" si="52"/>
        <v>11.248191183963611</v>
      </c>
      <c r="P135" s="100">
        <f t="shared" si="52"/>
        <v>9.1967539488237406</v>
      </c>
      <c r="Q135" s="100">
        <f t="shared" si="52"/>
        <v>7.3706680999664451</v>
      </c>
      <c r="R135" s="100">
        <f t="shared" si="52"/>
        <v>5.3027135347409491</v>
      </c>
      <c r="S135" s="100">
        <f t="shared" si="52"/>
        <v>9.4234661413995795</v>
      </c>
      <c r="T135" s="100">
        <f t="shared" si="52"/>
        <v>8.7054115351634831</v>
      </c>
      <c r="U135" s="100">
        <f t="shared" si="52"/>
        <v>16.953993562578447</v>
      </c>
      <c r="V135" s="100">
        <f t="shared" si="52"/>
        <v>3.2547329961350617</v>
      </c>
      <c r="W135" s="100">
        <f t="shared" si="52"/>
        <v>2.7656455441361056</v>
      </c>
      <c r="X135" s="100">
        <f t="shared" si="52"/>
        <v>11.619138901661552</v>
      </c>
      <c r="Y135" s="100">
        <f t="shared" si="52"/>
        <v>2.5565088794164068</v>
      </c>
      <c r="Z135" s="100">
        <f t="shared" si="52"/>
        <v>1.898504355822884</v>
      </c>
      <c r="AA135" s="100">
        <f t="shared" si="52"/>
        <v>11.28381758981943</v>
      </c>
      <c r="AB135" s="100">
        <f t="shared" si="52"/>
        <v>8.1611132513949816</v>
      </c>
      <c r="AC135" s="100">
        <f t="shared" si="52"/>
        <v>12.328484347620764</v>
      </c>
      <c r="AD135" s="100">
        <f t="shared" si="52"/>
        <v>5.9103781674475249</v>
      </c>
      <c r="AE135" s="100">
        <f t="shared" si="52"/>
        <v>13.592763493108977</v>
      </c>
      <c r="AF135" s="100">
        <f t="shared" si="52"/>
        <v>11.90694384033206</v>
      </c>
      <c r="AG135" s="100">
        <f t="shared" si="52"/>
        <v>12.899268644288963</v>
      </c>
      <c r="AH135" s="100">
        <f t="shared" si="52"/>
        <v>11.860381274311207</v>
      </c>
      <c r="AI135" s="100">
        <f t="shared" si="52"/>
        <v>21.021844979929661</v>
      </c>
      <c r="AJ135" s="100">
        <f t="shared" si="52"/>
        <v>12.615690904345881</v>
      </c>
      <c r="AK135" s="100">
        <f t="shared" si="52"/>
        <v>7.7092522400487153</v>
      </c>
      <c r="AL135" s="100">
        <f t="shared" si="52"/>
        <v>7.910735456771099</v>
      </c>
      <c r="AM135" s="100">
        <f t="shared" si="52"/>
        <v>5.2826866914387267</v>
      </c>
      <c r="AN135" s="100">
        <f t="shared" si="52"/>
        <v>15.95159692793319</v>
      </c>
      <c r="AO135" s="100">
        <f t="shared" si="52"/>
        <v>13.845396870766898</v>
      </c>
      <c r="AP135" s="100">
        <f t="shared" si="52"/>
        <v>11.074234779474816</v>
      </c>
      <c r="AQ135" s="180">
        <f t="shared" si="52"/>
        <v>18.580495109796562</v>
      </c>
    </row>
    <row r="136" spans="3:81" x14ac:dyDescent="0.3">
      <c r="C136" s="1"/>
      <c r="F136" s="2">
        <v>3</v>
      </c>
      <c r="G136" s="179">
        <f t="shared" si="51"/>
        <v>2.3080927585221271</v>
      </c>
      <c r="H136" s="100">
        <f t="shared" ref="H136:AQ136" si="53">H96</f>
        <v>2.3080927585221271</v>
      </c>
      <c r="I136" s="100">
        <f t="shared" si="53"/>
        <v>1.4609821417475488</v>
      </c>
      <c r="J136" s="100">
        <f t="shared" si="53"/>
        <v>0</v>
      </c>
      <c r="K136" s="100">
        <f t="shared" si="53"/>
        <v>7.6312028533436065</v>
      </c>
      <c r="L136" s="100">
        <f t="shared" si="53"/>
        <v>6.9673058520884341</v>
      </c>
      <c r="M136" s="100">
        <f t="shared" si="53"/>
        <v>5.4789410565822019</v>
      </c>
      <c r="N136" s="100">
        <f t="shared" si="53"/>
        <v>5.2936247157219736</v>
      </c>
      <c r="O136" s="100">
        <f t="shared" si="53"/>
        <v>11.151585121851193</v>
      </c>
      <c r="P136" s="100">
        <f t="shared" si="53"/>
        <v>9.2849298470180326</v>
      </c>
      <c r="Q136" s="100">
        <f t="shared" si="53"/>
        <v>7.4588439981607371</v>
      </c>
      <c r="R136" s="100">
        <f t="shared" si="53"/>
        <v>5.390889432935241</v>
      </c>
      <c r="S136" s="100">
        <f t="shared" si="53"/>
        <v>9.5116420395938714</v>
      </c>
      <c r="T136" s="100">
        <f t="shared" si="53"/>
        <v>8.7935874333577733</v>
      </c>
      <c r="U136" s="100">
        <f t="shared" si="53"/>
        <v>16.857388121838767</v>
      </c>
      <c r="V136" s="100">
        <f t="shared" si="53"/>
        <v>3.3429095157020887</v>
      </c>
      <c r="W136" s="100">
        <f t="shared" si="53"/>
        <v>2.7960760311680568</v>
      </c>
      <c r="X136" s="100">
        <f t="shared" si="53"/>
        <v>11.707315421228579</v>
      </c>
      <c r="Y136" s="100">
        <f t="shared" si="53"/>
        <v>4.4396423378527841</v>
      </c>
      <c r="Z136" s="100">
        <f t="shared" si="53"/>
        <v>7.6831297301999575</v>
      </c>
      <c r="AA136" s="100">
        <f t="shared" si="53"/>
        <v>11.187212149079748</v>
      </c>
      <c r="AB136" s="100">
        <f t="shared" si="53"/>
        <v>8.0645078106553001</v>
      </c>
      <c r="AC136" s="100">
        <f t="shared" si="53"/>
        <v>12.231878285508346</v>
      </c>
      <c r="AD136" s="100">
        <f t="shared" si="53"/>
        <v>5.9985546870145532</v>
      </c>
      <c r="AE136" s="100">
        <f t="shared" si="53"/>
        <v>13.496158052369294</v>
      </c>
      <c r="AF136" s="100">
        <f t="shared" si="53"/>
        <v>11.810337778219642</v>
      </c>
      <c r="AG136" s="100">
        <f t="shared" si="53"/>
        <v>12.802662582176543</v>
      </c>
      <c r="AH136" s="100">
        <f t="shared" si="53"/>
        <v>11.763775833571525</v>
      </c>
      <c r="AI136" s="100">
        <f t="shared" si="53"/>
        <v>20.925239539189981</v>
      </c>
      <c r="AJ136" s="100">
        <f t="shared" si="53"/>
        <v>12.519085463606199</v>
      </c>
      <c r="AK136" s="100">
        <f t="shared" si="53"/>
        <v>7.6126461779362966</v>
      </c>
      <c r="AL136" s="100">
        <f t="shared" si="53"/>
        <v>7.9989119763381256</v>
      </c>
      <c r="AM136" s="100">
        <f t="shared" si="53"/>
        <v>5.3708625896330178</v>
      </c>
      <c r="AN136" s="100">
        <f t="shared" si="53"/>
        <v>15.854991487193509</v>
      </c>
      <c r="AO136" s="100">
        <f t="shared" si="53"/>
        <v>13.74879080865448</v>
      </c>
      <c r="AP136" s="100">
        <f t="shared" si="53"/>
        <v>11.162411299041842</v>
      </c>
      <c r="AQ136" s="180">
        <f t="shared" si="53"/>
        <v>18.483889669056882</v>
      </c>
    </row>
    <row r="137" spans="3:81" x14ac:dyDescent="0.3">
      <c r="C137" s="1"/>
      <c r="F137" s="2">
        <v>4</v>
      </c>
      <c r="G137" s="179">
        <f t="shared" si="51"/>
        <v>10.010333428610485</v>
      </c>
      <c r="H137" s="100">
        <f t="shared" ref="H137:AQ137" si="54">H97</f>
        <v>10.010333428610485</v>
      </c>
      <c r="I137" s="100">
        <f t="shared" si="54"/>
        <v>7.5430263337765791</v>
      </c>
      <c r="J137" s="100">
        <f t="shared" si="54"/>
        <v>7.6312028533436065</v>
      </c>
      <c r="K137" s="100">
        <f t="shared" si="54"/>
        <v>0</v>
      </c>
      <c r="L137" s="100">
        <f t="shared" si="54"/>
        <v>6.1438490312799034</v>
      </c>
      <c r="M137" s="100">
        <f t="shared" si="54"/>
        <v>4.8645817540109606</v>
      </c>
      <c r="N137" s="100">
        <f t="shared" si="54"/>
        <v>8.8706488374116095</v>
      </c>
      <c r="O137" s="100">
        <f t="shared" si="54"/>
        <v>6.1364366759044078</v>
      </c>
      <c r="P137" s="100">
        <f t="shared" si="54"/>
        <v>10.336434190413462</v>
      </c>
      <c r="Q137" s="100">
        <f t="shared" si="54"/>
        <v>8.5103483415561669</v>
      </c>
      <c r="R137" s="100">
        <f t="shared" si="54"/>
        <v>6.44239377633067</v>
      </c>
      <c r="S137" s="100">
        <f t="shared" si="54"/>
        <v>5.0405911740216478</v>
      </c>
      <c r="T137" s="100">
        <f t="shared" si="54"/>
        <v>4.3551468303776701</v>
      </c>
      <c r="U137" s="100">
        <f t="shared" si="54"/>
        <v>15.035863770241217</v>
      </c>
      <c r="V137" s="100">
        <f t="shared" si="54"/>
        <v>6.4123976288416369</v>
      </c>
      <c r="W137" s="100">
        <f t="shared" si="54"/>
        <v>6.8896094050977421</v>
      </c>
      <c r="X137" s="100">
        <f t="shared" si="54"/>
        <v>12.758819143251269</v>
      </c>
      <c r="Y137" s="100">
        <f t="shared" si="54"/>
        <v>7.5091304509923322</v>
      </c>
      <c r="Z137" s="100">
        <f t="shared" si="54"/>
        <v>14.377116706227397</v>
      </c>
      <c r="AA137" s="100">
        <f t="shared" si="54"/>
        <v>11.27689549753315</v>
      </c>
      <c r="AB137" s="100">
        <f t="shared" si="54"/>
        <v>9.4384486808256813</v>
      </c>
      <c r="AC137" s="100">
        <f t="shared" si="54"/>
        <v>10.402441994855034</v>
      </c>
      <c r="AD137" s="100">
        <f t="shared" si="54"/>
        <v>2.1075192314861995</v>
      </c>
      <c r="AE137" s="100">
        <f t="shared" si="54"/>
        <v>11.674634322144481</v>
      </c>
      <c r="AF137" s="100">
        <f t="shared" si="54"/>
        <v>7.5934991984291704</v>
      </c>
      <c r="AG137" s="100">
        <f t="shared" si="54"/>
        <v>18.77743360632309</v>
      </c>
      <c r="AH137" s="100">
        <f t="shared" si="54"/>
        <v>15.311803596505401</v>
      </c>
      <c r="AI137" s="100">
        <f t="shared" si="54"/>
        <v>19.095803248536665</v>
      </c>
      <c r="AJ137" s="100">
        <f t="shared" si="54"/>
        <v>10.689649172952887</v>
      </c>
      <c r="AK137" s="100">
        <f t="shared" si="54"/>
        <v>14.306633775336474</v>
      </c>
      <c r="AL137" s="100">
        <f t="shared" si="54"/>
        <v>6.0983993438303905</v>
      </c>
      <c r="AM137" s="100">
        <f t="shared" si="54"/>
        <v>6.4223669330284467</v>
      </c>
      <c r="AN137" s="100">
        <f t="shared" si="54"/>
        <v>7.532237438950129</v>
      </c>
      <c r="AO137" s="100">
        <f t="shared" si="54"/>
        <v>18.195232828364425</v>
      </c>
      <c r="AP137" s="100">
        <f t="shared" si="54"/>
        <v>5.8508469310400537</v>
      </c>
      <c r="AQ137" s="180">
        <f t="shared" si="54"/>
        <v>16.65445337840357</v>
      </c>
    </row>
    <row r="138" spans="3:81" x14ac:dyDescent="0.3">
      <c r="C138" s="1"/>
      <c r="F138" s="2">
        <v>5</v>
      </c>
      <c r="G138" s="179">
        <f t="shared" si="51"/>
        <v>5.1045751674599531</v>
      </c>
      <c r="H138" s="100">
        <f t="shared" ref="H138:AQ138" si="55">H98</f>
        <v>5.1045751674599531</v>
      </c>
      <c r="I138" s="100">
        <f t="shared" si="55"/>
        <v>7.0639112928281165</v>
      </c>
      <c r="J138" s="100">
        <f t="shared" si="55"/>
        <v>6.9673058520884341</v>
      </c>
      <c r="K138" s="100">
        <f t="shared" si="55"/>
        <v>4.9943554500602731</v>
      </c>
      <c r="L138" s="100">
        <f t="shared" si="55"/>
        <v>0</v>
      </c>
      <c r="M138" s="100">
        <f t="shared" si="55"/>
        <v>3.0459343581841005</v>
      </c>
      <c r="N138" s="100">
        <f t="shared" si="55"/>
        <v>3.9648905762610758</v>
      </c>
      <c r="O138" s="100">
        <f t="shared" si="55"/>
        <v>4.2728758372997628</v>
      </c>
      <c r="P138" s="100">
        <f t="shared" si="55"/>
        <v>14.887859619471335</v>
      </c>
      <c r="Q138" s="100">
        <f t="shared" si="55"/>
        <v>13.061773770614042</v>
      </c>
      <c r="R138" s="100">
        <f t="shared" si="55"/>
        <v>10.993819205388546</v>
      </c>
      <c r="S138" s="100">
        <f t="shared" si="55"/>
        <v>7.2912181391129289</v>
      </c>
      <c r="T138" s="100">
        <f t="shared" si="55"/>
        <v>6.6057737954689504</v>
      </c>
      <c r="U138" s="100">
        <f t="shared" si="55"/>
        <v>11.128172418506967</v>
      </c>
      <c r="V138" s="100">
        <f t="shared" si="55"/>
        <v>8.9458392881553923</v>
      </c>
      <c r="W138" s="100">
        <f t="shared" si="55"/>
        <v>8.399005182248624</v>
      </c>
      <c r="X138" s="100">
        <f t="shared" si="55"/>
        <v>11.144914685523258</v>
      </c>
      <c r="Y138" s="100">
        <f t="shared" si="55"/>
        <v>10.044766798811935</v>
      </c>
      <c r="Z138" s="100">
        <f t="shared" si="55"/>
        <v>9.4713578237041265</v>
      </c>
      <c r="AA138" s="100">
        <f t="shared" si="55"/>
        <v>6.3711366150098803</v>
      </c>
      <c r="AB138" s="100">
        <f t="shared" si="55"/>
        <v>4.5326897983024095</v>
      </c>
      <c r="AC138" s="100">
        <f t="shared" si="55"/>
        <v>6.5026632035492806</v>
      </c>
      <c r="AD138" s="100">
        <f t="shared" si="55"/>
        <v>7.1034417835883037</v>
      </c>
      <c r="AE138" s="100">
        <f t="shared" si="55"/>
        <v>7.7669423490374934</v>
      </c>
      <c r="AF138" s="100">
        <f t="shared" si="55"/>
        <v>4.9316291150409484</v>
      </c>
      <c r="AG138" s="100">
        <f t="shared" si="55"/>
        <v>14.590890675680715</v>
      </c>
      <c r="AH138" s="100">
        <f t="shared" si="55"/>
        <v>11.41202418382691</v>
      </c>
      <c r="AI138" s="100">
        <f t="shared" si="55"/>
        <v>15.196023835858178</v>
      </c>
      <c r="AJ138" s="100">
        <f t="shared" si="55"/>
        <v>6.7898697602743976</v>
      </c>
      <c r="AK138" s="100">
        <f t="shared" si="55"/>
        <v>9.4008748928132029</v>
      </c>
      <c r="AL138" s="100">
        <f t="shared" si="55"/>
        <v>8.3490256875489326</v>
      </c>
      <c r="AM138" s="100">
        <f t="shared" si="55"/>
        <v>10.973792362086321</v>
      </c>
      <c r="AN138" s="100">
        <f t="shared" si="55"/>
        <v>8.9762822026420768</v>
      </c>
      <c r="AO138" s="100">
        <f t="shared" si="55"/>
        <v>14.295453415685934</v>
      </c>
      <c r="AP138" s="100">
        <f t="shared" si="55"/>
        <v>8.1014738961313331</v>
      </c>
      <c r="AQ138" s="180">
        <f t="shared" si="55"/>
        <v>12.754673965725079</v>
      </c>
    </row>
    <row r="139" spans="3:81" x14ac:dyDescent="0.3">
      <c r="C139" s="1"/>
      <c r="F139" s="2">
        <v>6</v>
      </c>
      <c r="G139" s="179">
        <f t="shared" si="51"/>
        <v>3.6162097505809836</v>
      </c>
      <c r="H139" s="100">
        <f t="shared" ref="H139:AQ139" si="56">H99</f>
        <v>3.6162097505809836</v>
      </c>
      <c r="I139" s="100">
        <f t="shared" si="56"/>
        <v>5.5755464973218842</v>
      </c>
      <c r="J139" s="100">
        <f t="shared" si="56"/>
        <v>5.4789410565822019</v>
      </c>
      <c r="K139" s="100">
        <f t="shared" si="56"/>
        <v>4.8645817540109606</v>
      </c>
      <c r="L139" s="100">
        <f t="shared" si="56"/>
        <v>3.0459343581841005</v>
      </c>
      <c r="M139" s="100">
        <f t="shared" si="56"/>
        <v>0</v>
      </c>
      <c r="N139" s="100">
        <f t="shared" si="56"/>
        <v>2.4765251593821072</v>
      </c>
      <c r="O139" s="100">
        <f t="shared" si="56"/>
        <v>7.2302142493195971</v>
      </c>
      <c r="P139" s="100">
        <f t="shared" si="56"/>
        <v>13.399494823965105</v>
      </c>
      <c r="Q139" s="100">
        <f t="shared" si="56"/>
        <v>11.573408975107808</v>
      </c>
      <c r="R139" s="100">
        <f t="shared" si="56"/>
        <v>9.5054544098823133</v>
      </c>
      <c r="S139" s="100">
        <f t="shared" si="56"/>
        <v>10.248555929760025</v>
      </c>
      <c r="T139" s="100">
        <f t="shared" si="56"/>
        <v>9.5631115861160474</v>
      </c>
      <c r="U139" s="100">
        <f t="shared" si="56"/>
        <v>12.936016627934434</v>
      </c>
      <c r="V139" s="100">
        <f t="shared" si="56"/>
        <v>7.4574738712764246</v>
      </c>
      <c r="W139" s="100">
        <f t="shared" si="56"/>
        <v>6.9106403867423918</v>
      </c>
      <c r="X139" s="100">
        <f t="shared" si="56"/>
        <v>9.6565498900170255</v>
      </c>
      <c r="Y139" s="100">
        <f t="shared" si="56"/>
        <v>8.5564020033057027</v>
      </c>
      <c r="Z139" s="100">
        <f t="shared" si="56"/>
        <v>7.9829930281978951</v>
      </c>
      <c r="AA139" s="100">
        <f t="shared" si="56"/>
        <v>5.981583133458436</v>
      </c>
      <c r="AB139" s="100">
        <f t="shared" si="56"/>
        <v>4.1431363167509661</v>
      </c>
      <c r="AC139" s="100">
        <f t="shared" si="56"/>
        <v>8.3105074129767491</v>
      </c>
      <c r="AD139" s="100">
        <f t="shared" si="56"/>
        <v>10.060780195608139</v>
      </c>
      <c r="AE139" s="100">
        <f t="shared" si="56"/>
        <v>9.574786558464961</v>
      </c>
      <c r="AF139" s="100">
        <f t="shared" si="56"/>
        <v>7.8889669056880463</v>
      </c>
      <c r="AG139" s="100">
        <f t="shared" si="56"/>
        <v>13.102525880174481</v>
      </c>
      <c r="AH139" s="100">
        <f t="shared" si="56"/>
        <v>12.063639131569463</v>
      </c>
      <c r="AI139" s="100">
        <f t="shared" si="56"/>
        <v>17.003868045285646</v>
      </c>
      <c r="AJ139" s="100">
        <f t="shared" si="56"/>
        <v>8.5977145910746025</v>
      </c>
      <c r="AK139" s="100">
        <f t="shared" si="56"/>
        <v>7.9125094759342334</v>
      </c>
      <c r="AL139" s="100">
        <f t="shared" si="56"/>
        <v>12.113476953285199</v>
      </c>
      <c r="AM139" s="100">
        <f t="shared" si="56"/>
        <v>9.4854275665800891</v>
      </c>
      <c r="AN139" s="100">
        <f t="shared" si="56"/>
        <v>11.933619993289176</v>
      </c>
      <c r="AO139" s="100">
        <f t="shared" si="56"/>
        <v>14.048654106652418</v>
      </c>
      <c r="AP139" s="100">
        <f t="shared" si="56"/>
        <v>11.058811686778432</v>
      </c>
      <c r="AQ139" s="180">
        <f t="shared" si="56"/>
        <v>14.562518175152547</v>
      </c>
    </row>
    <row r="140" spans="3:81" x14ac:dyDescent="0.3">
      <c r="C140" s="1"/>
      <c r="F140" s="118">
        <v>7</v>
      </c>
      <c r="G140" s="179">
        <f t="shared" si="51"/>
        <v>3.4308934097207553</v>
      </c>
      <c r="H140" s="100">
        <f t="shared" ref="H140:AQ140" si="57">H100</f>
        <v>3.4308934097207553</v>
      </c>
      <c r="I140" s="100">
        <f t="shared" si="57"/>
        <v>5.390230156461655</v>
      </c>
      <c r="J140" s="100">
        <f t="shared" si="57"/>
        <v>5.2936247157219736</v>
      </c>
      <c r="K140" s="100">
        <f t="shared" si="57"/>
        <v>8.8706488374116095</v>
      </c>
      <c r="L140" s="100">
        <f t="shared" si="57"/>
        <v>4.4832465482744475</v>
      </c>
      <c r="M140" s="100">
        <f t="shared" si="57"/>
        <v>2.4765251593821072</v>
      </c>
      <c r="N140" s="100">
        <f t="shared" si="57"/>
        <v>0</v>
      </c>
      <c r="O140" s="100">
        <f t="shared" si="57"/>
        <v>8.1491698460238364</v>
      </c>
      <c r="P140" s="100">
        <f t="shared" si="57"/>
        <v>13.214178483104876</v>
      </c>
      <c r="Q140" s="100">
        <f t="shared" si="57"/>
        <v>11.388092634247579</v>
      </c>
      <c r="R140" s="100">
        <f t="shared" si="57"/>
        <v>9.3201380690220841</v>
      </c>
      <c r="S140" s="100">
        <f t="shared" si="57"/>
        <v>11.167511526464265</v>
      </c>
      <c r="T140" s="100">
        <f t="shared" si="57"/>
        <v>10.482067182820286</v>
      </c>
      <c r="U140" s="100">
        <f t="shared" si="57"/>
        <v>13.85497222463867</v>
      </c>
      <c r="V140" s="100">
        <f t="shared" si="57"/>
        <v>7.2721575304161954</v>
      </c>
      <c r="W140" s="100">
        <f t="shared" si="57"/>
        <v>6.7253240458821626</v>
      </c>
      <c r="X140" s="100">
        <f t="shared" si="57"/>
        <v>9.471233549156798</v>
      </c>
      <c r="Y140" s="100">
        <f t="shared" si="57"/>
        <v>8.3710856624454753</v>
      </c>
      <c r="Z140" s="100">
        <f t="shared" si="57"/>
        <v>7.7976766873376668</v>
      </c>
      <c r="AA140" s="100">
        <f t="shared" si="57"/>
        <v>6.9005387301626762</v>
      </c>
      <c r="AB140" s="100">
        <f t="shared" si="57"/>
        <v>5.0620919134552054</v>
      </c>
      <c r="AC140" s="100">
        <f t="shared" si="57"/>
        <v>9.2294630096809875</v>
      </c>
      <c r="AD140" s="100">
        <f t="shared" si="57"/>
        <v>10.979735792312376</v>
      </c>
      <c r="AE140" s="100">
        <f t="shared" si="57"/>
        <v>10.493742155169199</v>
      </c>
      <c r="AF140" s="100">
        <f t="shared" si="57"/>
        <v>8.8079225023922856</v>
      </c>
      <c r="AG140" s="100">
        <f t="shared" si="57"/>
        <v>12.917209539314252</v>
      </c>
      <c r="AH140" s="100">
        <f t="shared" si="57"/>
        <v>11.878322790709236</v>
      </c>
      <c r="AI140" s="100">
        <f t="shared" si="57"/>
        <v>17.922823641989886</v>
      </c>
      <c r="AJ140" s="100">
        <f t="shared" si="57"/>
        <v>9.5166701877788409</v>
      </c>
      <c r="AK140" s="100">
        <f t="shared" si="57"/>
        <v>7.727193135074006</v>
      </c>
      <c r="AL140" s="100">
        <f t="shared" si="57"/>
        <v>11.928159991052233</v>
      </c>
      <c r="AM140" s="100">
        <f t="shared" si="57"/>
        <v>9.3001112257198599</v>
      </c>
      <c r="AN140" s="100">
        <f t="shared" si="57"/>
        <v>12.852575589993412</v>
      </c>
      <c r="AO140" s="100">
        <f t="shared" si="57"/>
        <v>13.863337765792188</v>
      </c>
      <c r="AP140" s="100">
        <f t="shared" si="57"/>
        <v>11.97776728348267</v>
      </c>
      <c r="AQ140" s="180">
        <f t="shared" si="57"/>
        <v>15.481473771856786</v>
      </c>
    </row>
    <row r="141" spans="3:81" x14ac:dyDescent="0.3">
      <c r="C141" s="1"/>
      <c r="F141" s="118">
        <v>8</v>
      </c>
      <c r="G141" s="179">
        <f t="shared" si="51"/>
        <v>9.288854437222712</v>
      </c>
      <c r="H141" s="100">
        <f t="shared" ref="H141:AQ141" si="58">H101</f>
        <v>9.288854437222712</v>
      </c>
      <c r="I141" s="100">
        <f t="shared" si="58"/>
        <v>11.248191183963611</v>
      </c>
      <c r="J141" s="100">
        <f t="shared" si="58"/>
        <v>11.151585121851193</v>
      </c>
      <c r="K141" s="100">
        <f t="shared" si="58"/>
        <v>6.1364366759044078</v>
      </c>
      <c r="L141" s="100">
        <f t="shared" si="58"/>
        <v>5.4223700398921304</v>
      </c>
      <c r="M141" s="100">
        <f t="shared" si="58"/>
        <v>7.2302142493195971</v>
      </c>
      <c r="N141" s="100">
        <f t="shared" si="58"/>
        <v>8.1491698460238364</v>
      </c>
      <c r="O141" s="100">
        <f t="shared" si="58"/>
        <v>0</v>
      </c>
      <c r="P141" s="100">
        <f t="shared" si="58"/>
        <v>14.254411746430213</v>
      </c>
      <c r="Q141" s="100">
        <f t="shared" si="58"/>
        <v>12.428325897572918</v>
      </c>
      <c r="R141" s="100">
        <f t="shared" si="58"/>
        <v>11.295825617955186</v>
      </c>
      <c r="S141" s="100">
        <f t="shared" si="58"/>
        <v>6.8916456435557434</v>
      </c>
      <c r="T141" s="100">
        <f t="shared" si="58"/>
        <v>6.2062012999117648</v>
      </c>
      <c r="U141" s="100">
        <f t="shared" si="58"/>
        <v>11.383649819180535</v>
      </c>
      <c r="V141" s="100">
        <f t="shared" si="58"/>
        <v>13.130118557918154</v>
      </c>
      <c r="W141" s="100">
        <f t="shared" si="58"/>
        <v>12.58328507338412</v>
      </c>
      <c r="X141" s="100">
        <f t="shared" si="58"/>
        <v>15.329193955286019</v>
      </c>
      <c r="Y141" s="100">
        <f t="shared" si="58"/>
        <v>14.229046068574696</v>
      </c>
      <c r="Z141" s="100">
        <f t="shared" si="58"/>
        <v>13.655637714839624</v>
      </c>
      <c r="AA141" s="100">
        <f t="shared" si="58"/>
        <v>10.555416506145377</v>
      </c>
      <c r="AB141" s="100">
        <f t="shared" si="58"/>
        <v>8.7169696894379065</v>
      </c>
      <c r="AC141" s="100">
        <f t="shared" si="58"/>
        <v>9.6809630034672605</v>
      </c>
      <c r="AD141" s="100">
        <f t="shared" si="58"/>
        <v>6.7038699094038545</v>
      </c>
      <c r="AE141" s="100">
        <f t="shared" si="58"/>
        <v>8.0224197497110605</v>
      </c>
      <c r="AF141" s="100">
        <f t="shared" si="58"/>
        <v>3.6707979668684061</v>
      </c>
      <c r="AG141" s="100">
        <f t="shared" si="58"/>
        <v>18.055953993562579</v>
      </c>
      <c r="AH141" s="100">
        <f t="shared" si="58"/>
        <v>14.590324605117624</v>
      </c>
      <c r="AI141" s="100">
        <f t="shared" si="58"/>
        <v>16.205394136726859</v>
      </c>
      <c r="AJ141" s="100">
        <f t="shared" si="58"/>
        <v>9.9681701815651138</v>
      </c>
      <c r="AK141" s="100">
        <f t="shared" si="58"/>
        <v>13.585154162575963</v>
      </c>
      <c r="AL141" s="100">
        <f t="shared" si="58"/>
        <v>7.9494538133644852</v>
      </c>
      <c r="AM141" s="100">
        <f t="shared" si="58"/>
        <v>9.3836572756533734</v>
      </c>
      <c r="AN141" s="100">
        <f t="shared" si="58"/>
        <v>5.6528993251892077</v>
      </c>
      <c r="AO141" s="100">
        <f t="shared" si="58"/>
        <v>17.473753836976648</v>
      </c>
      <c r="AP141" s="100">
        <f t="shared" si="58"/>
        <v>7.7019014005741484</v>
      </c>
      <c r="AQ141" s="180">
        <f t="shared" si="58"/>
        <v>13.764044266593759</v>
      </c>
    </row>
    <row r="142" spans="3:81" x14ac:dyDescent="0.3">
      <c r="C142" s="1"/>
      <c r="F142" s="118">
        <v>9</v>
      </c>
      <c r="G142" s="179">
        <f t="shared" si="51"/>
        <v>10.228646525905029</v>
      </c>
      <c r="H142" s="100">
        <f t="shared" ref="H142:AQ142" si="59">H102</f>
        <v>10.228646525905029</v>
      </c>
      <c r="I142" s="100">
        <f t="shared" si="59"/>
        <v>9.1967539488237406</v>
      </c>
      <c r="J142" s="100">
        <f t="shared" si="59"/>
        <v>9.2849298470180326</v>
      </c>
      <c r="K142" s="100">
        <f t="shared" si="59"/>
        <v>10.336434190413462</v>
      </c>
      <c r="L142" s="100">
        <f t="shared" si="59"/>
        <v>14.887859619471335</v>
      </c>
      <c r="M142" s="100">
        <f t="shared" si="59"/>
        <v>13.399494823965105</v>
      </c>
      <c r="N142" s="100">
        <f t="shared" si="59"/>
        <v>13.214178483104876</v>
      </c>
      <c r="O142" s="100">
        <f t="shared" si="59"/>
        <v>14.254411746430213</v>
      </c>
      <c r="P142" s="100">
        <f t="shared" si="59"/>
        <v>0</v>
      </c>
      <c r="Q142" s="100">
        <f t="shared" si="59"/>
        <v>6.1269166242061956</v>
      </c>
      <c r="R142" s="100">
        <f t="shared" si="59"/>
        <v>4.9916524786558458</v>
      </c>
      <c r="S142" s="100">
        <f t="shared" si="59"/>
        <v>8.1797146656393309</v>
      </c>
      <c r="T142" s="100">
        <f t="shared" si="59"/>
        <v>9.9185809089440404</v>
      </c>
      <c r="U142" s="100">
        <f t="shared" si="59"/>
        <v>24.777941889221669</v>
      </c>
      <c r="V142" s="100">
        <f t="shared" si="59"/>
        <v>8.0661252438887985</v>
      </c>
      <c r="W142" s="100">
        <f t="shared" si="59"/>
        <v>8.5433370201449037</v>
      </c>
      <c r="X142" s="100">
        <f t="shared" si="59"/>
        <v>4.8835876819068682</v>
      </c>
      <c r="Y142" s="100">
        <f t="shared" si="59"/>
        <v>6.9520834627859873</v>
      </c>
      <c r="Z142" s="100">
        <f t="shared" si="59"/>
        <v>12.340982638845738</v>
      </c>
      <c r="AA142" s="100">
        <f t="shared" si="59"/>
        <v>19.10776591646265</v>
      </c>
      <c r="AB142" s="100">
        <f t="shared" si="59"/>
        <v>15.985061578038202</v>
      </c>
      <c r="AC142" s="100">
        <f t="shared" si="59"/>
        <v>20.15243205289125</v>
      </c>
      <c r="AD142" s="100">
        <f t="shared" si="59"/>
        <v>8.7037860240844065</v>
      </c>
      <c r="AE142" s="100">
        <f t="shared" si="59"/>
        <v>21.416711819752198</v>
      </c>
      <c r="AF142" s="100">
        <f t="shared" si="59"/>
        <v>15.711474268954976</v>
      </c>
      <c r="AG142" s="100">
        <f t="shared" si="59"/>
        <v>20.723216349559447</v>
      </c>
      <c r="AH142" s="100">
        <f t="shared" si="59"/>
        <v>19.684329600954428</v>
      </c>
      <c r="AI142" s="100">
        <f t="shared" si="59"/>
        <v>28.84579330657288</v>
      </c>
      <c r="AJ142" s="100">
        <f t="shared" si="59"/>
        <v>20.439639230989101</v>
      </c>
      <c r="AK142" s="100">
        <f t="shared" si="59"/>
        <v>10.03020057911939</v>
      </c>
      <c r="AL142" s="100">
        <f t="shared" si="59"/>
        <v>6.6669839810108495</v>
      </c>
      <c r="AM142" s="100">
        <f t="shared" si="59"/>
        <v>5.0071582139262061</v>
      </c>
      <c r="AN142" s="100">
        <f t="shared" si="59"/>
        <v>14.139990927958046</v>
      </c>
      <c r="AO142" s="100">
        <f t="shared" si="59"/>
        <v>21.66934519741012</v>
      </c>
      <c r="AP142" s="100">
        <f t="shared" si="59"/>
        <v>9.8304833037145656</v>
      </c>
      <c r="AQ142" s="180">
        <f t="shared" si="59"/>
        <v>26.404443436439784</v>
      </c>
    </row>
    <row r="143" spans="3:81" x14ac:dyDescent="0.3">
      <c r="C143" s="1"/>
      <c r="F143" s="118">
        <v>10</v>
      </c>
      <c r="G143" s="179">
        <f t="shared" si="51"/>
        <v>8.4025606770477346</v>
      </c>
      <c r="H143" s="100">
        <f t="shared" ref="H143:AQ143" si="60">H103</f>
        <v>8.4025606770477346</v>
      </c>
      <c r="I143" s="100">
        <f t="shared" si="60"/>
        <v>7.3706680999664451</v>
      </c>
      <c r="J143" s="100">
        <f t="shared" si="60"/>
        <v>7.4588439981607371</v>
      </c>
      <c r="K143" s="100">
        <f t="shared" si="60"/>
        <v>8.5103483415561669</v>
      </c>
      <c r="L143" s="100">
        <f t="shared" si="60"/>
        <v>13.061773770614042</v>
      </c>
      <c r="M143" s="100">
        <f t="shared" si="60"/>
        <v>11.573408975107808</v>
      </c>
      <c r="N143" s="100">
        <f t="shared" si="60"/>
        <v>11.388092634247579</v>
      </c>
      <c r="O143" s="100">
        <f t="shared" si="60"/>
        <v>12.428325897572918</v>
      </c>
      <c r="P143" s="100">
        <f t="shared" si="60"/>
        <v>6.1269166242061956</v>
      </c>
      <c r="Q143" s="100">
        <f t="shared" si="60"/>
        <v>0</v>
      </c>
      <c r="R143" s="100">
        <f t="shared" si="60"/>
        <v>3.1683298743584323</v>
      </c>
      <c r="S143" s="100">
        <f t="shared" si="60"/>
        <v>6.3536288167820345</v>
      </c>
      <c r="T143" s="100">
        <f t="shared" si="60"/>
        <v>8.092495060086744</v>
      </c>
      <c r="U143" s="100">
        <f t="shared" si="60"/>
        <v>22.951856040364373</v>
      </c>
      <c r="V143" s="100">
        <f t="shared" si="60"/>
        <v>6.240039395031503</v>
      </c>
      <c r="W143" s="100">
        <f t="shared" si="60"/>
        <v>6.7172511712876082</v>
      </c>
      <c r="X143" s="100">
        <f t="shared" si="60"/>
        <v>8.5493015770440053</v>
      </c>
      <c r="Y143" s="100">
        <f t="shared" si="60"/>
        <v>10.617797357923124</v>
      </c>
      <c r="Z143" s="100">
        <f t="shared" si="60"/>
        <v>13.777597648725564</v>
      </c>
      <c r="AA143" s="100">
        <f t="shared" si="60"/>
        <v>17.281680067605354</v>
      </c>
      <c r="AB143" s="100">
        <f t="shared" si="60"/>
        <v>14.158975729180906</v>
      </c>
      <c r="AC143" s="100">
        <f t="shared" si="60"/>
        <v>18.32634620403395</v>
      </c>
      <c r="AD143" s="100">
        <f t="shared" si="60"/>
        <v>6.8777001752271119</v>
      </c>
      <c r="AE143" s="100">
        <f t="shared" si="60"/>
        <v>19.590625970894902</v>
      </c>
      <c r="AF143" s="100">
        <f t="shared" si="60"/>
        <v>13.88538842009768</v>
      </c>
      <c r="AG143" s="100">
        <f t="shared" si="60"/>
        <v>18.897130500702151</v>
      </c>
      <c r="AH143" s="100">
        <f t="shared" si="60"/>
        <v>17.858243752097131</v>
      </c>
      <c r="AI143" s="100">
        <f t="shared" si="60"/>
        <v>27.019707457715587</v>
      </c>
      <c r="AJ143" s="100">
        <f t="shared" si="60"/>
        <v>18.613553382131805</v>
      </c>
      <c r="AK143" s="100">
        <f t="shared" si="60"/>
        <v>13.695914474256528</v>
      </c>
      <c r="AL143" s="100">
        <f t="shared" si="60"/>
        <v>4.840898132153554</v>
      </c>
      <c r="AM143" s="100">
        <f t="shared" si="60"/>
        <v>3.1810723650689101</v>
      </c>
      <c r="AN143" s="100">
        <f t="shared" si="60"/>
        <v>12.313905079100749</v>
      </c>
      <c r="AO143" s="100">
        <f t="shared" si="60"/>
        <v>19.843258727180086</v>
      </c>
      <c r="AP143" s="100">
        <f t="shared" si="60"/>
        <v>8.0043974548572709</v>
      </c>
      <c r="AQ143" s="180">
        <f t="shared" si="60"/>
        <v>24.578357587582488</v>
      </c>
    </row>
    <row r="144" spans="3:81" x14ac:dyDescent="0.3">
      <c r="C144" s="1"/>
      <c r="F144" s="118">
        <v>11</v>
      </c>
      <c r="G144" s="179">
        <f t="shared" si="51"/>
        <v>6.3346061118222377</v>
      </c>
      <c r="H144" s="100">
        <f t="shared" ref="H144:AQ144" si="61">H104</f>
        <v>6.3346061118222377</v>
      </c>
      <c r="I144" s="100">
        <f t="shared" si="61"/>
        <v>5.3027135347409491</v>
      </c>
      <c r="J144" s="100">
        <f t="shared" si="61"/>
        <v>5.390889432935241</v>
      </c>
      <c r="K144" s="100">
        <f t="shared" si="61"/>
        <v>6.44239377633067</v>
      </c>
      <c r="L144" s="100">
        <f t="shared" si="61"/>
        <v>10.993819205388546</v>
      </c>
      <c r="M144" s="100">
        <f t="shared" si="61"/>
        <v>9.5054544098823133</v>
      </c>
      <c r="N144" s="100">
        <f t="shared" si="61"/>
        <v>9.3201380690220841</v>
      </c>
      <c r="O144" s="100">
        <f t="shared" si="61"/>
        <v>11.295825617955186</v>
      </c>
      <c r="P144" s="100">
        <f t="shared" si="61"/>
        <v>3.8847347359787241</v>
      </c>
      <c r="Q144" s="100">
        <f t="shared" si="61"/>
        <v>3.1683298743584323</v>
      </c>
      <c r="R144" s="100">
        <f t="shared" si="61"/>
        <v>0</v>
      </c>
      <c r="S144" s="100">
        <f t="shared" si="61"/>
        <v>5.2211279157915671</v>
      </c>
      <c r="T144" s="100">
        <f t="shared" si="61"/>
        <v>5.5902568754893318</v>
      </c>
      <c r="U144" s="100">
        <f t="shared" si="61"/>
        <v>20.883901475138877</v>
      </c>
      <c r="V144" s="100">
        <f t="shared" si="61"/>
        <v>4.1720848298060078</v>
      </c>
      <c r="W144" s="100">
        <f t="shared" si="61"/>
        <v>4.649296606062113</v>
      </c>
      <c r="X144" s="100">
        <f t="shared" si="61"/>
        <v>6.3071196888165337</v>
      </c>
      <c r="Y144" s="100">
        <f t="shared" si="61"/>
        <v>8.3756154696956511</v>
      </c>
      <c r="Z144" s="100">
        <f t="shared" si="61"/>
        <v>11.709643083500069</v>
      </c>
      <c r="AA144" s="100">
        <f t="shared" si="61"/>
        <v>15.213725502379857</v>
      </c>
      <c r="AB144" s="100">
        <f t="shared" si="61"/>
        <v>12.091021163955411</v>
      </c>
      <c r="AC144" s="100">
        <f t="shared" si="61"/>
        <v>16.258391638808455</v>
      </c>
      <c r="AD144" s="100">
        <f t="shared" si="61"/>
        <v>4.8097456100016158</v>
      </c>
      <c r="AE144" s="100">
        <f t="shared" si="61"/>
        <v>17.522671405669406</v>
      </c>
      <c r="AF144" s="100">
        <f t="shared" si="61"/>
        <v>12.752888140479948</v>
      </c>
      <c r="AG144" s="100">
        <f t="shared" si="61"/>
        <v>16.829175935476655</v>
      </c>
      <c r="AH144" s="100">
        <f t="shared" si="61"/>
        <v>15.790289186871636</v>
      </c>
      <c r="AI144" s="100">
        <f t="shared" si="61"/>
        <v>24.951752892490088</v>
      </c>
      <c r="AJ144" s="100">
        <f t="shared" si="61"/>
        <v>16.54559881690631</v>
      </c>
      <c r="AK144" s="100">
        <f t="shared" si="61"/>
        <v>11.453732586029057</v>
      </c>
      <c r="AL144" s="100">
        <f t="shared" si="61"/>
        <v>3.7083978525358225</v>
      </c>
      <c r="AM144" s="100">
        <f t="shared" si="61"/>
        <v>2.0485714640784418</v>
      </c>
      <c r="AN144" s="100">
        <f t="shared" si="61"/>
        <v>11.181404799483019</v>
      </c>
      <c r="AO144" s="100">
        <f t="shared" si="61"/>
        <v>17.77530416195459</v>
      </c>
      <c r="AP144" s="100">
        <f t="shared" si="61"/>
        <v>6.8718971752395399</v>
      </c>
      <c r="AQ144" s="180">
        <f t="shared" si="61"/>
        <v>22.510403022356989</v>
      </c>
    </row>
    <row r="145" spans="3:43" x14ac:dyDescent="0.3">
      <c r="C145" s="1"/>
      <c r="F145" s="118">
        <v>12</v>
      </c>
      <c r="G145" s="179">
        <f t="shared" si="51"/>
        <v>10.455358718480868</v>
      </c>
      <c r="H145" s="100">
        <f t="shared" ref="H145:AQ145" si="62">H105</f>
        <v>10.455358718480868</v>
      </c>
      <c r="I145" s="100">
        <f t="shared" si="62"/>
        <v>9.4234661413995795</v>
      </c>
      <c r="J145" s="100">
        <f t="shared" si="62"/>
        <v>9.5116420395938714</v>
      </c>
      <c r="K145" s="100">
        <f t="shared" si="62"/>
        <v>5.0405911740216478</v>
      </c>
      <c r="L145" s="100">
        <f t="shared" si="62"/>
        <v>8.4407117203325583</v>
      </c>
      <c r="M145" s="100">
        <f t="shared" si="62"/>
        <v>10.248555929760025</v>
      </c>
      <c r="N145" s="100">
        <f t="shared" si="62"/>
        <v>11.167511526464265</v>
      </c>
      <c r="O145" s="100">
        <f t="shared" si="62"/>
        <v>6.8916456435557434</v>
      </c>
      <c r="P145" s="100">
        <f t="shared" si="62"/>
        <v>8.1797146656393309</v>
      </c>
      <c r="Q145" s="100">
        <f t="shared" si="62"/>
        <v>6.3536288167820345</v>
      </c>
      <c r="R145" s="100">
        <f t="shared" si="62"/>
        <v>5.2211279157915671</v>
      </c>
      <c r="S145" s="100">
        <f t="shared" si="62"/>
        <v>0</v>
      </c>
      <c r="T145" s="100">
        <f t="shared" si="62"/>
        <v>1.9796003330557868</v>
      </c>
      <c r="U145" s="100">
        <f t="shared" si="62"/>
        <v>17.332726459293873</v>
      </c>
      <c r="V145" s="100">
        <f t="shared" si="62"/>
        <v>8.2928374364646373</v>
      </c>
      <c r="W145" s="100">
        <f t="shared" si="62"/>
        <v>8.7700492127207426</v>
      </c>
      <c r="X145" s="100">
        <f t="shared" si="62"/>
        <v>10.602099618477141</v>
      </c>
      <c r="Y145" s="100">
        <f t="shared" si="62"/>
        <v>12.670595399356259</v>
      </c>
      <c r="Z145" s="100">
        <f t="shared" si="62"/>
        <v>15.830395690158699</v>
      </c>
      <c r="AA145" s="100">
        <f t="shared" si="62"/>
        <v>13.573758186585806</v>
      </c>
      <c r="AB145" s="100">
        <f t="shared" si="62"/>
        <v>11.735311369878337</v>
      </c>
      <c r="AC145" s="100">
        <f t="shared" si="62"/>
        <v>12.699304683907688</v>
      </c>
      <c r="AD145" s="100">
        <f t="shared" si="62"/>
        <v>5.6080244075210963</v>
      </c>
      <c r="AE145" s="100">
        <f t="shared" si="62"/>
        <v>13.971497011197137</v>
      </c>
      <c r="AF145" s="100">
        <f t="shared" si="62"/>
        <v>8.3487081660805043</v>
      </c>
      <c r="AG145" s="100">
        <f t="shared" si="62"/>
        <v>20.949928542135286</v>
      </c>
      <c r="AH145" s="100">
        <f t="shared" si="62"/>
        <v>17.608666285558055</v>
      </c>
      <c r="AI145" s="100">
        <f t="shared" si="62"/>
        <v>21.392665937589321</v>
      </c>
      <c r="AJ145" s="100">
        <f t="shared" si="62"/>
        <v>12.986511862005541</v>
      </c>
      <c r="AK145" s="100">
        <f t="shared" si="62"/>
        <v>15.748712515689663</v>
      </c>
      <c r="AL145" s="100">
        <f t="shared" si="62"/>
        <v>1.8747561112008648</v>
      </c>
      <c r="AM145" s="100">
        <f t="shared" si="62"/>
        <v>4.1435228105931623</v>
      </c>
      <c r="AN145" s="100">
        <f t="shared" si="62"/>
        <v>6.8383896504156976</v>
      </c>
      <c r="AO145" s="100">
        <f t="shared" si="62"/>
        <v>20.492095517417077</v>
      </c>
      <c r="AP145" s="100">
        <f t="shared" si="62"/>
        <v>3.3441006872382468</v>
      </c>
      <c r="AQ145" s="180">
        <f t="shared" si="62"/>
        <v>18.951316067456222</v>
      </c>
    </row>
    <row r="146" spans="3:43" x14ac:dyDescent="0.3">
      <c r="C146" s="1"/>
      <c r="F146" s="118">
        <v>13</v>
      </c>
      <c r="G146" s="179">
        <f t="shared" si="51"/>
        <v>9.7373041122447717</v>
      </c>
      <c r="H146" s="100">
        <f t="shared" ref="H146:AQ146" si="63">H106</f>
        <v>9.7373041122447717</v>
      </c>
      <c r="I146" s="100">
        <f t="shared" si="63"/>
        <v>8.7054115351634831</v>
      </c>
      <c r="J146" s="100">
        <f t="shared" si="63"/>
        <v>8.7935874333577733</v>
      </c>
      <c r="K146" s="100">
        <f t="shared" si="63"/>
        <v>4.3551468303776701</v>
      </c>
      <c r="L146" s="100">
        <f t="shared" si="63"/>
        <v>7.7552673766885807</v>
      </c>
      <c r="M146" s="100">
        <f t="shared" si="63"/>
        <v>9.5631115861160474</v>
      </c>
      <c r="N146" s="100">
        <f t="shared" si="63"/>
        <v>10.482067182820286</v>
      </c>
      <c r="O146" s="100">
        <f t="shared" si="63"/>
        <v>6.2062012999117648</v>
      </c>
      <c r="P146" s="100">
        <f t="shared" si="63"/>
        <v>9.9185809089440404</v>
      </c>
      <c r="Q146" s="100">
        <f t="shared" si="63"/>
        <v>8.092495060086744</v>
      </c>
      <c r="R146" s="100">
        <f t="shared" si="63"/>
        <v>5.5902568754893318</v>
      </c>
      <c r="S146" s="100">
        <f t="shared" si="63"/>
        <v>1.9796003330557868</v>
      </c>
      <c r="T146" s="100">
        <f t="shared" si="63"/>
        <v>0</v>
      </c>
      <c r="U146" s="100">
        <f t="shared" si="63"/>
        <v>16.647282115649894</v>
      </c>
      <c r="V146" s="100">
        <f t="shared" si="63"/>
        <v>7.5747828302285409</v>
      </c>
      <c r="W146" s="100">
        <f t="shared" si="63"/>
        <v>8.0519946064846462</v>
      </c>
      <c r="X146" s="100">
        <f t="shared" si="63"/>
        <v>12.340966483154586</v>
      </c>
      <c r="Y146" s="100">
        <f t="shared" si="63"/>
        <v>8.6715156523792363</v>
      </c>
      <c r="Z146" s="100">
        <f t="shared" si="63"/>
        <v>15.988535051636076</v>
      </c>
      <c r="AA146" s="100">
        <f t="shared" si="63"/>
        <v>12.888313842941828</v>
      </c>
      <c r="AB146" s="100">
        <f t="shared" si="63"/>
        <v>11.049867026234358</v>
      </c>
      <c r="AC146" s="100">
        <f t="shared" si="63"/>
        <v>12.01386034026371</v>
      </c>
      <c r="AD146" s="100">
        <f t="shared" si="63"/>
        <v>4.9225800638771178</v>
      </c>
      <c r="AE146" s="100">
        <f t="shared" si="63"/>
        <v>13.286052667553157</v>
      </c>
      <c r="AF146" s="100">
        <f t="shared" si="63"/>
        <v>7.6632638224365266</v>
      </c>
      <c r="AG146" s="100">
        <f t="shared" si="63"/>
        <v>20.388851951731766</v>
      </c>
      <c r="AH146" s="100">
        <f t="shared" si="63"/>
        <v>16.923221941914075</v>
      </c>
      <c r="AI146" s="100">
        <f t="shared" si="63"/>
        <v>20.707221593945341</v>
      </c>
      <c r="AJ146" s="100">
        <f t="shared" si="63"/>
        <v>12.301067518361565</v>
      </c>
      <c r="AK146" s="100">
        <f t="shared" si="63"/>
        <v>15.918051499372414</v>
      </c>
      <c r="AL146" s="100">
        <f t="shared" si="63"/>
        <v>3.6136223545055737</v>
      </c>
      <c r="AM146" s="100">
        <f t="shared" si="63"/>
        <v>5.8823890538978709</v>
      </c>
      <c r="AN146" s="100">
        <f t="shared" si="63"/>
        <v>6.1529453067717208</v>
      </c>
      <c r="AO146" s="100">
        <f t="shared" si="63"/>
        <v>19.806651173773101</v>
      </c>
      <c r="AP146" s="100">
        <f t="shared" si="63"/>
        <v>3.4916524786558467</v>
      </c>
      <c r="AQ146" s="180">
        <f t="shared" si="63"/>
        <v>18.265871723812246</v>
      </c>
    </row>
    <row r="147" spans="3:43" x14ac:dyDescent="0.3">
      <c r="C147" s="1"/>
      <c r="F147" s="118">
        <v>14</v>
      </c>
      <c r="G147" s="179">
        <f t="shared" si="51"/>
        <v>14.994656815837548</v>
      </c>
      <c r="H147" s="100">
        <f t="shared" ref="H147:AQ147" si="64">H107</f>
        <v>14.994656815837548</v>
      </c>
      <c r="I147" s="100">
        <f t="shared" si="64"/>
        <v>16.953993562578447</v>
      </c>
      <c r="J147" s="100">
        <f t="shared" si="64"/>
        <v>16.857388121838767</v>
      </c>
      <c r="K147" s="100">
        <f t="shared" si="64"/>
        <v>15.027951831185455</v>
      </c>
      <c r="L147" s="100">
        <f t="shared" si="64"/>
        <v>11.128172418506967</v>
      </c>
      <c r="M147" s="100">
        <f t="shared" si="64"/>
        <v>12.936016627934434</v>
      </c>
      <c r="N147" s="100">
        <f t="shared" si="64"/>
        <v>13.85497222463867</v>
      </c>
      <c r="O147" s="100">
        <f t="shared" si="64"/>
        <v>11.383649819180535</v>
      </c>
      <c r="P147" s="100">
        <f t="shared" si="64"/>
        <v>24.777941889221669</v>
      </c>
      <c r="Q147" s="100">
        <f t="shared" si="64"/>
        <v>22.951856040364373</v>
      </c>
      <c r="R147" s="100">
        <f t="shared" si="64"/>
        <v>20.883901475138877</v>
      </c>
      <c r="S147" s="100">
        <f t="shared" si="64"/>
        <v>17.32481452023811</v>
      </c>
      <c r="T147" s="100">
        <f t="shared" si="64"/>
        <v>16.639370176594131</v>
      </c>
      <c r="U147" s="100">
        <f t="shared" si="64"/>
        <v>0</v>
      </c>
      <c r="V147" s="100">
        <f t="shared" si="64"/>
        <v>18.83592093653299</v>
      </c>
      <c r="W147" s="100">
        <f t="shared" si="64"/>
        <v>18.289087451998956</v>
      </c>
      <c r="X147" s="100">
        <f t="shared" si="64"/>
        <v>21.034996333900853</v>
      </c>
      <c r="Y147" s="100">
        <f t="shared" si="64"/>
        <v>19.934849068562269</v>
      </c>
      <c r="Z147" s="100">
        <f t="shared" si="64"/>
        <v>19.361440093454458</v>
      </c>
      <c r="AA147" s="100">
        <f t="shared" si="64"/>
        <v>17.353289547267824</v>
      </c>
      <c r="AB147" s="100">
        <f t="shared" si="64"/>
        <v>14.422772068052742</v>
      </c>
      <c r="AC147" s="100">
        <f t="shared" si="64"/>
        <v>9.9776517081536529</v>
      </c>
      <c r="AD147" s="100">
        <f t="shared" si="64"/>
        <v>17.137038164713484</v>
      </c>
      <c r="AE147" s="100">
        <f t="shared" si="64"/>
        <v>7.1048945530465906</v>
      </c>
      <c r="AF147" s="100">
        <f t="shared" si="64"/>
        <v>10.066934271191917</v>
      </c>
      <c r="AG147" s="100">
        <f t="shared" si="64"/>
        <v>13.01722880186909</v>
      </c>
      <c r="AH147" s="100">
        <f t="shared" si="64"/>
        <v>9.5515987920513989</v>
      </c>
      <c r="AI147" s="100">
        <f t="shared" si="64"/>
        <v>8.9689164502218297</v>
      </c>
      <c r="AJ147" s="100">
        <f t="shared" si="64"/>
        <v>10.091658071010475</v>
      </c>
      <c r="AK147" s="100">
        <f t="shared" si="64"/>
        <v>20.337019523531389</v>
      </c>
      <c r="AL147" s="100">
        <f t="shared" si="64"/>
        <v>18.382622068674113</v>
      </c>
      <c r="AM147" s="100">
        <f t="shared" si="64"/>
        <v>20.863874631836651</v>
      </c>
      <c r="AN147" s="100">
        <f t="shared" si="64"/>
        <v>14.111587358793047</v>
      </c>
      <c r="AO147" s="100">
        <f t="shared" si="64"/>
        <v>12.435028023910421</v>
      </c>
      <c r="AP147" s="100">
        <f t="shared" si="64"/>
        <v>17.071229820920379</v>
      </c>
      <c r="AQ147" s="180">
        <f t="shared" si="64"/>
        <v>6.5275665800887319</v>
      </c>
    </row>
    <row r="148" spans="3:43" x14ac:dyDescent="0.3">
      <c r="C148" s="1"/>
      <c r="F148" s="118">
        <v>15</v>
      </c>
      <c r="G148" s="179">
        <f t="shared" si="51"/>
        <v>4.2866261945890862</v>
      </c>
      <c r="H148" s="100">
        <f t="shared" ref="H148:AQ148" si="65">H108</f>
        <v>4.2866261945890862</v>
      </c>
      <c r="I148" s="100">
        <f t="shared" si="65"/>
        <v>3.2547329961350617</v>
      </c>
      <c r="J148" s="100">
        <f t="shared" si="65"/>
        <v>3.3429095157020887</v>
      </c>
      <c r="K148" s="100">
        <f t="shared" si="65"/>
        <v>6.4123976288416369</v>
      </c>
      <c r="L148" s="100">
        <f t="shared" si="65"/>
        <v>8.9458392881553923</v>
      </c>
      <c r="M148" s="100">
        <f t="shared" si="65"/>
        <v>7.4574738712764246</v>
      </c>
      <c r="N148" s="100">
        <f t="shared" si="65"/>
        <v>7.2721575304161954</v>
      </c>
      <c r="O148" s="100">
        <f t="shared" si="65"/>
        <v>13.130118557918154</v>
      </c>
      <c r="P148" s="100">
        <f t="shared" si="65"/>
        <v>8.0661252438887985</v>
      </c>
      <c r="Q148" s="100">
        <f t="shared" si="65"/>
        <v>6.240039395031503</v>
      </c>
      <c r="R148" s="100">
        <f t="shared" si="65"/>
        <v>4.1720848298060078</v>
      </c>
      <c r="S148" s="100">
        <f t="shared" si="65"/>
        <v>8.2928374364646373</v>
      </c>
      <c r="T148" s="100">
        <f t="shared" si="65"/>
        <v>7.5747828302285409</v>
      </c>
      <c r="U148" s="100">
        <f t="shared" si="65"/>
        <v>18.83592093653299</v>
      </c>
      <c r="V148" s="100">
        <f t="shared" si="65"/>
        <v>0</v>
      </c>
      <c r="W148" s="100">
        <f t="shared" si="65"/>
        <v>2.3368741223110097</v>
      </c>
      <c r="X148" s="100">
        <f t="shared" si="65"/>
        <v>10.488510818099346</v>
      </c>
      <c r="Y148" s="100">
        <f t="shared" si="65"/>
        <v>2.1277374575913108</v>
      </c>
      <c r="Z148" s="100">
        <f t="shared" si="65"/>
        <v>9.6616631662669175</v>
      </c>
      <c r="AA148" s="100">
        <f t="shared" si="65"/>
        <v>13.165745585146707</v>
      </c>
      <c r="AB148" s="100">
        <f t="shared" si="65"/>
        <v>10.043040625349521</v>
      </c>
      <c r="AC148" s="100">
        <f t="shared" si="65"/>
        <v>14.210411721575305</v>
      </c>
      <c r="AD148" s="100">
        <f t="shared" si="65"/>
        <v>4.7797494625125827</v>
      </c>
      <c r="AE148" s="100">
        <f t="shared" si="65"/>
        <v>15.474690867063517</v>
      </c>
      <c r="AF148" s="100">
        <f t="shared" si="65"/>
        <v>13.788871214286603</v>
      </c>
      <c r="AG148" s="100">
        <f t="shared" si="65"/>
        <v>14.781196018243504</v>
      </c>
      <c r="AH148" s="100">
        <f t="shared" si="65"/>
        <v>13.742308648265748</v>
      </c>
      <c r="AI148" s="100">
        <f t="shared" si="65"/>
        <v>22.903772975256938</v>
      </c>
      <c r="AJ148" s="100">
        <f t="shared" si="65"/>
        <v>14.497618899673158</v>
      </c>
      <c r="AK148" s="100">
        <f t="shared" si="65"/>
        <v>9.5911796140032557</v>
      </c>
      <c r="AL148" s="100">
        <f t="shared" si="65"/>
        <v>6.7801067518361569</v>
      </c>
      <c r="AM148" s="100">
        <f t="shared" si="65"/>
        <v>4.1520579865037845</v>
      </c>
      <c r="AN148" s="100">
        <f t="shared" si="65"/>
        <v>11.855143723513986</v>
      </c>
      <c r="AO148" s="100">
        <f t="shared" si="65"/>
        <v>15.727324244721437</v>
      </c>
      <c r="AP148" s="100">
        <f t="shared" si="65"/>
        <v>9.9436066959126101</v>
      </c>
      <c r="AQ148" s="180">
        <f t="shared" si="65"/>
        <v>20.46242310512384</v>
      </c>
    </row>
    <row r="149" spans="3:43" x14ac:dyDescent="0.3">
      <c r="C149" s="1"/>
      <c r="F149" s="118">
        <v>16</v>
      </c>
      <c r="G149" s="179">
        <f t="shared" si="51"/>
        <v>3.7397920886823171</v>
      </c>
      <c r="H149" s="100">
        <f t="shared" ref="H149:AQ149" si="66">H109</f>
        <v>3.7397920886823171</v>
      </c>
      <c r="I149" s="100">
        <f t="shared" si="66"/>
        <v>2.7656455441361056</v>
      </c>
      <c r="J149" s="100">
        <f t="shared" si="66"/>
        <v>2.7960760311680568</v>
      </c>
      <c r="K149" s="100">
        <f t="shared" si="66"/>
        <v>6.8896094050977421</v>
      </c>
      <c r="L149" s="100">
        <f t="shared" si="66"/>
        <v>8.399005182248624</v>
      </c>
      <c r="M149" s="100">
        <f t="shared" si="66"/>
        <v>6.9106403867423918</v>
      </c>
      <c r="N149" s="100">
        <f t="shared" si="66"/>
        <v>6.7253240458821626</v>
      </c>
      <c r="O149" s="100">
        <f t="shared" si="66"/>
        <v>12.58328507338412</v>
      </c>
      <c r="P149" s="100">
        <f t="shared" si="66"/>
        <v>8.5433370201449037</v>
      </c>
      <c r="Q149" s="100">
        <f t="shared" si="66"/>
        <v>6.7172511712876082</v>
      </c>
      <c r="R149" s="100">
        <f t="shared" si="66"/>
        <v>4.649296606062113</v>
      </c>
      <c r="S149" s="100">
        <f t="shared" si="66"/>
        <v>8.7700492127207426</v>
      </c>
      <c r="T149" s="100">
        <f t="shared" si="66"/>
        <v>8.0519946064846462</v>
      </c>
      <c r="U149" s="100">
        <f t="shared" si="66"/>
        <v>18.289087451998956</v>
      </c>
      <c r="V149" s="100">
        <f t="shared" si="66"/>
        <v>2.3368741223110097</v>
      </c>
      <c r="W149" s="100">
        <f t="shared" si="66"/>
        <v>0</v>
      </c>
      <c r="X149" s="100">
        <f t="shared" si="66"/>
        <v>10.965721972982713</v>
      </c>
      <c r="Y149" s="100">
        <f t="shared" si="66"/>
        <v>1.3171132265400725</v>
      </c>
      <c r="Z149" s="100">
        <f t="shared" si="66"/>
        <v>2.6598897684765186</v>
      </c>
      <c r="AA149" s="100">
        <f t="shared" si="66"/>
        <v>12.618911479239937</v>
      </c>
      <c r="AB149" s="100">
        <f t="shared" si="66"/>
        <v>9.4962071408154891</v>
      </c>
      <c r="AC149" s="100">
        <f t="shared" si="66"/>
        <v>13.663577615668535</v>
      </c>
      <c r="AD149" s="100">
        <f t="shared" si="66"/>
        <v>5.2569612387686879</v>
      </c>
      <c r="AE149" s="100">
        <f t="shared" si="66"/>
        <v>14.927857382529483</v>
      </c>
      <c r="AF149" s="100">
        <f t="shared" si="66"/>
        <v>13.242037729752569</v>
      </c>
      <c r="AG149" s="100">
        <f t="shared" si="66"/>
        <v>14.23436253370947</v>
      </c>
      <c r="AH149" s="100">
        <f t="shared" si="66"/>
        <v>13.195475163731716</v>
      </c>
      <c r="AI149" s="100">
        <f t="shared" si="66"/>
        <v>22.35693886935017</v>
      </c>
      <c r="AJ149" s="100">
        <f t="shared" si="66"/>
        <v>13.950784793766388</v>
      </c>
      <c r="AK149" s="100">
        <f t="shared" si="66"/>
        <v>9.0443461294692238</v>
      </c>
      <c r="AL149" s="100">
        <f t="shared" si="66"/>
        <v>7.2573185280922621</v>
      </c>
      <c r="AM149" s="100">
        <f t="shared" si="66"/>
        <v>4.6292697627598889</v>
      </c>
      <c r="AN149" s="100">
        <f t="shared" si="66"/>
        <v>12.332355499770092</v>
      </c>
      <c r="AO149" s="100">
        <f t="shared" si="66"/>
        <v>15.180490760187407</v>
      </c>
      <c r="AP149" s="100">
        <f t="shared" si="66"/>
        <v>10.420817850795977</v>
      </c>
      <c r="AQ149" s="180">
        <f t="shared" si="66"/>
        <v>19.915588999217068</v>
      </c>
    </row>
    <row r="150" spans="3:43" x14ac:dyDescent="0.3">
      <c r="C150" s="1"/>
      <c r="F150" s="118">
        <v>17</v>
      </c>
      <c r="G150" s="179">
        <f t="shared" si="51"/>
        <v>7.4939552860178704</v>
      </c>
      <c r="H150" s="100">
        <f t="shared" ref="H150:AQ150" si="67">H110</f>
        <v>7.4939552860178704</v>
      </c>
      <c r="I150" s="100">
        <f t="shared" si="67"/>
        <v>9.4532920327587711</v>
      </c>
      <c r="J150" s="100">
        <f t="shared" si="67"/>
        <v>9.3566865920190878</v>
      </c>
      <c r="K150" s="100">
        <f t="shared" si="67"/>
        <v>12.758819143251269</v>
      </c>
      <c r="L150" s="100">
        <f t="shared" si="67"/>
        <v>11.144914685523258</v>
      </c>
      <c r="M150" s="100">
        <f t="shared" si="67"/>
        <v>9.6565498900170255</v>
      </c>
      <c r="N150" s="100">
        <f t="shared" si="67"/>
        <v>9.471233549156798</v>
      </c>
      <c r="O150" s="100">
        <f t="shared" si="67"/>
        <v>15.329193955286019</v>
      </c>
      <c r="P150" s="100">
        <f t="shared" si="67"/>
        <v>4.8835876819068682</v>
      </c>
      <c r="Q150" s="100">
        <f t="shared" si="67"/>
        <v>8.5493015770440053</v>
      </c>
      <c r="R150" s="100">
        <f t="shared" si="67"/>
        <v>6.3071196888165337</v>
      </c>
      <c r="S150" s="100">
        <f t="shared" si="67"/>
        <v>10.602099618477141</v>
      </c>
      <c r="T150" s="100">
        <f t="shared" si="67"/>
        <v>12.340966483154586</v>
      </c>
      <c r="U150" s="100">
        <f t="shared" si="67"/>
        <v>21.034996333900853</v>
      </c>
      <c r="V150" s="100">
        <f t="shared" si="67"/>
        <v>10.488510818099346</v>
      </c>
      <c r="W150" s="100">
        <f t="shared" si="67"/>
        <v>3.3856090074191907</v>
      </c>
      <c r="X150" s="100">
        <f t="shared" si="67"/>
        <v>0</v>
      </c>
      <c r="Y150" s="100">
        <f t="shared" si="67"/>
        <v>2.0684951595063814</v>
      </c>
      <c r="Z150" s="100">
        <f t="shared" si="67"/>
        <v>7.4573949569388693</v>
      </c>
      <c r="AA150" s="100">
        <f t="shared" si="67"/>
        <v>14.496273627698312</v>
      </c>
      <c r="AB150" s="100">
        <f t="shared" si="67"/>
        <v>12.242116022717388</v>
      </c>
      <c r="AC150" s="100">
        <f t="shared" si="67"/>
        <v>16.409487118943169</v>
      </c>
      <c r="AD150" s="100">
        <f t="shared" si="67"/>
        <v>11.126170976922218</v>
      </c>
      <c r="AE150" s="100">
        <f t="shared" si="67"/>
        <v>17.67376688580412</v>
      </c>
      <c r="AF150" s="100">
        <f t="shared" si="67"/>
        <v>15.987946611654468</v>
      </c>
      <c r="AG150" s="100">
        <f t="shared" si="67"/>
        <v>16.077208669392423</v>
      </c>
      <c r="AH150" s="100">
        <f t="shared" si="67"/>
        <v>15.038321299414665</v>
      </c>
      <c r="AI150" s="100">
        <f t="shared" si="67"/>
        <v>25.039335379720882</v>
      </c>
      <c r="AJ150" s="100">
        <f t="shared" si="67"/>
        <v>16.696694297041024</v>
      </c>
      <c r="AK150" s="100">
        <f t="shared" si="67"/>
        <v>5.1466128972125222</v>
      </c>
      <c r="AL150" s="100">
        <f t="shared" si="67"/>
        <v>9.0893695552213956</v>
      </c>
      <c r="AM150" s="100">
        <f t="shared" si="67"/>
        <v>7.4295431667640157</v>
      </c>
      <c r="AN150" s="100">
        <f t="shared" si="67"/>
        <v>16.56237650216859</v>
      </c>
      <c r="AO150" s="100">
        <f t="shared" si="67"/>
        <v>17.023336895870358</v>
      </c>
      <c r="AP150" s="100">
        <f t="shared" si="67"/>
        <v>12.252868877925112</v>
      </c>
      <c r="AQ150" s="180">
        <f t="shared" si="67"/>
        <v>22.597985509587783</v>
      </c>
    </row>
    <row r="151" spans="3:43" x14ac:dyDescent="0.3">
      <c r="C151" s="1"/>
      <c r="F151" s="118">
        <v>18</v>
      </c>
      <c r="G151" s="179">
        <f t="shared" si="51"/>
        <v>5.3833583953670443</v>
      </c>
      <c r="H151" s="100">
        <f t="shared" ref="H151:AQ151" si="68">H111</f>
        <v>5.3833583953670443</v>
      </c>
      <c r="I151" s="100">
        <f t="shared" si="68"/>
        <v>2.5565088794164068</v>
      </c>
      <c r="J151" s="100">
        <f t="shared" si="68"/>
        <v>4.4396423378527841</v>
      </c>
      <c r="K151" s="100">
        <f t="shared" si="68"/>
        <v>7.5091304509923322</v>
      </c>
      <c r="L151" s="100">
        <f t="shared" si="68"/>
        <v>10.044766798811935</v>
      </c>
      <c r="M151" s="100">
        <f t="shared" si="68"/>
        <v>8.5564020033057027</v>
      </c>
      <c r="N151" s="100">
        <f t="shared" si="68"/>
        <v>8.3710856624454753</v>
      </c>
      <c r="O151" s="100">
        <f t="shared" si="68"/>
        <v>14.229046068574696</v>
      </c>
      <c r="P151" s="100">
        <f t="shared" si="68"/>
        <v>6.9520834627859873</v>
      </c>
      <c r="Q151" s="100">
        <f t="shared" si="68"/>
        <v>7.3367722171821992</v>
      </c>
      <c r="R151" s="100">
        <f t="shared" si="68"/>
        <v>8.3756154696956511</v>
      </c>
      <c r="S151" s="100">
        <f t="shared" si="68"/>
        <v>9.3895702586153327</v>
      </c>
      <c r="T151" s="100">
        <f t="shared" si="68"/>
        <v>8.6715156523792363</v>
      </c>
      <c r="U151" s="100">
        <f t="shared" si="68"/>
        <v>19.934849068562269</v>
      </c>
      <c r="V151" s="100">
        <f t="shared" si="68"/>
        <v>2.1277374575913108</v>
      </c>
      <c r="W151" s="100">
        <f t="shared" si="68"/>
        <v>1.3171132265400725</v>
      </c>
      <c r="X151" s="100">
        <f t="shared" si="68"/>
        <v>2.0684951595063814</v>
      </c>
      <c r="Y151" s="100">
        <f t="shared" si="68"/>
        <v>0</v>
      </c>
      <c r="Z151" s="100">
        <f t="shared" si="68"/>
        <v>2.4507531037568193</v>
      </c>
      <c r="AA151" s="100">
        <f t="shared" si="68"/>
        <v>13.396126362359725</v>
      </c>
      <c r="AB151" s="100">
        <f t="shared" si="68"/>
        <v>11.1419687573788</v>
      </c>
      <c r="AC151" s="100">
        <f t="shared" si="68"/>
        <v>15.309339232231846</v>
      </c>
      <c r="AD151" s="100">
        <f t="shared" si="68"/>
        <v>5.876482284663278</v>
      </c>
      <c r="AE151" s="100">
        <f t="shared" si="68"/>
        <v>16.573618999092798</v>
      </c>
      <c r="AF151" s="100">
        <f t="shared" si="68"/>
        <v>14.887798724943146</v>
      </c>
      <c r="AG151" s="100">
        <f t="shared" si="68"/>
        <v>15.011576795456522</v>
      </c>
      <c r="AH151" s="100">
        <f t="shared" si="68"/>
        <v>13.972689425478768</v>
      </c>
      <c r="AI151" s="100">
        <f t="shared" si="68"/>
        <v>23.973704127157717</v>
      </c>
      <c r="AJ151" s="100">
        <f t="shared" si="68"/>
        <v>15.596546410329699</v>
      </c>
      <c r="AK151" s="100">
        <f t="shared" si="68"/>
        <v>6.3594355450060274</v>
      </c>
      <c r="AL151" s="100">
        <f t="shared" si="68"/>
        <v>7.8768395739868513</v>
      </c>
      <c r="AM151" s="100">
        <f t="shared" si="68"/>
        <v>6.2170138069022078</v>
      </c>
      <c r="AN151" s="100">
        <f t="shared" si="68"/>
        <v>12.951875924291947</v>
      </c>
      <c r="AO151" s="100">
        <f t="shared" si="68"/>
        <v>15.957705021934459</v>
      </c>
      <c r="AP151" s="100">
        <f t="shared" si="68"/>
        <v>11.040338896690567</v>
      </c>
      <c r="AQ151" s="180">
        <f t="shared" si="68"/>
        <v>21.532353635651884</v>
      </c>
    </row>
    <row r="152" spans="3:43" x14ac:dyDescent="0.3">
      <c r="C152" s="1"/>
      <c r="F152" s="118">
        <v>19</v>
      </c>
      <c r="G152" s="179">
        <f t="shared" si="51"/>
        <v>5.8203990455714765</v>
      </c>
      <c r="H152" s="100">
        <f t="shared" ref="H152:AQ152" si="69">H112</f>
        <v>5.8203990455714765</v>
      </c>
      <c r="I152" s="100">
        <f t="shared" si="69"/>
        <v>1.898504355822884</v>
      </c>
      <c r="J152" s="100">
        <f t="shared" si="69"/>
        <v>7.6831297301999575</v>
      </c>
      <c r="K152" s="100">
        <f t="shared" si="69"/>
        <v>14.377116706227397</v>
      </c>
      <c r="L152" s="100">
        <f t="shared" si="69"/>
        <v>9.4713578237041265</v>
      </c>
      <c r="M152" s="100">
        <f t="shared" si="69"/>
        <v>7.9829930281978951</v>
      </c>
      <c r="N152" s="100">
        <f t="shared" si="69"/>
        <v>7.7976766873376668</v>
      </c>
      <c r="O152" s="100">
        <f t="shared" si="69"/>
        <v>13.655637714839624</v>
      </c>
      <c r="P152" s="100">
        <f t="shared" si="69"/>
        <v>12.340982638845738</v>
      </c>
      <c r="Q152" s="100">
        <f t="shared" si="69"/>
        <v>13.777597648725564</v>
      </c>
      <c r="R152" s="100">
        <f t="shared" si="69"/>
        <v>11.709643083500069</v>
      </c>
      <c r="S152" s="100">
        <f t="shared" si="69"/>
        <v>15.830395690158699</v>
      </c>
      <c r="T152" s="100">
        <f t="shared" si="69"/>
        <v>15.988535051636076</v>
      </c>
      <c r="U152" s="100">
        <f t="shared" si="69"/>
        <v>19.361440093454458</v>
      </c>
      <c r="V152" s="100">
        <f t="shared" si="69"/>
        <v>9.6616631662669175</v>
      </c>
      <c r="W152" s="100">
        <f t="shared" si="69"/>
        <v>9.1148290603601474</v>
      </c>
      <c r="X152" s="100">
        <f t="shared" si="69"/>
        <v>7.4573949569388693</v>
      </c>
      <c r="Y152" s="100">
        <f t="shared" si="69"/>
        <v>6.8328401705046797</v>
      </c>
      <c r="Z152" s="100">
        <f t="shared" si="69"/>
        <v>0</v>
      </c>
      <c r="AA152" s="100">
        <f t="shared" si="69"/>
        <v>12.822717387251917</v>
      </c>
      <c r="AB152" s="100">
        <f t="shared" si="69"/>
        <v>10.568559782270993</v>
      </c>
      <c r="AC152" s="100">
        <f t="shared" si="69"/>
        <v>14.735930257124039</v>
      </c>
      <c r="AD152" s="100">
        <f t="shared" si="69"/>
        <v>12.31730833757938</v>
      </c>
      <c r="AE152" s="100">
        <f t="shared" si="69"/>
        <v>16.000210023984987</v>
      </c>
      <c r="AF152" s="100">
        <f t="shared" si="69"/>
        <v>14.314390371208074</v>
      </c>
      <c r="AG152" s="100">
        <f t="shared" si="69"/>
        <v>14.438167820348715</v>
      </c>
      <c r="AH152" s="100">
        <f t="shared" si="69"/>
        <v>13.399281071743696</v>
      </c>
      <c r="AI152" s="100">
        <f t="shared" si="69"/>
        <v>23.400295152049907</v>
      </c>
      <c r="AJ152" s="100">
        <f t="shared" si="69"/>
        <v>15.023137435221892</v>
      </c>
      <c r="AK152" s="100">
        <f t="shared" si="69"/>
        <v>5.7133551642288145</v>
      </c>
      <c r="AL152" s="100">
        <f t="shared" si="69"/>
        <v>14.317665626902954</v>
      </c>
      <c r="AM152" s="100">
        <f t="shared" si="69"/>
        <v>11.689616240197847</v>
      </c>
      <c r="AN152" s="100">
        <f t="shared" si="69"/>
        <v>18.359043458809204</v>
      </c>
      <c r="AO152" s="100">
        <f t="shared" si="69"/>
        <v>15.384296046826648</v>
      </c>
      <c r="AP152" s="100">
        <f t="shared" si="69"/>
        <v>17.481164949606672</v>
      </c>
      <c r="AQ152" s="180">
        <f t="shared" si="69"/>
        <v>20.958945281916812</v>
      </c>
    </row>
    <row r="153" spans="3:43" x14ac:dyDescent="0.3">
      <c r="C153" s="1"/>
      <c r="F153" s="118">
        <v>20</v>
      </c>
      <c r="G153" s="179">
        <f t="shared" si="51"/>
        <v>9.3244814644512655</v>
      </c>
      <c r="H153" s="100">
        <f t="shared" ref="H153:AQ153" si="70">H113</f>
        <v>9.3244814644512655</v>
      </c>
      <c r="I153" s="100">
        <f t="shared" si="70"/>
        <v>11.28381758981943</v>
      </c>
      <c r="J153" s="100">
        <f t="shared" si="70"/>
        <v>11.187212149079748</v>
      </c>
      <c r="K153" s="100">
        <f t="shared" si="70"/>
        <v>11.27689549753315</v>
      </c>
      <c r="L153" s="100">
        <f t="shared" si="70"/>
        <v>6.8894932083959883</v>
      </c>
      <c r="M153" s="100">
        <f t="shared" si="70"/>
        <v>5.981583133458436</v>
      </c>
      <c r="N153" s="100">
        <f t="shared" si="70"/>
        <v>6.9005387301626762</v>
      </c>
      <c r="O153" s="100">
        <f t="shared" si="70"/>
        <v>10.555416506145377</v>
      </c>
      <c r="P153" s="100">
        <f t="shared" si="70"/>
        <v>19.10776591646265</v>
      </c>
      <c r="Q153" s="100">
        <f t="shared" si="70"/>
        <v>17.281680067605354</v>
      </c>
      <c r="R153" s="100">
        <f t="shared" si="70"/>
        <v>15.213725502379857</v>
      </c>
      <c r="S153" s="100">
        <f t="shared" si="70"/>
        <v>13.573758186585806</v>
      </c>
      <c r="T153" s="100">
        <f t="shared" si="70"/>
        <v>12.888313842941828</v>
      </c>
      <c r="U153" s="100">
        <f t="shared" si="70"/>
        <v>17.353289547267824</v>
      </c>
      <c r="V153" s="100">
        <f t="shared" si="70"/>
        <v>13.165745585146707</v>
      </c>
      <c r="W153" s="100">
        <f t="shared" si="70"/>
        <v>12.618911479239937</v>
      </c>
      <c r="X153" s="100">
        <f t="shared" si="70"/>
        <v>14.496273627698312</v>
      </c>
      <c r="Y153" s="100">
        <f t="shared" si="70"/>
        <v>13.396126362359725</v>
      </c>
      <c r="Z153" s="100">
        <f t="shared" si="70"/>
        <v>12.822717387251917</v>
      </c>
      <c r="AA153" s="100">
        <f t="shared" si="70"/>
        <v>0</v>
      </c>
      <c r="AB153" s="100">
        <f t="shared" si="70"/>
        <v>2.3315595212944435</v>
      </c>
      <c r="AC153" s="100">
        <f t="shared" si="70"/>
        <v>5.4252867635179634</v>
      </c>
      <c r="AD153" s="100">
        <f t="shared" si="70"/>
        <v>13.385982452433918</v>
      </c>
      <c r="AE153" s="100">
        <f t="shared" si="70"/>
        <v>12.89998881529074</v>
      </c>
      <c r="AF153" s="100">
        <f t="shared" si="70"/>
        <v>11.214169162513826</v>
      </c>
      <c r="AG153" s="100">
        <f t="shared" si="70"/>
        <v>8.8405781251941793</v>
      </c>
      <c r="AH153" s="100">
        <f t="shared" si="70"/>
        <v>7.8016907552164243</v>
      </c>
      <c r="AI153" s="100">
        <f t="shared" si="70"/>
        <v>17.802705456895374</v>
      </c>
      <c r="AJ153" s="100">
        <f t="shared" si="70"/>
        <v>2.8633303093193483</v>
      </c>
      <c r="AK153" s="100">
        <f t="shared" si="70"/>
        <v>12.752233834988257</v>
      </c>
      <c r="AL153" s="100">
        <f t="shared" si="70"/>
        <v>14.631566356394547</v>
      </c>
      <c r="AM153" s="100">
        <f t="shared" si="70"/>
        <v>15.193698659077635</v>
      </c>
      <c r="AN153" s="100">
        <f t="shared" si="70"/>
        <v>15.258822250114955</v>
      </c>
      <c r="AO153" s="100">
        <f t="shared" si="70"/>
        <v>9.7867063516721142</v>
      </c>
      <c r="AP153" s="100">
        <f t="shared" si="70"/>
        <v>14.384013943604211</v>
      </c>
      <c r="AQ153" s="180">
        <f t="shared" si="70"/>
        <v>15.361355586762276</v>
      </c>
    </row>
    <row r="154" spans="3:43" x14ac:dyDescent="0.3">
      <c r="C154" s="1"/>
      <c r="F154" s="118">
        <v>21</v>
      </c>
      <c r="G154" s="179">
        <f t="shared" si="51"/>
        <v>6.2017765046540818</v>
      </c>
      <c r="H154" s="100">
        <f t="shared" ref="H154:AQ154" si="71">H114</f>
        <v>6.2017765046540818</v>
      </c>
      <c r="I154" s="100">
        <f t="shared" si="71"/>
        <v>8.1611132513949816</v>
      </c>
      <c r="J154" s="100">
        <f t="shared" si="71"/>
        <v>8.0645078106553001</v>
      </c>
      <c r="K154" s="100">
        <f t="shared" si="71"/>
        <v>9.4384486808256813</v>
      </c>
      <c r="L154" s="100">
        <f t="shared" si="71"/>
        <v>4.5326897983024095</v>
      </c>
      <c r="M154" s="100">
        <f t="shared" si="71"/>
        <v>4.1431363167509661</v>
      </c>
      <c r="N154" s="100">
        <f t="shared" si="71"/>
        <v>5.0620919134552054</v>
      </c>
      <c r="O154" s="100">
        <f t="shared" si="71"/>
        <v>8.7169696894379065</v>
      </c>
      <c r="P154" s="100">
        <f t="shared" si="71"/>
        <v>15.985061578038202</v>
      </c>
      <c r="Q154" s="100">
        <f t="shared" si="71"/>
        <v>14.158975729180906</v>
      </c>
      <c r="R154" s="100">
        <f t="shared" si="71"/>
        <v>12.091021163955411</v>
      </c>
      <c r="S154" s="100">
        <f t="shared" si="71"/>
        <v>11.735311369878337</v>
      </c>
      <c r="T154" s="100">
        <f t="shared" si="71"/>
        <v>11.049867026234358</v>
      </c>
      <c r="U154" s="100">
        <f t="shared" si="71"/>
        <v>14.422772068052742</v>
      </c>
      <c r="V154" s="100">
        <f t="shared" si="71"/>
        <v>10.043040625349521</v>
      </c>
      <c r="W154" s="100">
        <f t="shared" si="71"/>
        <v>9.4962071408154891</v>
      </c>
      <c r="X154" s="100">
        <f t="shared" si="71"/>
        <v>12.242116022717388</v>
      </c>
      <c r="Y154" s="100">
        <f t="shared" si="71"/>
        <v>11.1419687573788</v>
      </c>
      <c r="Z154" s="100">
        <f t="shared" si="71"/>
        <v>10.568559782270993</v>
      </c>
      <c r="AA154" s="100">
        <f t="shared" si="71"/>
        <v>2.3315595212944435</v>
      </c>
      <c r="AB154" s="100">
        <f t="shared" si="71"/>
        <v>0</v>
      </c>
      <c r="AC154" s="100">
        <f t="shared" si="71"/>
        <v>9.7972622317223212</v>
      </c>
      <c r="AD154" s="100">
        <f t="shared" si="71"/>
        <v>11.547535014353709</v>
      </c>
      <c r="AE154" s="100">
        <f t="shared" si="71"/>
        <v>11.061541998583269</v>
      </c>
      <c r="AF154" s="100">
        <f t="shared" si="71"/>
        <v>9.3757223458063557</v>
      </c>
      <c r="AG154" s="100">
        <f t="shared" si="71"/>
        <v>15.68809263424758</v>
      </c>
      <c r="AH154" s="100">
        <f t="shared" si="71"/>
        <v>14.64920588564256</v>
      </c>
      <c r="AI154" s="100">
        <f t="shared" si="71"/>
        <v>18.490623485403955</v>
      </c>
      <c r="AJ154" s="100">
        <f t="shared" si="71"/>
        <v>10.084469409820175</v>
      </c>
      <c r="AK154" s="100">
        <f t="shared" si="71"/>
        <v>10.498076230007333</v>
      </c>
      <c r="AL154" s="100">
        <f t="shared" si="71"/>
        <v>12.79311891831434</v>
      </c>
      <c r="AM154" s="100">
        <f t="shared" si="71"/>
        <v>12.070994320653188</v>
      </c>
      <c r="AN154" s="100">
        <f t="shared" si="71"/>
        <v>13.420375433407484</v>
      </c>
      <c r="AO154" s="100">
        <f t="shared" si="71"/>
        <v>16.634220860725513</v>
      </c>
      <c r="AP154" s="100">
        <f t="shared" si="71"/>
        <v>12.54556712689674</v>
      </c>
      <c r="AQ154" s="180">
        <f t="shared" si="71"/>
        <v>16.049273615270856</v>
      </c>
    </row>
    <row r="155" spans="3:43" x14ac:dyDescent="0.3">
      <c r="C155" s="1"/>
      <c r="F155" s="118">
        <v>22</v>
      </c>
      <c r="G155" s="179">
        <f t="shared" si="51"/>
        <v>10.369147600879865</v>
      </c>
      <c r="H155" s="100">
        <f t="shared" ref="H155:AQ155" si="72">H115</f>
        <v>10.369147600879865</v>
      </c>
      <c r="I155" s="100">
        <f t="shared" si="72"/>
        <v>12.328484347620764</v>
      </c>
      <c r="J155" s="100">
        <f t="shared" si="72"/>
        <v>12.231878285508346</v>
      </c>
      <c r="K155" s="100">
        <f t="shared" si="72"/>
        <v>10.402441994855034</v>
      </c>
      <c r="L155" s="100">
        <f t="shared" si="72"/>
        <v>6.5026632035492806</v>
      </c>
      <c r="M155" s="100">
        <f t="shared" si="72"/>
        <v>8.3105074129767491</v>
      </c>
      <c r="N155" s="100">
        <f t="shared" si="72"/>
        <v>9.2294630096809875</v>
      </c>
      <c r="O155" s="100">
        <f t="shared" si="72"/>
        <v>9.6809630034672605</v>
      </c>
      <c r="P155" s="100">
        <f t="shared" si="72"/>
        <v>20.15243205289125</v>
      </c>
      <c r="Q155" s="100">
        <f t="shared" si="72"/>
        <v>18.32634620403395</v>
      </c>
      <c r="R155" s="100">
        <f t="shared" si="72"/>
        <v>16.258391638808455</v>
      </c>
      <c r="S155" s="100">
        <f t="shared" si="72"/>
        <v>12.699304683907688</v>
      </c>
      <c r="T155" s="100">
        <f t="shared" si="72"/>
        <v>12.01386034026371</v>
      </c>
      <c r="U155" s="100">
        <f t="shared" si="72"/>
        <v>9.9776517081536529</v>
      </c>
      <c r="V155" s="100">
        <f t="shared" si="72"/>
        <v>14.210411721575305</v>
      </c>
      <c r="W155" s="100">
        <f t="shared" si="72"/>
        <v>13.663577615668535</v>
      </c>
      <c r="X155" s="100">
        <f t="shared" si="72"/>
        <v>16.409487118943169</v>
      </c>
      <c r="Y155" s="100">
        <f t="shared" si="72"/>
        <v>15.309339232231846</v>
      </c>
      <c r="Z155" s="100">
        <f t="shared" si="72"/>
        <v>14.735930257124039</v>
      </c>
      <c r="AA155" s="100">
        <f t="shared" si="72"/>
        <v>5.4252867635179634</v>
      </c>
      <c r="AB155" s="100">
        <f t="shared" si="72"/>
        <v>9.7972622317223212</v>
      </c>
      <c r="AC155" s="100">
        <f t="shared" si="72"/>
        <v>0</v>
      </c>
      <c r="AD155" s="100">
        <f t="shared" si="72"/>
        <v>12.511528949755801</v>
      </c>
      <c r="AE155" s="100">
        <f t="shared" si="72"/>
        <v>10.049507872792574</v>
      </c>
      <c r="AF155" s="100">
        <f t="shared" si="72"/>
        <v>10.328455764474878</v>
      </c>
      <c r="AG155" s="100">
        <f t="shared" si="72"/>
        <v>10.10869673282215</v>
      </c>
      <c r="AH155" s="100">
        <f t="shared" si="72"/>
        <v>6.6430673443771981</v>
      </c>
      <c r="AI155" s="100">
        <f t="shared" si="72"/>
        <v>10.427066996408465</v>
      </c>
      <c r="AJ155" s="100">
        <f t="shared" si="72"/>
        <v>2.0209129208246859</v>
      </c>
      <c r="AK155" s="100">
        <f t="shared" si="72"/>
        <v>14.665447326233114</v>
      </c>
      <c r="AL155" s="100">
        <f t="shared" si="72"/>
        <v>13.75711285371643</v>
      </c>
      <c r="AM155" s="100">
        <f t="shared" si="72"/>
        <v>16.238364795506232</v>
      </c>
      <c r="AN155" s="100">
        <f t="shared" si="72"/>
        <v>14.373109473448743</v>
      </c>
      <c r="AO155" s="100">
        <f t="shared" si="72"/>
        <v>9.5264965762362213</v>
      </c>
      <c r="AP155" s="100">
        <f t="shared" si="72"/>
        <v>13.509560440926093</v>
      </c>
      <c r="AQ155" s="180">
        <f t="shared" si="72"/>
        <v>7.9857171262753681</v>
      </c>
    </row>
    <row r="156" spans="3:43" x14ac:dyDescent="0.3">
      <c r="C156" s="1"/>
      <c r="F156" s="118">
        <v>23</v>
      </c>
      <c r="G156" s="179">
        <f t="shared" si="51"/>
        <v>6.9422713659015498</v>
      </c>
      <c r="H156" s="100">
        <f t="shared" ref="H156:AQ156" si="73">H116</f>
        <v>6.9422713659015498</v>
      </c>
      <c r="I156" s="100">
        <f t="shared" si="73"/>
        <v>5.9103781674475249</v>
      </c>
      <c r="J156" s="100">
        <f t="shared" si="73"/>
        <v>5.9985546870145532</v>
      </c>
      <c r="K156" s="100">
        <f t="shared" si="73"/>
        <v>2.1075192314861995</v>
      </c>
      <c r="L156" s="100">
        <f t="shared" si="73"/>
        <v>8.2529359861806704</v>
      </c>
      <c r="M156" s="100">
        <f t="shared" si="73"/>
        <v>10.060780195608139</v>
      </c>
      <c r="N156" s="100">
        <f t="shared" si="73"/>
        <v>10.979735792312376</v>
      </c>
      <c r="O156" s="100">
        <f t="shared" si="73"/>
        <v>6.7038699094038545</v>
      </c>
      <c r="P156" s="100">
        <f t="shared" si="73"/>
        <v>8.7037860240844065</v>
      </c>
      <c r="Q156" s="100">
        <f t="shared" si="73"/>
        <v>6.8777001752271119</v>
      </c>
      <c r="R156" s="100">
        <f t="shared" si="73"/>
        <v>4.8097456100016158</v>
      </c>
      <c r="S156" s="100">
        <f t="shared" si="73"/>
        <v>5.6080244075210963</v>
      </c>
      <c r="T156" s="100">
        <f t="shared" si="73"/>
        <v>4.9225800638771178</v>
      </c>
      <c r="U156" s="100">
        <f t="shared" si="73"/>
        <v>17.144950725141982</v>
      </c>
      <c r="V156" s="100">
        <f t="shared" si="73"/>
        <v>4.7797494625125827</v>
      </c>
      <c r="W156" s="100">
        <f t="shared" si="73"/>
        <v>5.2569612387686879</v>
      </c>
      <c r="X156" s="100">
        <f t="shared" si="73"/>
        <v>11.126170976922218</v>
      </c>
      <c r="Y156" s="100">
        <f t="shared" si="73"/>
        <v>5.876482284663278</v>
      </c>
      <c r="Z156" s="100">
        <f t="shared" si="73"/>
        <v>12.31730833757938</v>
      </c>
      <c r="AA156" s="100">
        <f t="shared" si="73"/>
        <v>13.385982452433918</v>
      </c>
      <c r="AB156" s="100">
        <f t="shared" si="73"/>
        <v>11.547535014353709</v>
      </c>
      <c r="AC156" s="100">
        <f t="shared" si="73"/>
        <v>12.511528949755801</v>
      </c>
      <c r="AD156" s="100">
        <f t="shared" si="73"/>
        <v>0</v>
      </c>
      <c r="AE156" s="100">
        <f t="shared" si="73"/>
        <v>13.783720655672512</v>
      </c>
      <c r="AF156" s="100">
        <f t="shared" si="73"/>
        <v>8.1609324319286163</v>
      </c>
      <c r="AG156" s="100">
        <f t="shared" si="73"/>
        <v>17.436841189555967</v>
      </c>
      <c r="AH156" s="100">
        <f t="shared" si="73"/>
        <v>17.420889930033432</v>
      </c>
      <c r="AI156" s="100">
        <f t="shared" si="73"/>
        <v>21.204889582064698</v>
      </c>
      <c r="AJ156" s="100">
        <f t="shared" si="73"/>
        <v>12.798736127853655</v>
      </c>
      <c r="AK156" s="100">
        <f t="shared" si="73"/>
        <v>12.24682478531572</v>
      </c>
      <c r="AL156" s="100">
        <f t="shared" si="73"/>
        <v>6.6658319559571</v>
      </c>
      <c r="AM156" s="100">
        <f t="shared" si="73"/>
        <v>4.7897187666993926</v>
      </c>
      <c r="AN156" s="100">
        <f t="shared" si="73"/>
        <v>8.0996700510768385</v>
      </c>
      <c r="AO156" s="100">
        <f t="shared" si="73"/>
        <v>20.304319161892451</v>
      </c>
      <c r="AP156" s="100">
        <f t="shared" si="73"/>
        <v>6.4182801645395013</v>
      </c>
      <c r="AQ156" s="180">
        <f t="shared" si="73"/>
        <v>18.7635397119316</v>
      </c>
    </row>
    <row r="157" spans="3:43" x14ac:dyDescent="0.3">
      <c r="C157" s="1"/>
      <c r="F157" s="118">
        <v>24</v>
      </c>
      <c r="G157" s="179">
        <f t="shared" si="51"/>
        <v>11.633426746368075</v>
      </c>
      <c r="H157" s="100">
        <f t="shared" ref="H157:AQ157" si="74">H117</f>
        <v>11.633426746368075</v>
      </c>
      <c r="I157" s="100">
        <f t="shared" si="74"/>
        <v>13.592763493108977</v>
      </c>
      <c r="J157" s="100">
        <f t="shared" si="74"/>
        <v>13.496158052369294</v>
      </c>
      <c r="K157" s="100">
        <f t="shared" si="74"/>
        <v>11.666721761715982</v>
      </c>
      <c r="L157" s="100">
        <f t="shared" si="74"/>
        <v>7.7669423490374934</v>
      </c>
      <c r="M157" s="100">
        <f t="shared" si="74"/>
        <v>9.574786558464961</v>
      </c>
      <c r="N157" s="100">
        <f t="shared" si="74"/>
        <v>10.493742155169199</v>
      </c>
      <c r="O157" s="100">
        <f t="shared" si="74"/>
        <v>8.0224197497110605</v>
      </c>
      <c r="P157" s="100">
        <f t="shared" si="74"/>
        <v>21.416711819752198</v>
      </c>
      <c r="Q157" s="100">
        <f t="shared" si="74"/>
        <v>19.590625970894902</v>
      </c>
      <c r="R157" s="100">
        <f t="shared" si="74"/>
        <v>17.522671405669406</v>
      </c>
      <c r="S157" s="100">
        <f t="shared" si="74"/>
        <v>13.963584450768639</v>
      </c>
      <c r="T157" s="100">
        <f t="shared" si="74"/>
        <v>13.27814010712466</v>
      </c>
      <c r="U157" s="100">
        <f t="shared" si="74"/>
        <v>7.1048945530465906</v>
      </c>
      <c r="V157" s="100">
        <f t="shared" si="74"/>
        <v>15.474690867063517</v>
      </c>
      <c r="W157" s="100">
        <f t="shared" si="74"/>
        <v>14.927857382529483</v>
      </c>
      <c r="X157" s="100">
        <f t="shared" si="74"/>
        <v>17.67376688580412</v>
      </c>
      <c r="Y157" s="100">
        <f t="shared" si="74"/>
        <v>16.573618999092798</v>
      </c>
      <c r="Z157" s="100">
        <f t="shared" si="74"/>
        <v>16.000210023984987</v>
      </c>
      <c r="AA157" s="100">
        <f t="shared" si="74"/>
        <v>12.89998881529074</v>
      </c>
      <c r="AB157" s="100">
        <f t="shared" si="74"/>
        <v>11.061541998583269</v>
      </c>
      <c r="AC157" s="100">
        <f t="shared" si="74"/>
        <v>10.049507872792574</v>
      </c>
      <c r="AD157" s="100">
        <f t="shared" si="74"/>
        <v>13.775808095244013</v>
      </c>
      <c r="AE157" s="100">
        <f t="shared" si="74"/>
        <v>0</v>
      </c>
      <c r="AF157" s="100">
        <f t="shared" si="74"/>
        <v>6.7057042017224449</v>
      </c>
      <c r="AG157" s="100">
        <f t="shared" si="74"/>
        <v>15.974951222240174</v>
      </c>
      <c r="AH157" s="100">
        <f t="shared" si="74"/>
        <v>12.509321212422485</v>
      </c>
      <c r="AI157" s="100">
        <f t="shared" si="74"/>
        <v>11.926638870592914</v>
      </c>
      <c r="AJ157" s="100">
        <f t="shared" si="74"/>
        <v>10.336715050890428</v>
      </c>
      <c r="AK157" s="100">
        <f t="shared" si="74"/>
        <v>15.929726471721327</v>
      </c>
      <c r="AL157" s="100">
        <f t="shared" si="74"/>
        <v>15.021391999204644</v>
      </c>
      <c r="AM157" s="100">
        <f t="shared" si="74"/>
        <v>17.50264456236718</v>
      </c>
      <c r="AN157" s="100">
        <f t="shared" si="74"/>
        <v>10.750357910696311</v>
      </c>
      <c r="AO157" s="100">
        <f t="shared" si="74"/>
        <v>15.392750444281507</v>
      </c>
      <c r="AP157" s="100">
        <f t="shared" si="74"/>
        <v>13.709999751450905</v>
      </c>
      <c r="AQ157" s="180">
        <f t="shared" si="74"/>
        <v>9.4852890004598152</v>
      </c>
    </row>
    <row r="158" spans="3:43" x14ac:dyDescent="0.3">
      <c r="C158" s="1"/>
      <c r="F158" s="118">
        <v>25</v>
      </c>
      <c r="G158" s="179">
        <f t="shared" si="51"/>
        <v>9.9476070935911611</v>
      </c>
      <c r="H158" s="100">
        <f t="shared" ref="H158:AQ158" si="75">H118</f>
        <v>9.9476070935911611</v>
      </c>
      <c r="I158" s="100">
        <f t="shared" si="75"/>
        <v>11.90694384033206</v>
      </c>
      <c r="J158" s="100">
        <f t="shared" si="75"/>
        <v>11.810337778219642</v>
      </c>
      <c r="K158" s="100">
        <f t="shared" si="75"/>
        <v>7.5934991984291704</v>
      </c>
      <c r="L158" s="100">
        <f t="shared" si="75"/>
        <v>6.0811226962605787</v>
      </c>
      <c r="M158" s="100">
        <f t="shared" si="75"/>
        <v>7.8889669056880463</v>
      </c>
      <c r="N158" s="100">
        <f t="shared" si="75"/>
        <v>8.8079225023922856</v>
      </c>
      <c r="O158" s="100">
        <f t="shared" si="75"/>
        <v>3.6707979668684061</v>
      </c>
      <c r="P158" s="100">
        <f t="shared" si="75"/>
        <v>15.711474268954976</v>
      </c>
      <c r="Q158" s="100">
        <f t="shared" si="75"/>
        <v>13.88538842009768</v>
      </c>
      <c r="R158" s="100">
        <f t="shared" si="75"/>
        <v>12.752888140479948</v>
      </c>
      <c r="S158" s="100">
        <f t="shared" si="75"/>
        <v>8.3487081660805043</v>
      </c>
      <c r="T158" s="100">
        <f t="shared" si="75"/>
        <v>7.6632638224365266</v>
      </c>
      <c r="U158" s="100">
        <f t="shared" si="75"/>
        <v>10.066934271191917</v>
      </c>
      <c r="V158" s="100">
        <f t="shared" si="75"/>
        <v>13.788871214286603</v>
      </c>
      <c r="W158" s="100">
        <f t="shared" si="75"/>
        <v>13.242037729752569</v>
      </c>
      <c r="X158" s="100">
        <f t="shared" si="75"/>
        <v>15.987946611654468</v>
      </c>
      <c r="Y158" s="100">
        <f t="shared" si="75"/>
        <v>14.887798724943146</v>
      </c>
      <c r="Z158" s="100">
        <f t="shared" si="75"/>
        <v>14.314390371208074</v>
      </c>
      <c r="AA158" s="100">
        <f t="shared" si="75"/>
        <v>11.214169162513826</v>
      </c>
      <c r="AB158" s="100">
        <f t="shared" si="75"/>
        <v>9.3757223458063557</v>
      </c>
      <c r="AC158" s="100">
        <f t="shared" si="75"/>
        <v>10.328455764474878</v>
      </c>
      <c r="AD158" s="100">
        <f t="shared" si="75"/>
        <v>8.1609324319286163</v>
      </c>
      <c r="AE158" s="100">
        <f t="shared" si="75"/>
        <v>6.7057042017224449</v>
      </c>
      <c r="AF158" s="100">
        <f t="shared" si="75"/>
        <v>0</v>
      </c>
      <c r="AG158" s="100">
        <f t="shared" si="75"/>
        <v>18.703447375942932</v>
      </c>
      <c r="AH158" s="100">
        <f t="shared" si="75"/>
        <v>15.237817366125245</v>
      </c>
      <c r="AI158" s="100">
        <f t="shared" si="75"/>
        <v>14.888678588738241</v>
      </c>
      <c r="AJ158" s="100">
        <f t="shared" si="75"/>
        <v>10.615662942572731</v>
      </c>
      <c r="AK158" s="100">
        <f t="shared" si="75"/>
        <v>14.243906818944412</v>
      </c>
      <c r="AL158" s="100">
        <f t="shared" si="75"/>
        <v>9.406516335889247</v>
      </c>
      <c r="AM158" s="100">
        <f t="shared" si="75"/>
        <v>10.840719176805399</v>
      </c>
      <c r="AN158" s="100">
        <f t="shared" si="75"/>
        <v>5.2939229746355645</v>
      </c>
      <c r="AO158" s="100">
        <f t="shared" si="75"/>
        <v>18.121246597984268</v>
      </c>
      <c r="AP158" s="100">
        <f t="shared" si="75"/>
        <v>8.2535648153901597</v>
      </c>
      <c r="AQ158" s="180">
        <f t="shared" si="75"/>
        <v>12.447328718605144</v>
      </c>
    </row>
    <row r="159" spans="3:43" x14ac:dyDescent="0.3">
      <c r="C159" s="1"/>
      <c r="F159" s="118">
        <v>26</v>
      </c>
      <c r="G159" s="179">
        <f t="shared" si="51"/>
        <v>10.939931897548062</v>
      </c>
      <c r="H159" s="100">
        <f t="shared" ref="H159:AQ159" si="76">H119</f>
        <v>10.939931897548062</v>
      </c>
      <c r="I159" s="100">
        <f t="shared" si="76"/>
        <v>12.899268644288963</v>
      </c>
      <c r="J159" s="100">
        <f t="shared" si="76"/>
        <v>12.802662582176543</v>
      </c>
      <c r="K159" s="100">
        <f t="shared" si="76"/>
        <v>18.77743360632309</v>
      </c>
      <c r="L159" s="100">
        <f t="shared" si="76"/>
        <v>14.590890675680715</v>
      </c>
      <c r="M159" s="100">
        <f t="shared" si="76"/>
        <v>13.102525880174481</v>
      </c>
      <c r="N159" s="100">
        <f t="shared" si="76"/>
        <v>12.917209539314252</v>
      </c>
      <c r="O159" s="100">
        <f t="shared" si="76"/>
        <v>18.055953993562579</v>
      </c>
      <c r="P159" s="100">
        <f t="shared" si="76"/>
        <v>20.723216349559447</v>
      </c>
      <c r="Q159" s="100">
        <f t="shared" si="76"/>
        <v>18.897130500702151</v>
      </c>
      <c r="R159" s="100">
        <f t="shared" si="76"/>
        <v>16.829175935476655</v>
      </c>
      <c r="S159" s="100">
        <f t="shared" si="76"/>
        <v>20.949928542135286</v>
      </c>
      <c r="T159" s="100">
        <f t="shared" si="76"/>
        <v>20.388851951731766</v>
      </c>
      <c r="U159" s="100">
        <f t="shared" si="76"/>
        <v>13.01722880186909</v>
      </c>
      <c r="V159" s="100">
        <f t="shared" si="76"/>
        <v>14.781196018243504</v>
      </c>
      <c r="W159" s="100">
        <f t="shared" si="76"/>
        <v>14.23436253370947</v>
      </c>
      <c r="X159" s="100">
        <f t="shared" si="76"/>
        <v>16.077208669392423</v>
      </c>
      <c r="Y159" s="100">
        <f t="shared" si="76"/>
        <v>15.011576795456522</v>
      </c>
      <c r="Z159" s="100">
        <f t="shared" si="76"/>
        <v>14.438167820348715</v>
      </c>
      <c r="AA159" s="100">
        <f t="shared" si="76"/>
        <v>8.8405781251941793</v>
      </c>
      <c r="AB159" s="100">
        <f t="shared" si="76"/>
        <v>15.68809263424758</v>
      </c>
      <c r="AC159" s="100">
        <f t="shared" si="76"/>
        <v>10.10869673282215</v>
      </c>
      <c r="AD159" s="100">
        <f t="shared" si="76"/>
        <v>17.436841189555967</v>
      </c>
      <c r="AE159" s="100">
        <f t="shared" si="76"/>
        <v>15.974951222240174</v>
      </c>
      <c r="AF159" s="100">
        <f t="shared" si="76"/>
        <v>18.703447375942932</v>
      </c>
      <c r="AG159" s="100">
        <f t="shared" si="76"/>
        <v>0</v>
      </c>
      <c r="AH159" s="100">
        <f t="shared" si="76"/>
        <v>4.3021468428051248</v>
      </c>
      <c r="AI159" s="100">
        <f t="shared" si="76"/>
        <v>13.4666440901239</v>
      </c>
      <c r="AJ159" s="100">
        <f t="shared" si="76"/>
        <v>10.222703717051711</v>
      </c>
      <c r="AK159" s="100">
        <f t="shared" si="76"/>
        <v>11.82430810145774</v>
      </c>
      <c r="AL159" s="100">
        <f t="shared" si="76"/>
        <v>19.437198478879541</v>
      </c>
      <c r="AM159" s="100">
        <f t="shared" si="76"/>
        <v>16.80914909217443</v>
      </c>
      <c r="AN159" s="100">
        <f t="shared" si="76"/>
        <v>22.748100463544063</v>
      </c>
      <c r="AO159" s="100">
        <f t="shared" si="76"/>
        <v>5.4506449849006424</v>
      </c>
      <c r="AP159" s="100">
        <f t="shared" si="76"/>
        <v>21.884552052394149</v>
      </c>
      <c r="AQ159" s="180">
        <f t="shared" si="76"/>
        <v>11.025294219990803</v>
      </c>
    </row>
    <row r="160" spans="3:43" x14ac:dyDescent="0.3">
      <c r="C160" s="1"/>
      <c r="F160" s="118">
        <v>27</v>
      </c>
      <c r="G160" s="179">
        <f t="shared" si="51"/>
        <v>9.9010445275703081</v>
      </c>
      <c r="H160" s="100">
        <f t="shared" ref="H160:AQ160" si="77">H120</f>
        <v>9.9010445275703081</v>
      </c>
      <c r="I160" s="100">
        <f t="shared" si="77"/>
        <v>11.860381274311207</v>
      </c>
      <c r="J160" s="100">
        <f t="shared" si="77"/>
        <v>11.763775833571525</v>
      </c>
      <c r="K160" s="100">
        <f t="shared" si="77"/>
        <v>15.311803596505401</v>
      </c>
      <c r="L160" s="100">
        <f t="shared" si="77"/>
        <v>11.41202418382691</v>
      </c>
      <c r="M160" s="100">
        <f t="shared" si="77"/>
        <v>12.063639131569463</v>
      </c>
      <c r="N160" s="100">
        <f t="shared" si="77"/>
        <v>11.878322790709236</v>
      </c>
      <c r="O160" s="100">
        <f t="shared" si="77"/>
        <v>14.590324605117624</v>
      </c>
      <c r="P160" s="100">
        <f t="shared" si="77"/>
        <v>19.684329600954428</v>
      </c>
      <c r="Q160" s="100">
        <f t="shared" si="77"/>
        <v>17.858243752097131</v>
      </c>
      <c r="R160" s="100">
        <f t="shared" si="77"/>
        <v>15.790289186871636</v>
      </c>
      <c r="S160" s="100">
        <f t="shared" si="77"/>
        <v>17.608666285558055</v>
      </c>
      <c r="T160" s="100">
        <f t="shared" si="77"/>
        <v>16.923221941914075</v>
      </c>
      <c r="U160" s="100">
        <f t="shared" si="77"/>
        <v>9.5515987920513989</v>
      </c>
      <c r="V160" s="100">
        <f t="shared" si="77"/>
        <v>13.742308648265748</v>
      </c>
      <c r="W160" s="100">
        <f t="shared" si="77"/>
        <v>13.195475163731716</v>
      </c>
      <c r="X160" s="100">
        <f t="shared" si="77"/>
        <v>15.038321299414665</v>
      </c>
      <c r="Y160" s="100">
        <f t="shared" si="77"/>
        <v>13.972689425478768</v>
      </c>
      <c r="Z160" s="100">
        <f t="shared" si="77"/>
        <v>13.399281071743696</v>
      </c>
      <c r="AA160" s="100">
        <f t="shared" si="77"/>
        <v>7.8016907552164243</v>
      </c>
      <c r="AB160" s="100">
        <f t="shared" si="77"/>
        <v>14.706623833372687</v>
      </c>
      <c r="AC160" s="100">
        <f t="shared" si="77"/>
        <v>6.6430673443771981</v>
      </c>
      <c r="AD160" s="100">
        <f t="shared" si="77"/>
        <v>17.420889930033432</v>
      </c>
      <c r="AE160" s="100">
        <f t="shared" si="77"/>
        <v>12.509321212422485</v>
      </c>
      <c r="AF160" s="100">
        <f t="shared" si="77"/>
        <v>15.237817366125245</v>
      </c>
      <c r="AG160" s="100">
        <f t="shared" si="77"/>
        <v>3.4656300098176893</v>
      </c>
      <c r="AH160" s="100">
        <f t="shared" si="77"/>
        <v>0</v>
      </c>
      <c r="AI160" s="100">
        <f t="shared" si="77"/>
        <v>10.001014080306213</v>
      </c>
      <c r="AJ160" s="100">
        <f t="shared" si="77"/>
        <v>6.7570737072340208</v>
      </c>
      <c r="AK160" s="100">
        <f t="shared" si="77"/>
        <v>10.785420731479986</v>
      </c>
      <c r="AL160" s="100">
        <f t="shared" si="77"/>
        <v>18.398311108901787</v>
      </c>
      <c r="AM160" s="100">
        <f t="shared" si="77"/>
        <v>15.770262343569414</v>
      </c>
      <c r="AN160" s="100">
        <f t="shared" si="77"/>
        <v>19.282470453726372</v>
      </c>
      <c r="AO160" s="100">
        <f t="shared" si="77"/>
        <v>2.8834292318590231</v>
      </c>
      <c r="AP160" s="100">
        <f t="shared" si="77"/>
        <v>18.418922042576458</v>
      </c>
      <c r="AQ160" s="180">
        <f t="shared" si="77"/>
        <v>7.5596642101731142</v>
      </c>
    </row>
    <row r="161" spans="1:43" x14ac:dyDescent="0.3">
      <c r="C161" s="1"/>
      <c r="F161" s="118">
        <v>28</v>
      </c>
      <c r="G161" s="179">
        <f t="shared" si="51"/>
        <v>19.062508233188758</v>
      </c>
      <c r="H161" s="100">
        <f t="shared" ref="H161:AQ161" si="78">H121</f>
        <v>19.062508233188758</v>
      </c>
      <c r="I161" s="100">
        <f t="shared" si="78"/>
        <v>21.021844979929661</v>
      </c>
      <c r="J161" s="100">
        <f t="shared" si="78"/>
        <v>20.925239539189981</v>
      </c>
      <c r="K161" s="100">
        <f t="shared" si="78"/>
        <v>19.095803248536665</v>
      </c>
      <c r="L161" s="100">
        <f t="shared" si="78"/>
        <v>15.196023835858178</v>
      </c>
      <c r="M161" s="100">
        <f t="shared" si="78"/>
        <v>17.003868045285646</v>
      </c>
      <c r="N161" s="100">
        <f t="shared" si="78"/>
        <v>17.922823641989886</v>
      </c>
      <c r="O161" s="100">
        <f t="shared" si="78"/>
        <v>16.205394136726859</v>
      </c>
      <c r="P161" s="100">
        <f t="shared" si="78"/>
        <v>28.84579330657288</v>
      </c>
      <c r="Q161" s="100">
        <f t="shared" si="78"/>
        <v>27.019707457715587</v>
      </c>
      <c r="R161" s="100">
        <f t="shared" si="78"/>
        <v>24.951752892490088</v>
      </c>
      <c r="S161" s="100">
        <f t="shared" si="78"/>
        <v>21.392665937589321</v>
      </c>
      <c r="T161" s="100">
        <f t="shared" si="78"/>
        <v>20.707221593945341</v>
      </c>
      <c r="U161" s="100">
        <f t="shared" si="78"/>
        <v>8.9689164502218297</v>
      </c>
      <c r="V161" s="100">
        <f t="shared" si="78"/>
        <v>22.903772975256938</v>
      </c>
      <c r="W161" s="100">
        <f t="shared" si="78"/>
        <v>22.35693886935017</v>
      </c>
      <c r="X161" s="100">
        <f t="shared" si="78"/>
        <v>25.039335379720882</v>
      </c>
      <c r="Y161" s="100">
        <f t="shared" si="78"/>
        <v>23.973704127157717</v>
      </c>
      <c r="Z161" s="100">
        <f t="shared" si="78"/>
        <v>23.400295152049907</v>
      </c>
      <c r="AA161" s="100">
        <f t="shared" si="78"/>
        <v>17.802705456895374</v>
      </c>
      <c r="AB161" s="100">
        <f t="shared" si="78"/>
        <v>18.490623485403955</v>
      </c>
      <c r="AC161" s="100">
        <f t="shared" si="78"/>
        <v>10.427066996408465</v>
      </c>
      <c r="AD161" s="100">
        <f t="shared" si="78"/>
        <v>21.204889582064698</v>
      </c>
      <c r="AE161" s="100">
        <f t="shared" si="78"/>
        <v>11.926638870592914</v>
      </c>
      <c r="AF161" s="100">
        <f t="shared" si="78"/>
        <v>14.888678588738241</v>
      </c>
      <c r="AG161" s="100">
        <f t="shared" si="78"/>
        <v>13.4666440901239</v>
      </c>
      <c r="AH161" s="100">
        <f t="shared" si="78"/>
        <v>10.001014080306213</v>
      </c>
      <c r="AI161" s="100">
        <f t="shared" si="78"/>
        <v>0</v>
      </c>
      <c r="AJ161" s="100">
        <f t="shared" si="78"/>
        <v>10.541073359265289</v>
      </c>
      <c r="AK161" s="100">
        <f t="shared" si="78"/>
        <v>20.786434811786197</v>
      </c>
      <c r="AL161" s="100">
        <f t="shared" si="78"/>
        <v>22.450473486025327</v>
      </c>
      <c r="AM161" s="100">
        <f t="shared" si="78"/>
        <v>24.931726049187866</v>
      </c>
      <c r="AN161" s="100">
        <f t="shared" si="78"/>
        <v>18.933331676339371</v>
      </c>
      <c r="AO161" s="100">
        <f t="shared" si="78"/>
        <v>12.884443312165235</v>
      </c>
      <c r="AP161" s="100">
        <f t="shared" si="78"/>
        <v>22.202921694607728</v>
      </c>
      <c r="AQ161" s="180">
        <f t="shared" si="78"/>
        <v>4.3559291386531127</v>
      </c>
    </row>
    <row r="162" spans="1:43" x14ac:dyDescent="0.3">
      <c r="C162" s="1"/>
      <c r="F162" s="118">
        <v>29</v>
      </c>
      <c r="G162" s="179">
        <f t="shared" si="51"/>
        <v>10.656354778977718</v>
      </c>
      <c r="H162" s="100">
        <f t="shared" ref="H162:AQ162" si="79">H122</f>
        <v>10.656354778977718</v>
      </c>
      <c r="I162" s="100">
        <f t="shared" si="79"/>
        <v>12.615690904345881</v>
      </c>
      <c r="J162" s="100">
        <f t="shared" si="79"/>
        <v>12.519085463606199</v>
      </c>
      <c r="K162" s="100">
        <f t="shared" si="79"/>
        <v>10.689649172952887</v>
      </c>
      <c r="L162" s="100">
        <f t="shared" si="79"/>
        <v>6.7898697602743976</v>
      </c>
      <c r="M162" s="100">
        <f t="shared" si="79"/>
        <v>8.5977145910746025</v>
      </c>
      <c r="N162" s="100">
        <f t="shared" si="79"/>
        <v>9.5166701877788409</v>
      </c>
      <c r="O162" s="100">
        <f t="shared" si="79"/>
        <v>9.9681701815651138</v>
      </c>
      <c r="P162" s="100">
        <f t="shared" si="79"/>
        <v>20.439639230989101</v>
      </c>
      <c r="Q162" s="100">
        <f t="shared" si="79"/>
        <v>18.613553382131805</v>
      </c>
      <c r="R162" s="100">
        <f t="shared" si="79"/>
        <v>16.54559881690631</v>
      </c>
      <c r="S162" s="100">
        <f t="shared" si="79"/>
        <v>12.986511862005541</v>
      </c>
      <c r="T162" s="100">
        <f t="shared" si="79"/>
        <v>12.301067518361565</v>
      </c>
      <c r="U162" s="100">
        <f t="shared" si="79"/>
        <v>10.091658071010475</v>
      </c>
      <c r="V162" s="100">
        <f t="shared" si="79"/>
        <v>14.497618899673158</v>
      </c>
      <c r="W162" s="100">
        <f t="shared" si="79"/>
        <v>13.950784793766388</v>
      </c>
      <c r="X162" s="100">
        <f t="shared" si="79"/>
        <v>16.696694297041024</v>
      </c>
      <c r="Y162" s="100">
        <f t="shared" si="79"/>
        <v>15.596546410329699</v>
      </c>
      <c r="Z162" s="100">
        <f t="shared" si="79"/>
        <v>15.023137435221892</v>
      </c>
      <c r="AA162" s="100">
        <f t="shared" si="79"/>
        <v>2.8633303093193483</v>
      </c>
      <c r="AB162" s="100">
        <f t="shared" si="79"/>
        <v>10.084469409820175</v>
      </c>
      <c r="AC162" s="100">
        <f t="shared" si="79"/>
        <v>2.0209129208246859</v>
      </c>
      <c r="AD162" s="100">
        <f t="shared" si="79"/>
        <v>12.798736127853655</v>
      </c>
      <c r="AE162" s="100">
        <f t="shared" si="79"/>
        <v>10.336715050890428</v>
      </c>
      <c r="AF162" s="100">
        <f t="shared" si="79"/>
        <v>10.615662942572731</v>
      </c>
      <c r="AG162" s="100">
        <f t="shared" si="79"/>
        <v>10.222703717051711</v>
      </c>
      <c r="AH162" s="100">
        <f t="shared" si="79"/>
        <v>6.7570737072340208</v>
      </c>
      <c r="AI162" s="100">
        <f t="shared" si="79"/>
        <v>10.541073359265289</v>
      </c>
      <c r="AJ162" s="100">
        <f t="shared" si="79"/>
        <v>0</v>
      </c>
      <c r="AK162" s="100">
        <f t="shared" si="79"/>
        <v>14.952654504330967</v>
      </c>
      <c r="AL162" s="100">
        <f t="shared" si="79"/>
        <v>14.044320031814284</v>
      </c>
      <c r="AM162" s="100">
        <f t="shared" si="79"/>
        <v>16.525571973604087</v>
      </c>
      <c r="AN162" s="100">
        <f t="shared" si="79"/>
        <v>14.660316030173862</v>
      </c>
      <c r="AO162" s="100">
        <f t="shared" si="79"/>
        <v>9.6405029390930448</v>
      </c>
      <c r="AP162" s="100">
        <f t="shared" si="79"/>
        <v>13.796767619023949</v>
      </c>
      <c r="AQ162" s="180">
        <f t="shared" si="79"/>
        <v>8.0997234891321916</v>
      </c>
    </row>
    <row r="163" spans="1:43" x14ac:dyDescent="0.3">
      <c r="C163" s="1"/>
      <c r="F163" s="118">
        <v>30</v>
      </c>
      <c r="G163" s="179">
        <f t="shared" si="51"/>
        <v>5.7499154933078156</v>
      </c>
      <c r="H163" s="100">
        <f t="shared" ref="H163:AQ163" si="80">H123</f>
        <v>5.7499154933078156</v>
      </c>
      <c r="I163" s="100">
        <f t="shared" si="80"/>
        <v>7.7092522400487153</v>
      </c>
      <c r="J163" s="100">
        <f t="shared" si="80"/>
        <v>7.6126461779362966</v>
      </c>
      <c r="K163" s="100">
        <f t="shared" si="80"/>
        <v>14.306633775336474</v>
      </c>
      <c r="L163" s="100">
        <f t="shared" si="80"/>
        <v>9.4008748928132029</v>
      </c>
      <c r="M163" s="100">
        <f t="shared" si="80"/>
        <v>7.9125094759342334</v>
      </c>
      <c r="N163" s="100">
        <f t="shared" si="80"/>
        <v>7.727193135074006</v>
      </c>
      <c r="O163" s="100">
        <f t="shared" si="80"/>
        <v>13.585154162575963</v>
      </c>
      <c r="P163" s="100">
        <f t="shared" si="80"/>
        <v>10.03020057911939</v>
      </c>
      <c r="Q163" s="100">
        <f t="shared" si="80"/>
        <v>13.695914474256528</v>
      </c>
      <c r="R163" s="100">
        <f t="shared" si="80"/>
        <v>11.453732586029057</v>
      </c>
      <c r="S163" s="100">
        <f t="shared" si="80"/>
        <v>15.748712515689663</v>
      </c>
      <c r="T163" s="100">
        <f t="shared" si="80"/>
        <v>15.918051499372414</v>
      </c>
      <c r="U163" s="100">
        <f t="shared" si="80"/>
        <v>20.337019523531389</v>
      </c>
      <c r="V163" s="100">
        <f t="shared" si="80"/>
        <v>9.5911796140032557</v>
      </c>
      <c r="W163" s="100">
        <f t="shared" si="80"/>
        <v>9.0443461294692238</v>
      </c>
      <c r="X163" s="100">
        <f t="shared" si="80"/>
        <v>5.1466128972125222</v>
      </c>
      <c r="Y163" s="100">
        <f t="shared" si="80"/>
        <v>6.3594355450060274</v>
      </c>
      <c r="Z163" s="100">
        <f t="shared" si="80"/>
        <v>5.7133551642288145</v>
      </c>
      <c r="AA163" s="100">
        <f t="shared" si="80"/>
        <v>12.752233834988257</v>
      </c>
      <c r="AB163" s="100">
        <f t="shared" si="80"/>
        <v>10.498076230007333</v>
      </c>
      <c r="AC163" s="100">
        <f t="shared" si="80"/>
        <v>14.665447326233114</v>
      </c>
      <c r="AD163" s="100">
        <f t="shared" si="80"/>
        <v>12.24682478531572</v>
      </c>
      <c r="AE163" s="100">
        <f t="shared" si="80"/>
        <v>15.929726471721327</v>
      </c>
      <c r="AF163" s="100">
        <f t="shared" si="80"/>
        <v>14.243906818944412</v>
      </c>
      <c r="AG163" s="100">
        <f t="shared" si="80"/>
        <v>11.82430810145774</v>
      </c>
      <c r="AH163" s="100">
        <f t="shared" si="80"/>
        <v>10.785420731479986</v>
      </c>
      <c r="AI163" s="100">
        <f t="shared" si="80"/>
        <v>20.786434811786197</v>
      </c>
      <c r="AJ163" s="100">
        <f t="shared" si="80"/>
        <v>17.542495060086743</v>
      </c>
      <c r="AK163" s="100">
        <f t="shared" si="80"/>
        <v>0</v>
      </c>
      <c r="AL163" s="100">
        <f t="shared" si="80"/>
        <v>14.235982452433918</v>
      </c>
      <c r="AM163" s="100">
        <f t="shared" si="80"/>
        <v>11.619132687934183</v>
      </c>
      <c r="AN163" s="100">
        <f t="shared" si="80"/>
        <v>18.334583121030981</v>
      </c>
      <c r="AO163" s="100">
        <f t="shared" si="80"/>
        <v>12.770436327935677</v>
      </c>
      <c r="AP163" s="100">
        <f t="shared" si="80"/>
        <v>17.399481775137634</v>
      </c>
      <c r="AQ163" s="180">
        <f t="shared" si="80"/>
        <v>18.345084941653099</v>
      </c>
    </row>
    <row r="164" spans="1:43" x14ac:dyDescent="0.3">
      <c r="C164" s="1"/>
      <c r="F164" s="118">
        <v>31</v>
      </c>
      <c r="G164" s="179">
        <f t="shared" si="51"/>
        <v>8.9426286552251231</v>
      </c>
      <c r="H164" s="100">
        <f t="shared" ref="H164:AQ164" si="81">H124</f>
        <v>8.9426286552251231</v>
      </c>
      <c r="I164" s="100">
        <f t="shared" si="81"/>
        <v>7.910735456771099</v>
      </c>
      <c r="J164" s="100">
        <f t="shared" si="81"/>
        <v>7.9989119763381256</v>
      </c>
      <c r="K164" s="100">
        <f t="shared" si="81"/>
        <v>6.0983993438303905</v>
      </c>
      <c r="L164" s="100">
        <f t="shared" si="81"/>
        <v>9.498519890141301</v>
      </c>
      <c r="M164" s="100">
        <f t="shared" si="81"/>
        <v>12.113476953285199</v>
      </c>
      <c r="N164" s="100">
        <f t="shared" si="81"/>
        <v>11.928159991052233</v>
      </c>
      <c r="O164" s="100">
        <f t="shared" si="81"/>
        <v>7.9494538133644852</v>
      </c>
      <c r="P164" s="100">
        <f t="shared" si="81"/>
        <v>6.6669839810108495</v>
      </c>
      <c r="Q164" s="100">
        <f t="shared" si="81"/>
        <v>4.840898132153554</v>
      </c>
      <c r="R164" s="100">
        <f t="shared" si="81"/>
        <v>3.7083978525358225</v>
      </c>
      <c r="S164" s="100">
        <f t="shared" si="81"/>
        <v>1.8747561112008648</v>
      </c>
      <c r="T164" s="100">
        <f t="shared" si="81"/>
        <v>3.6136223545055737</v>
      </c>
      <c r="U164" s="100">
        <f t="shared" si="81"/>
        <v>18.390534629102614</v>
      </c>
      <c r="V164" s="100">
        <f t="shared" si="81"/>
        <v>6.7801067518361569</v>
      </c>
      <c r="W164" s="100">
        <f t="shared" si="81"/>
        <v>7.2573185280922621</v>
      </c>
      <c r="X164" s="100">
        <f t="shared" si="81"/>
        <v>9.0893695552213956</v>
      </c>
      <c r="Y164" s="100">
        <f t="shared" si="81"/>
        <v>11.157864714727776</v>
      </c>
      <c r="Z164" s="100">
        <f t="shared" si="81"/>
        <v>14.317665626902954</v>
      </c>
      <c r="AA164" s="100">
        <f t="shared" si="81"/>
        <v>14.631566356394547</v>
      </c>
      <c r="AB164" s="100">
        <f t="shared" si="81"/>
        <v>12.79311891831434</v>
      </c>
      <c r="AC164" s="100">
        <f t="shared" si="81"/>
        <v>13.75711285371643</v>
      </c>
      <c r="AD164" s="100">
        <f t="shared" si="81"/>
        <v>6.6658319559571</v>
      </c>
      <c r="AE164" s="100">
        <f t="shared" si="81"/>
        <v>15.029304559633141</v>
      </c>
      <c r="AF164" s="100">
        <f t="shared" si="81"/>
        <v>9.406516335889247</v>
      </c>
      <c r="AG164" s="100">
        <f t="shared" si="81"/>
        <v>19.437198478879541</v>
      </c>
      <c r="AH164" s="100">
        <f t="shared" si="81"/>
        <v>18.398311108901787</v>
      </c>
      <c r="AI164" s="100">
        <f t="shared" si="81"/>
        <v>22.450473486025327</v>
      </c>
      <c r="AJ164" s="100">
        <f t="shared" si="81"/>
        <v>14.044320031814284</v>
      </c>
      <c r="AK164" s="100">
        <f t="shared" si="81"/>
        <v>14.235982452433918</v>
      </c>
      <c r="AL164" s="100">
        <f t="shared" si="81"/>
        <v>0</v>
      </c>
      <c r="AM164" s="100">
        <f t="shared" si="81"/>
        <v>2.6307921259646809</v>
      </c>
      <c r="AN164" s="100">
        <f t="shared" si="81"/>
        <v>7.8350329948923161</v>
      </c>
      <c r="AO164" s="100">
        <f t="shared" si="81"/>
        <v>20.383326705357476</v>
      </c>
      <c r="AP164" s="100">
        <f t="shared" si="81"/>
        <v>3.5255253706488374</v>
      </c>
      <c r="AQ164" s="180">
        <f t="shared" si="81"/>
        <v>20.009123615892232</v>
      </c>
    </row>
    <row r="165" spans="1:43" x14ac:dyDescent="0.3">
      <c r="C165" s="1"/>
      <c r="F165" s="118">
        <v>32</v>
      </c>
      <c r="G165" s="179">
        <f t="shared" si="51"/>
        <v>6.3145792685200144</v>
      </c>
      <c r="H165" s="100">
        <f t="shared" ref="H165:AQ165" si="82">H125</f>
        <v>6.3145792685200144</v>
      </c>
      <c r="I165" s="100">
        <f t="shared" si="82"/>
        <v>5.2826866914387267</v>
      </c>
      <c r="J165" s="100">
        <f t="shared" si="82"/>
        <v>5.3708625896330178</v>
      </c>
      <c r="K165" s="100">
        <f t="shared" si="82"/>
        <v>6.4223669330284467</v>
      </c>
      <c r="L165" s="100">
        <f t="shared" si="82"/>
        <v>10.973792362086321</v>
      </c>
      <c r="M165" s="100">
        <f t="shared" si="82"/>
        <v>9.4854275665800891</v>
      </c>
      <c r="N165" s="100">
        <f t="shared" si="82"/>
        <v>9.3001112257198599</v>
      </c>
      <c r="O165" s="100">
        <f t="shared" si="82"/>
        <v>9.3836572756533734</v>
      </c>
      <c r="P165" s="100">
        <f t="shared" si="82"/>
        <v>5.0071582139262061</v>
      </c>
      <c r="Q165" s="100">
        <f t="shared" si="82"/>
        <v>3.1810723650689101</v>
      </c>
      <c r="R165" s="100">
        <f t="shared" si="82"/>
        <v>2.0485714640784418</v>
      </c>
      <c r="S165" s="100">
        <f t="shared" si="82"/>
        <v>4.1435228105931623</v>
      </c>
      <c r="T165" s="100">
        <f t="shared" si="82"/>
        <v>4.471611965153417</v>
      </c>
      <c r="U165" s="100">
        <f t="shared" si="82"/>
        <v>20.863874631836651</v>
      </c>
      <c r="V165" s="100">
        <f t="shared" si="82"/>
        <v>4.1520579865037845</v>
      </c>
      <c r="W165" s="100">
        <f t="shared" si="82"/>
        <v>4.6292697627598889</v>
      </c>
      <c r="X165" s="100">
        <f t="shared" si="82"/>
        <v>7.4295431667640157</v>
      </c>
      <c r="Y165" s="100">
        <f t="shared" si="82"/>
        <v>5.2487901872817435</v>
      </c>
      <c r="Z165" s="100">
        <f t="shared" si="82"/>
        <v>11.689616240197847</v>
      </c>
      <c r="AA165" s="100">
        <f t="shared" si="82"/>
        <v>15.193698659077635</v>
      </c>
      <c r="AB165" s="100">
        <f t="shared" si="82"/>
        <v>12.070994320653188</v>
      </c>
      <c r="AC165" s="100">
        <f t="shared" si="82"/>
        <v>16.238364795506232</v>
      </c>
      <c r="AD165" s="100">
        <f t="shared" si="82"/>
        <v>4.7897187666993926</v>
      </c>
      <c r="AE165" s="100">
        <f t="shared" si="82"/>
        <v>17.50264456236718</v>
      </c>
      <c r="AF165" s="100">
        <f t="shared" si="82"/>
        <v>10.840719176805399</v>
      </c>
      <c r="AG165" s="100">
        <f t="shared" si="82"/>
        <v>16.80914909217443</v>
      </c>
      <c r="AH165" s="100">
        <f t="shared" si="82"/>
        <v>15.770262343569414</v>
      </c>
      <c r="AI165" s="100">
        <f t="shared" si="82"/>
        <v>24.931726049187866</v>
      </c>
      <c r="AJ165" s="100">
        <f t="shared" si="82"/>
        <v>16.525571973604087</v>
      </c>
      <c r="AK165" s="100">
        <f t="shared" si="82"/>
        <v>12.576156063976537</v>
      </c>
      <c r="AL165" s="100">
        <f t="shared" si="82"/>
        <v>2.6307921259646809</v>
      </c>
      <c r="AM165" s="100">
        <f t="shared" si="82"/>
        <v>0</v>
      </c>
      <c r="AN165" s="100">
        <f t="shared" si="82"/>
        <v>10.103799072911878</v>
      </c>
      <c r="AO165" s="100">
        <f t="shared" si="82"/>
        <v>17.755277318652368</v>
      </c>
      <c r="AP165" s="100">
        <f t="shared" si="82"/>
        <v>5.7942914486683978</v>
      </c>
      <c r="AQ165" s="180">
        <f t="shared" si="82"/>
        <v>22.490376179054767</v>
      </c>
    </row>
    <row r="166" spans="1:43" x14ac:dyDescent="0.3">
      <c r="C166" s="1"/>
      <c r="F166" s="118">
        <v>33</v>
      </c>
      <c r="G166" s="179">
        <f t="shared" si="51"/>
        <v>13.99226018119229</v>
      </c>
      <c r="H166" s="100">
        <f t="shared" ref="H166:AQ166" si="83">H126</f>
        <v>13.99226018119229</v>
      </c>
      <c r="I166" s="100">
        <f t="shared" si="83"/>
        <v>15.95159692793319</v>
      </c>
      <c r="J166" s="100">
        <f t="shared" si="83"/>
        <v>15.854991487193509</v>
      </c>
      <c r="K166" s="100">
        <f t="shared" si="83"/>
        <v>7.532237438950129</v>
      </c>
      <c r="L166" s="100">
        <f t="shared" si="83"/>
        <v>10.125775783861707</v>
      </c>
      <c r="M166" s="100">
        <f t="shared" si="83"/>
        <v>11.933619993289176</v>
      </c>
      <c r="N166" s="100">
        <f t="shared" si="83"/>
        <v>12.852575589993412</v>
      </c>
      <c r="O166" s="100">
        <f t="shared" si="83"/>
        <v>5.6528993251892077</v>
      </c>
      <c r="P166" s="100">
        <f t="shared" si="83"/>
        <v>14.139990927958046</v>
      </c>
      <c r="Q166" s="100">
        <f t="shared" si="83"/>
        <v>12.313905079100749</v>
      </c>
      <c r="R166" s="100">
        <f t="shared" si="83"/>
        <v>11.181404799483019</v>
      </c>
      <c r="S166" s="100">
        <f t="shared" si="83"/>
        <v>6.8383896504156976</v>
      </c>
      <c r="T166" s="100">
        <f t="shared" si="83"/>
        <v>6.1529453067717208</v>
      </c>
      <c r="U166" s="100">
        <f t="shared" si="83"/>
        <v>14.111587358793047</v>
      </c>
      <c r="V166" s="100">
        <f t="shared" si="83"/>
        <v>11.855143723513986</v>
      </c>
      <c r="W166" s="100">
        <f t="shared" si="83"/>
        <v>12.332355499770092</v>
      </c>
      <c r="X166" s="100">
        <f t="shared" si="83"/>
        <v>16.56237650216859</v>
      </c>
      <c r="Y166" s="100">
        <f t="shared" si="83"/>
        <v>18.630871661674973</v>
      </c>
      <c r="Z166" s="100">
        <f t="shared" si="83"/>
        <v>18.359043458809204</v>
      </c>
      <c r="AA166" s="100">
        <f t="shared" si="83"/>
        <v>15.258822250114955</v>
      </c>
      <c r="AB166" s="100">
        <f t="shared" si="83"/>
        <v>13.420375433407484</v>
      </c>
      <c r="AC166" s="100">
        <f t="shared" si="83"/>
        <v>14.373109473448743</v>
      </c>
      <c r="AD166" s="100">
        <f t="shared" si="83"/>
        <v>8.0996700510768385</v>
      </c>
      <c r="AE166" s="100">
        <f t="shared" si="83"/>
        <v>10.750357910696311</v>
      </c>
      <c r="AF166" s="100">
        <f t="shared" si="83"/>
        <v>5.2939229746355645</v>
      </c>
      <c r="AG166" s="100">
        <f t="shared" si="83"/>
        <v>22.748100463544063</v>
      </c>
      <c r="AH166" s="100">
        <f t="shared" si="83"/>
        <v>19.282470453726372</v>
      </c>
      <c r="AI166" s="100">
        <f t="shared" si="83"/>
        <v>18.933331676339371</v>
      </c>
      <c r="AJ166" s="100">
        <f t="shared" si="83"/>
        <v>14.660316030173862</v>
      </c>
      <c r="AK166" s="100">
        <f t="shared" si="83"/>
        <v>18.334583121030981</v>
      </c>
      <c r="AL166" s="100">
        <f t="shared" si="83"/>
        <v>7.8350329948923161</v>
      </c>
      <c r="AM166" s="100">
        <f t="shared" si="83"/>
        <v>10.103799072911878</v>
      </c>
      <c r="AN166" s="100">
        <f t="shared" si="83"/>
        <v>0</v>
      </c>
      <c r="AO166" s="100">
        <f t="shared" si="83"/>
        <v>22.165899685585394</v>
      </c>
      <c r="AP166" s="100">
        <f t="shared" si="83"/>
        <v>5.9451309232356113</v>
      </c>
      <c r="AQ166" s="180">
        <f t="shared" si="83"/>
        <v>16.491981806206269</v>
      </c>
    </row>
    <row r="167" spans="1:43" x14ac:dyDescent="0.3">
      <c r="C167" s="1"/>
      <c r="F167" s="118">
        <v>34</v>
      </c>
      <c r="G167" s="179">
        <f t="shared" si="51"/>
        <v>11.886060124025999</v>
      </c>
      <c r="H167" s="100">
        <f t="shared" ref="H167:AQ167" si="84">H127</f>
        <v>11.886060124025999</v>
      </c>
      <c r="I167" s="100">
        <f t="shared" si="84"/>
        <v>13.845396870766898</v>
      </c>
      <c r="J167" s="100">
        <f t="shared" si="84"/>
        <v>13.74879080865448</v>
      </c>
      <c r="K167" s="100">
        <f t="shared" si="84"/>
        <v>18.195232828364425</v>
      </c>
      <c r="L167" s="100">
        <f t="shared" si="84"/>
        <v>14.295453415685934</v>
      </c>
      <c r="M167" s="100">
        <f t="shared" si="84"/>
        <v>14.048654106652418</v>
      </c>
      <c r="N167" s="100">
        <f t="shared" si="84"/>
        <v>13.863337765792188</v>
      </c>
      <c r="O167" s="100">
        <f t="shared" si="84"/>
        <v>17.473753836976648</v>
      </c>
      <c r="P167" s="100">
        <f t="shared" si="84"/>
        <v>21.66934519741012</v>
      </c>
      <c r="Q167" s="100">
        <f t="shared" si="84"/>
        <v>19.843258727180086</v>
      </c>
      <c r="R167" s="100">
        <f t="shared" si="84"/>
        <v>17.77530416195459</v>
      </c>
      <c r="S167" s="100">
        <f t="shared" si="84"/>
        <v>20.492095517417077</v>
      </c>
      <c r="T167" s="100">
        <f t="shared" si="84"/>
        <v>19.806651173773101</v>
      </c>
      <c r="U167" s="100">
        <f t="shared" si="84"/>
        <v>12.435028023910421</v>
      </c>
      <c r="V167" s="100">
        <f t="shared" si="84"/>
        <v>15.727324244721437</v>
      </c>
      <c r="W167" s="100">
        <f t="shared" si="84"/>
        <v>15.180490760187407</v>
      </c>
      <c r="X167" s="100">
        <f t="shared" si="84"/>
        <v>17.023336895870358</v>
      </c>
      <c r="Y167" s="100">
        <f t="shared" si="84"/>
        <v>15.957705021934459</v>
      </c>
      <c r="Z167" s="100">
        <f t="shared" si="84"/>
        <v>15.384296046826648</v>
      </c>
      <c r="AA167" s="100">
        <f t="shared" si="84"/>
        <v>9.7867063516721142</v>
      </c>
      <c r="AB167" s="100">
        <f t="shared" si="84"/>
        <v>16.634220860725513</v>
      </c>
      <c r="AC167" s="100">
        <f t="shared" si="84"/>
        <v>9.5264965762362213</v>
      </c>
      <c r="AD167" s="100">
        <f t="shared" si="84"/>
        <v>18.382969416033902</v>
      </c>
      <c r="AE167" s="100">
        <f t="shared" si="84"/>
        <v>15.392750444281507</v>
      </c>
      <c r="AF167" s="100">
        <f t="shared" si="84"/>
        <v>18.121246597984268</v>
      </c>
      <c r="AG167" s="100">
        <f t="shared" si="84"/>
        <v>5.4506449849006424</v>
      </c>
      <c r="AH167" s="100">
        <f t="shared" si="84"/>
        <v>5.2482750692830598</v>
      </c>
      <c r="AI167" s="100">
        <f t="shared" si="84"/>
        <v>12.884443312165235</v>
      </c>
      <c r="AJ167" s="100">
        <f t="shared" si="84"/>
        <v>9.6405029390930448</v>
      </c>
      <c r="AK167" s="100">
        <f t="shared" si="84"/>
        <v>12.770436327935677</v>
      </c>
      <c r="AL167" s="100">
        <f t="shared" si="84"/>
        <v>20.383326705357476</v>
      </c>
      <c r="AM167" s="100">
        <f t="shared" si="84"/>
        <v>17.755277318652368</v>
      </c>
      <c r="AN167" s="100">
        <f t="shared" si="84"/>
        <v>22.165899685585394</v>
      </c>
      <c r="AO167" s="100">
        <f t="shared" si="84"/>
        <v>0</v>
      </c>
      <c r="AP167" s="100">
        <f t="shared" si="84"/>
        <v>21.30235127443548</v>
      </c>
      <c r="AQ167" s="180">
        <f t="shared" si="84"/>
        <v>10.443093442032138</v>
      </c>
    </row>
    <row r="168" spans="1:43" x14ac:dyDescent="0.3">
      <c r="C168" s="1"/>
      <c r="F168" s="118">
        <v>35</v>
      </c>
      <c r="G168" s="179">
        <f t="shared" si="51"/>
        <v>12.106127977928841</v>
      </c>
      <c r="H168" s="100">
        <f t="shared" ref="H168:AQ168" si="85">H128</f>
        <v>12.106127977928841</v>
      </c>
      <c r="I168" s="100">
        <f t="shared" si="85"/>
        <v>11.074234779474816</v>
      </c>
      <c r="J168" s="100">
        <f t="shared" si="85"/>
        <v>11.162411299041842</v>
      </c>
      <c r="K168" s="100">
        <f t="shared" si="85"/>
        <v>5.8508469310400537</v>
      </c>
      <c r="L168" s="100">
        <f t="shared" si="85"/>
        <v>9.2509674773509634</v>
      </c>
      <c r="M168" s="100">
        <f t="shared" si="85"/>
        <v>11.058811686778432</v>
      </c>
      <c r="N168" s="100">
        <f t="shared" si="85"/>
        <v>11.97776728348267</v>
      </c>
      <c r="O168" s="100">
        <f t="shared" si="85"/>
        <v>7.7019014005741484</v>
      </c>
      <c r="P168" s="100">
        <f t="shared" si="85"/>
        <v>9.8304833037145656</v>
      </c>
      <c r="Q168" s="100">
        <f t="shared" si="85"/>
        <v>8.0043974548572709</v>
      </c>
      <c r="R168" s="100">
        <f t="shared" si="85"/>
        <v>6.8718971752395399</v>
      </c>
      <c r="S168" s="100">
        <f t="shared" si="85"/>
        <v>3.3441006872382468</v>
      </c>
      <c r="T168" s="100">
        <f t="shared" si="85"/>
        <v>3.4916524786558467</v>
      </c>
      <c r="U168" s="100">
        <f t="shared" si="85"/>
        <v>17.026326941479116</v>
      </c>
      <c r="V168" s="100">
        <f t="shared" si="85"/>
        <v>9.9436066959126101</v>
      </c>
      <c r="W168" s="100">
        <f t="shared" si="85"/>
        <v>10.420817850795977</v>
      </c>
      <c r="X168" s="100">
        <f t="shared" si="85"/>
        <v>12.252868877925112</v>
      </c>
      <c r="Y168" s="100">
        <f t="shared" si="85"/>
        <v>14.321364037431495</v>
      </c>
      <c r="Z168" s="100">
        <f t="shared" si="85"/>
        <v>17.481164949606672</v>
      </c>
      <c r="AA168" s="100">
        <f t="shared" si="85"/>
        <v>14.384013943604211</v>
      </c>
      <c r="AB168" s="100">
        <f t="shared" si="85"/>
        <v>12.54556712689674</v>
      </c>
      <c r="AC168" s="100">
        <f t="shared" si="85"/>
        <v>13.509560440926093</v>
      </c>
      <c r="AD168" s="100">
        <f t="shared" si="85"/>
        <v>6.4182801645395013</v>
      </c>
      <c r="AE168" s="100">
        <f t="shared" si="85"/>
        <v>13.665096872009643</v>
      </c>
      <c r="AF168" s="100">
        <f t="shared" si="85"/>
        <v>8.2086619359488981</v>
      </c>
      <c r="AG168" s="100">
        <f t="shared" si="85"/>
        <v>21.884552052394149</v>
      </c>
      <c r="AH168" s="100">
        <f t="shared" si="85"/>
        <v>18.418922042576458</v>
      </c>
      <c r="AI168" s="100">
        <f t="shared" si="85"/>
        <v>22.202921694607728</v>
      </c>
      <c r="AJ168" s="100">
        <f t="shared" si="85"/>
        <v>13.796767619023949</v>
      </c>
      <c r="AK168" s="100">
        <f t="shared" si="85"/>
        <v>17.399481775137634</v>
      </c>
      <c r="AL168" s="100">
        <f t="shared" si="85"/>
        <v>3.5255253706488374</v>
      </c>
      <c r="AM168" s="100">
        <f t="shared" si="85"/>
        <v>5.7942914486683978</v>
      </c>
      <c r="AN168" s="100">
        <f t="shared" si="85"/>
        <v>5.9486261448792668</v>
      </c>
      <c r="AO168" s="100">
        <f t="shared" si="85"/>
        <v>21.30235127443548</v>
      </c>
      <c r="AP168" s="100">
        <f t="shared" si="85"/>
        <v>0</v>
      </c>
      <c r="AQ168" s="180">
        <f t="shared" si="85"/>
        <v>19.761571824474629</v>
      </c>
    </row>
    <row r="169" spans="1:43" x14ac:dyDescent="0.3">
      <c r="C169" s="1"/>
      <c r="F169" s="118">
        <v>36</v>
      </c>
      <c r="G169" s="97">
        <f t="shared" si="51"/>
        <v>16.621158363055663</v>
      </c>
      <c r="H169" s="98">
        <f t="shared" ref="H169:AQ169" si="86">H129</f>
        <v>16.621158363055663</v>
      </c>
      <c r="I169" s="98">
        <f t="shared" si="86"/>
        <v>18.580495109796562</v>
      </c>
      <c r="J169" s="98">
        <f t="shared" si="86"/>
        <v>18.483889669056882</v>
      </c>
      <c r="K169" s="98">
        <f t="shared" si="86"/>
        <v>16.65445337840357</v>
      </c>
      <c r="L169" s="98">
        <f t="shared" si="86"/>
        <v>12.754673965725079</v>
      </c>
      <c r="M169" s="98">
        <f t="shared" si="86"/>
        <v>14.562518175152547</v>
      </c>
      <c r="N169" s="98">
        <f t="shared" si="86"/>
        <v>15.481473771856786</v>
      </c>
      <c r="O169" s="98">
        <f t="shared" si="86"/>
        <v>13.764044266593759</v>
      </c>
      <c r="P169" s="98">
        <f t="shared" si="86"/>
        <v>26.404443436439784</v>
      </c>
      <c r="Q169" s="98">
        <f t="shared" si="86"/>
        <v>24.578357587582488</v>
      </c>
      <c r="R169" s="98">
        <f t="shared" si="86"/>
        <v>22.510403022356989</v>
      </c>
      <c r="S169" s="98">
        <f t="shared" si="86"/>
        <v>18.951316067456222</v>
      </c>
      <c r="T169" s="98">
        <f t="shared" si="86"/>
        <v>18.265871723812246</v>
      </c>
      <c r="U169" s="98">
        <f t="shared" si="86"/>
        <v>6.5275665800887319</v>
      </c>
      <c r="V169" s="98">
        <f t="shared" si="86"/>
        <v>20.46242310512384</v>
      </c>
      <c r="W169" s="98">
        <f t="shared" si="86"/>
        <v>19.915588999217068</v>
      </c>
      <c r="X169" s="98">
        <f t="shared" si="86"/>
        <v>22.597985509587783</v>
      </c>
      <c r="Y169" s="98">
        <f t="shared" si="86"/>
        <v>21.532353635651884</v>
      </c>
      <c r="Z169" s="98">
        <f t="shared" si="86"/>
        <v>20.958945281916812</v>
      </c>
      <c r="AA169" s="98">
        <f t="shared" si="86"/>
        <v>15.361355586762276</v>
      </c>
      <c r="AB169" s="98">
        <f t="shared" si="86"/>
        <v>16.049273615270856</v>
      </c>
      <c r="AC169" s="98">
        <f t="shared" si="86"/>
        <v>7.9857171262753681</v>
      </c>
      <c r="AD169" s="98">
        <f t="shared" si="86"/>
        <v>18.7635397119316</v>
      </c>
      <c r="AE169" s="98">
        <f t="shared" si="86"/>
        <v>9.4852890004598152</v>
      </c>
      <c r="AF169" s="98">
        <f t="shared" si="86"/>
        <v>12.447328718605144</v>
      </c>
      <c r="AG169" s="98">
        <f t="shared" si="86"/>
        <v>11.025294219990803</v>
      </c>
      <c r="AH169" s="98">
        <f t="shared" si="86"/>
        <v>7.5596642101731142</v>
      </c>
      <c r="AI169" s="98">
        <f t="shared" si="86"/>
        <v>4.3559291386531127</v>
      </c>
      <c r="AJ169" s="98">
        <f t="shared" si="86"/>
        <v>8.0997234891321916</v>
      </c>
      <c r="AK169" s="98">
        <f t="shared" si="86"/>
        <v>18.345084941653099</v>
      </c>
      <c r="AL169" s="98">
        <f t="shared" si="86"/>
        <v>20.009123615892232</v>
      </c>
      <c r="AM169" s="98">
        <f t="shared" si="86"/>
        <v>22.490376179054767</v>
      </c>
      <c r="AN169" s="98">
        <f t="shared" si="86"/>
        <v>16.491981806206269</v>
      </c>
      <c r="AO169" s="98">
        <f t="shared" si="86"/>
        <v>10.443093442032138</v>
      </c>
      <c r="AP169" s="98">
        <f t="shared" si="86"/>
        <v>19.761571824474629</v>
      </c>
      <c r="AQ169" s="99">
        <f t="shared" si="86"/>
        <v>0</v>
      </c>
    </row>
    <row r="170" spans="1:43" x14ac:dyDescent="0.3">
      <c r="B170" s="130"/>
    </row>
    <row r="171" spans="1:43" x14ac:dyDescent="0.3">
      <c r="F171" s="21">
        <f>SUM(G83:AP83)</f>
        <v>7629.6987600000002</v>
      </c>
      <c r="G171" t="s">
        <v>283</v>
      </c>
      <c r="K171" s="114">
        <f>F171/D172</f>
        <v>5.0864658399999998</v>
      </c>
      <c r="L171" t="s">
        <v>285</v>
      </c>
    </row>
    <row r="172" spans="1:43" x14ac:dyDescent="0.3">
      <c r="A172" s="12" t="s">
        <v>319</v>
      </c>
      <c r="B172" t="s">
        <v>282</v>
      </c>
      <c r="C172" s="1" t="s">
        <v>281</v>
      </c>
      <c r="D172" s="203">
        <v>1500</v>
      </c>
      <c r="F172" s="113">
        <f>MAX(G83:AR83)</f>
        <v>7629.6987600000002</v>
      </c>
      <c r="G172" t="s">
        <v>284</v>
      </c>
    </row>
    <row r="173" spans="1:43" x14ac:dyDescent="0.3">
      <c r="L173" t="s">
        <v>358</v>
      </c>
      <c r="M173" t="s">
        <v>359</v>
      </c>
      <c r="N173" t="s">
        <v>360</v>
      </c>
      <c r="O173" t="s">
        <v>361</v>
      </c>
      <c r="P173" t="s">
        <v>362</v>
      </c>
      <c r="Q173" t="s">
        <v>363</v>
      </c>
    </row>
    <row r="174" spans="1:43" x14ac:dyDescent="0.3">
      <c r="A174" s="12" t="s">
        <v>0</v>
      </c>
      <c r="B174" t="s">
        <v>81</v>
      </c>
      <c r="C174" s="1" t="s">
        <v>82</v>
      </c>
      <c r="D174" s="203">
        <v>6</v>
      </c>
      <c r="L174">
        <v>1500</v>
      </c>
      <c r="M174">
        <v>1500</v>
      </c>
      <c r="N174">
        <v>1750</v>
      </c>
      <c r="O174">
        <v>1750</v>
      </c>
      <c r="P174">
        <v>2000</v>
      </c>
      <c r="Q174">
        <v>2000</v>
      </c>
    </row>
    <row r="175" spans="1:43" x14ac:dyDescent="0.3">
      <c r="A175" s="12"/>
      <c r="B175" t="s">
        <v>408</v>
      </c>
      <c r="L175">
        <v>6</v>
      </c>
      <c r="M175">
        <v>7</v>
      </c>
      <c r="N175">
        <v>7</v>
      </c>
      <c r="O175">
        <v>8</v>
      </c>
      <c r="P175">
        <v>8</v>
      </c>
      <c r="Q175">
        <v>9</v>
      </c>
    </row>
    <row r="176" spans="1:43" x14ac:dyDescent="0.3">
      <c r="C176" s="1"/>
    </row>
    <row r="177" spans="1:42" x14ac:dyDescent="0.3">
      <c r="B177" s="4" t="s">
        <v>75</v>
      </c>
      <c r="C177" s="1"/>
      <c r="F177" s="1" t="s">
        <v>10</v>
      </c>
      <c r="R177" s="13"/>
    </row>
    <row r="178" spans="1:42" x14ac:dyDescent="0.3">
      <c r="C178" s="1"/>
      <c r="F178" s="2">
        <v>1</v>
      </c>
      <c r="G178" s="2">
        <v>2</v>
      </c>
      <c r="H178" s="2">
        <v>3</v>
      </c>
      <c r="I178" s="2">
        <v>4</v>
      </c>
      <c r="J178" s="2">
        <v>5</v>
      </c>
      <c r="K178" s="2">
        <v>6</v>
      </c>
      <c r="L178" s="204">
        <v>7</v>
      </c>
      <c r="M178" s="204">
        <v>8</v>
      </c>
      <c r="N178" s="204">
        <v>9</v>
      </c>
      <c r="O178" s="204">
        <v>10</v>
      </c>
      <c r="R178" s="13"/>
    </row>
    <row r="179" spans="1:42" x14ac:dyDescent="0.3">
      <c r="A179" s="255" t="s">
        <v>495</v>
      </c>
      <c r="B179" t="s">
        <v>42</v>
      </c>
      <c r="C179" s="1" t="s">
        <v>76</v>
      </c>
      <c r="D179" s="1" t="s">
        <v>11</v>
      </c>
      <c r="E179" s="2">
        <v>1</v>
      </c>
      <c r="F179" s="266">
        <v>1</v>
      </c>
      <c r="G179" s="95">
        <f>F179</f>
        <v>1</v>
      </c>
      <c r="H179" s="95">
        <f t="shared" ref="H179:K179" si="87">G179</f>
        <v>1</v>
      </c>
      <c r="I179" s="95">
        <f t="shared" si="87"/>
        <v>1</v>
      </c>
      <c r="J179" s="95">
        <f t="shared" si="87"/>
        <v>1</v>
      </c>
      <c r="K179" s="95">
        <f t="shared" si="87"/>
        <v>1</v>
      </c>
      <c r="L179" s="95">
        <f t="shared" ref="L179:L180" si="88">K179</f>
        <v>1</v>
      </c>
      <c r="M179" s="95">
        <f t="shared" ref="M179:M180" si="89">L179</f>
        <v>1</v>
      </c>
      <c r="N179" s="95">
        <f t="shared" ref="N179:O180" si="90">M179</f>
        <v>1</v>
      </c>
      <c r="O179" s="96">
        <f t="shared" si="90"/>
        <v>1</v>
      </c>
      <c r="R179" s="8"/>
    </row>
    <row r="180" spans="1:42" x14ac:dyDescent="0.3">
      <c r="A180" s="12" t="s">
        <v>52</v>
      </c>
      <c r="C180" s="1"/>
      <c r="D180" s="7" t="s">
        <v>269</v>
      </c>
      <c r="E180" s="2">
        <v>2</v>
      </c>
      <c r="F180" s="97">
        <f>'Guayule-Cotton-Wheat'!C184</f>
        <v>5</v>
      </c>
      <c r="G180" s="98">
        <f>F180</f>
        <v>5</v>
      </c>
      <c r="H180" s="98">
        <f t="shared" ref="H180:K180" si="91">G180</f>
        <v>5</v>
      </c>
      <c r="I180" s="98">
        <f t="shared" si="91"/>
        <v>5</v>
      </c>
      <c r="J180" s="98">
        <f t="shared" si="91"/>
        <v>5</v>
      </c>
      <c r="K180" s="98">
        <f t="shared" si="91"/>
        <v>5</v>
      </c>
      <c r="L180" s="98">
        <f t="shared" si="88"/>
        <v>5</v>
      </c>
      <c r="M180" s="98">
        <f t="shared" si="89"/>
        <v>5</v>
      </c>
      <c r="N180" s="98">
        <f t="shared" si="90"/>
        <v>5</v>
      </c>
      <c r="O180" s="99">
        <f t="shared" si="90"/>
        <v>5</v>
      </c>
    </row>
    <row r="181" spans="1:42" x14ac:dyDescent="0.3">
      <c r="C181" s="1"/>
    </row>
    <row r="182" spans="1:42" x14ac:dyDescent="0.3">
      <c r="C182" s="1"/>
      <c r="F182" s="1" t="s">
        <v>27</v>
      </c>
    </row>
    <row r="183" spans="1:42" x14ac:dyDescent="0.3">
      <c r="C183" s="1"/>
      <c r="F183" s="151">
        <v>0</v>
      </c>
      <c r="G183" s="2">
        <v>1</v>
      </c>
      <c r="H183" s="2">
        <v>2</v>
      </c>
      <c r="I183" s="2">
        <v>3</v>
      </c>
      <c r="J183" s="2">
        <v>4</v>
      </c>
      <c r="K183" s="2">
        <v>5</v>
      </c>
      <c r="L183" s="2">
        <v>6</v>
      </c>
      <c r="M183" s="2">
        <v>7</v>
      </c>
      <c r="N183" s="2">
        <v>8</v>
      </c>
      <c r="O183" s="2">
        <v>9</v>
      </c>
      <c r="P183" s="2">
        <v>10</v>
      </c>
      <c r="Q183" s="2">
        <v>11</v>
      </c>
      <c r="R183" s="2">
        <v>12</v>
      </c>
      <c r="S183" s="2">
        <v>13</v>
      </c>
      <c r="T183" s="2">
        <v>14</v>
      </c>
      <c r="U183" s="2">
        <v>15</v>
      </c>
      <c r="V183" s="2">
        <v>16</v>
      </c>
      <c r="W183" s="2">
        <v>17</v>
      </c>
      <c r="X183" s="2">
        <v>18</v>
      </c>
      <c r="Y183" s="2">
        <v>19</v>
      </c>
      <c r="Z183" s="2">
        <v>20</v>
      </c>
      <c r="AA183" s="2">
        <v>21</v>
      </c>
      <c r="AB183" s="2">
        <v>22</v>
      </c>
      <c r="AC183" s="2">
        <v>23</v>
      </c>
      <c r="AD183" s="2">
        <v>24</v>
      </c>
      <c r="AE183" s="2">
        <v>25</v>
      </c>
      <c r="AF183" s="2">
        <v>26</v>
      </c>
      <c r="AG183" s="2">
        <v>27</v>
      </c>
      <c r="AH183" s="2">
        <v>28</v>
      </c>
      <c r="AI183" s="2">
        <v>29</v>
      </c>
      <c r="AJ183" s="2">
        <v>30</v>
      </c>
      <c r="AK183" s="2">
        <v>31</v>
      </c>
      <c r="AL183" s="2">
        <v>32</v>
      </c>
      <c r="AM183" s="2">
        <v>33</v>
      </c>
      <c r="AN183" s="2">
        <v>34</v>
      </c>
      <c r="AO183" s="2">
        <v>35</v>
      </c>
      <c r="AP183" s="2">
        <v>36</v>
      </c>
    </row>
    <row r="184" spans="1:42" x14ac:dyDescent="0.3">
      <c r="A184" s="12" t="s">
        <v>0</v>
      </c>
      <c r="B184" t="s">
        <v>45</v>
      </c>
      <c r="C184" s="1" t="s">
        <v>46</v>
      </c>
      <c r="D184" s="1" t="s">
        <v>11</v>
      </c>
      <c r="E184" s="2">
        <v>1</v>
      </c>
      <c r="F184" s="22">
        <f>G184</f>
        <v>85315</v>
      </c>
      <c r="G184" s="23">
        <f>F187*0.1</f>
        <v>85315</v>
      </c>
      <c r="H184" s="23">
        <f>G184</f>
        <v>85315</v>
      </c>
      <c r="I184" s="23">
        <f t="shared" ref="I184:AP185" si="92">H184</f>
        <v>85315</v>
      </c>
      <c r="J184" s="23">
        <f t="shared" si="92"/>
        <v>85315</v>
      </c>
      <c r="K184" s="23">
        <f t="shared" si="92"/>
        <v>85315</v>
      </c>
      <c r="L184" s="23">
        <f t="shared" si="92"/>
        <v>85315</v>
      </c>
      <c r="M184" s="23">
        <f t="shared" si="92"/>
        <v>85315</v>
      </c>
      <c r="N184" s="23">
        <f t="shared" si="92"/>
        <v>85315</v>
      </c>
      <c r="O184" s="23">
        <f t="shared" si="92"/>
        <v>85315</v>
      </c>
      <c r="P184" s="23">
        <f t="shared" si="92"/>
        <v>85315</v>
      </c>
      <c r="Q184" s="23">
        <f t="shared" si="92"/>
        <v>85315</v>
      </c>
      <c r="R184" s="23">
        <f t="shared" si="92"/>
        <v>85315</v>
      </c>
      <c r="S184" s="23">
        <f t="shared" si="92"/>
        <v>85315</v>
      </c>
      <c r="T184" s="23">
        <f t="shared" si="92"/>
        <v>85315</v>
      </c>
      <c r="U184" s="23">
        <f t="shared" si="92"/>
        <v>85315</v>
      </c>
      <c r="V184" s="23">
        <f t="shared" si="92"/>
        <v>85315</v>
      </c>
      <c r="W184" s="23">
        <f t="shared" si="92"/>
        <v>85315</v>
      </c>
      <c r="X184" s="23">
        <f t="shared" si="92"/>
        <v>85315</v>
      </c>
      <c r="Y184" s="23">
        <f t="shared" si="92"/>
        <v>85315</v>
      </c>
      <c r="Z184" s="23">
        <f t="shared" si="92"/>
        <v>85315</v>
      </c>
      <c r="AA184" s="23">
        <f t="shared" si="92"/>
        <v>85315</v>
      </c>
      <c r="AB184" s="23">
        <f t="shared" si="92"/>
        <v>85315</v>
      </c>
      <c r="AC184" s="23">
        <f t="shared" si="92"/>
        <v>85315</v>
      </c>
      <c r="AD184" s="23">
        <f t="shared" si="92"/>
        <v>85315</v>
      </c>
      <c r="AE184" s="23">
        <f t="shared" si="92"/>
        <v>85315</v>
      </c>
      <c r="AF184" s="23">
        <f t="shared" si="92"/>
        <v>85315</v>
      </c>
      <c r="AG184" s="23">
        <f t="shared" si="92"/>
        <v>85315</v>
      </c>
      <c r="AH184" s="23">
        <f t="shared" si="92"/>
        <v>85315</v>
      </c>
      <c r="AI184" s="23">
        <f t="shared" si="92"/>
        <v>85315</v>
      </c>
      <c r="AJ184" s="23">
        <f t="shared" si="92"/>
        <v>85315</v>
      </c>
      <c r="AK184" s="23">
        <f t="shared" si="92"/>
        <v>85315</v>
      </c>
      <c r="AL184" s="23">
        <f t="shared" si="92"/>
        <v>85315</v>
      </c>
      <c r="AM184" s="23">
        <f t="shared" si="92"/>
        <v>85315</v>
      </c>
      <c r="AN184" s="23">
        <f t="shared" si="92"/>
        <v>85315</v>
      </c>
      <c r="AO184" s="23">
        <f t="shared" si="92"/>
        <v>85315</v>
      </c>
      <c r="AP184" s="24">
        <f t="shared" si="92"/>
        <v>85315</v>
      </c>
    </row>
    <row r="185" spans="1:42" x14ac:dyDescent="0.3">
      <c r="C185" s="1"/>
      <c r="D185" s="7" t="s">
        <v>269</v>
      </c>
      <c r="E185" s="2">
        <v>2</v>
      </c>
      <c r="F185" s="25">
        <f>G185</f>
        <v>85315</v>
      </c>
      <c r="G185" s="26">
        <f>F187*0.1</f>
        <v>85315</v>
      </c>
      <c r="H185" s="26">
        <f>G185</f>
        <v>85315</v>
      </c>
      <c r="I185" s="26">
        <f t="shared" si="92"/>
        <v>85315</v>
      </c>
      <c r="J185" s="26">
        <f t="shared" si="92"/>
        <v>85315</v>
      </c>
      <c r="K185" s="26">
        <f t="shared" si="92"/>
        <v>85315</v>
      </c>
      <c r="L185" s="26">
        <f t="shared" si="92"/>
        <v>85315</v>
      </c>
      <c r="M185" s="26">
        <f t="shared" si="92"/>
        <v>85315</v>
      </c>
      <c r="N185" s="26">
        <f t="shared" si="92"/>
        <v>85315</v>
      </c>
      <c r="O185" s="26">
        <f t="shared" si="92"/>
        <v>85315</v>
      </c>
      <c r="P185" s="26">
        <f t="shared" si="92"/>
        <v>85315</v>
      </c>
      <c r="Q185" s="26">
        <f t="shared" si="92"/>
        <v>85315</v>
      </c>
      <c r="R185" s="26">
        <f t="shared" si="92"/>
        <v>85315</v>
      </c>
      <c r="S185" s="26">
        <f t="shared" si="92"/>
        <v>85315</v>
      </c>
      <c r="T185" s="26">
        <f t="shared" si="92"/>
        <v>85315</v>
      </c>
      <c r="U185" s="26">
        <f t="shared" si="92"/>
        <v>85315</v>
      </c>
      <c r="V185" s="26">
        <f t="shared" si="92"/>
        <v>85315</v>
      </c>
      <c r="W185" s="26">
        <f t="shared" si="92"/>
        <v>85315</v>
      </c>
      <c r="X185" s="26">
        <f t="shared" si="92"/>
        <v>85315</v>
      </c>
      <c r="Y185" s="26">
        <f t="shared" si="92"/>
        <v>85315</v>
      </c>
      <c r="Z185" s="26">
        <f t="shared" si="92"/>
        <v>85315</v>
      </c>
      <c r="AA185" s="26">
        <f t="shared" si="92"/>
        <v>85315</v>
      </c>
      <c r="AB185" s="26">
        <f t="shared" si="92"/>
        <v>85315</v>
      </c>
      <c r="AC185" s="26">
        <f t="shared" si="92"/>
        <v>85315</v>
      </c>
      <c r="AD185" s="26">
        <f t="shared" si="92"/>
        <v>85315</v>
      </c>
      <c r="AE185" s="26">
        <f t="shared" si="92"/>
        <v>85315</v>
      </c>
      <c r="AF185" s="26">
        <f t="shared" si="92"/>
        <v>85315</v>
      </c>
      <c r="AG185" s="26">
        <f t="shared" si="92"/>
        <v>85315</v>
      </c>
      <c r="AH185" s="26">
        <f t="shared" si="92"/>
        <v>85315</v>
      </c>
      <c r="AI185" s="26">
        <f t="shared" si="92"/>
        <v>85315</v>
      </c>
      <c r="AJ185" s="26">
        <f t="shared" si="92"/>
        <v>85315</v>
      </c>
      <c r="AK185" s="26">
        <f t="shared" si="92"/>
        <v>85315</v>
      </c>
      <c r="AL185" s="26">
        <f t="shared" si="92"/>
        <v>85315</v>
      </c>
      <c r="AM185" s="26">
        <f t="shared" si="92"/>
        <v>85315</v>
      </c>
      <c r="AN185" s="26">
        <f t="shared" si="92"/>
        <v>85315</v>
      </c>
      <c r="AO185" s="26">
        <f t="shared" si="92"/>
        <v>85315</v>
      </c>
      <c r="AP185" s="27">
        <f t="shared" si="92"/>
        <v>85315</v>
      </c>
    </row>
    <row r="186" spans="1:42" x14ac:dyDescent="0.3">
      <c r="C186" s="1"/>
    </row>
    <row r="187" spans="1:42" x14ac:dyDescent="0.3">
      <c r="A187" s="60" t="s">
        <v>275</v>
      </c>
      <c r="B187" t="s">
        <v>47</v>
      </c>
      <c r="C187" s="1" t="s">
        <v>48</v>
      </c>
      <c r="D187" s="1" t="s">
        <v>28</v>
      </c>
      <c r="E187" s="2">
        <v>1</v>
      </c>
      <c r="F187" s="111">
        <v>853150</v>
      </c>
      <c r="G187" s="7" t="s">
        <v>269</v>
      </c>
      <c r="I187" t="s">
        <v>271</v>
      </c>
    </row>
    <row r="188" spans="1:42" x14ac:dyDescent="0.3">
      <c r="C188" s="1"/>
      <c r="I188" t="s">
        <v>272</v>
      </c>
    </row>
    <row r="189" spans="1:42" x14ac:dyDescent="0.3">
      <c r="C189" s="1"/>
      <c r="I189" t="s">
        <v>276</v>
      </c>
    </row>
    <row r="190" spans="1:42" x14ac:dyDescent="0.3">
      <c r="A190" s="131"/>
      <c r="B190" s="147"/>
      <c r="C190" s="148"/>
      <c r="D190" s="131"/>
      <c r="E190" s="131"/>
      <c r="F190" s="148"/>
      <c r="G190" s="131"/>
      <c r="H190" s="131"/>
      <c r="I190" t="s">
        <v>277</v>
      </c>
      <c r="R190" s="13"/>
    </row>
    <row r="191" spans="1:42" x14ac:dyDescent="0.3">
      <c r="A191" s="131"/>
      <c r="B191" s="131"/>
      <c r="C191" s="148"/>
      <c r="D191" s="131"/>
      <c r="E191" s="131"/>
      <c r="F191" s="131"/>
      <c r="G191" s="131"/>
      <c r="H191" s="131"/>
    </row>
    <row r="192" spans="1:42" x14ac:dyDescent="0.3">
      <c r="A192" s="131"/>
      <c r="B192" s="131"/>
      <c r="C192" s="131"/>
      <c r="D192" s="131"/>
      <c r="E192" s="131"/>
      <c r="F192" s="131"/>
      <c r="G192" s="131"/>
      <c r="H192" s="131"/>
    </row>
    <row r="193" spans="1:8" x14ac:dyDescent="0.3">
      <c r="A193" s="131"/>
      <c r="B193" s="131"/>
      <c r="C193" s="131"/>
      <c r="D193" s="131"/>
      <c r="E193" s="131"/>
      <c r="F193" s="131"/>
      <c r="G193" s="131"/>
      <c r="H193" s="131"/>
    </row>
    <row r="194" spans="1:8" x14ac:dyDescent="0.3">
      <c r="A194" s="131"/>
      <c r="B194" s="131"/>
      <c r="C194" s="131"/>
      <c r="D194" s="131"/>
      <c r="E194" s="131"/>
      <c r="F194" s="131"/>
      <c r="G194" s="131"/>
      <c r="H194" s="131"/>
    </row>
    <row r="195" spans="1:8" x14ac:dyDescent="0.3">
      <c r="A195" s="131"/>
      <c r="B195" s="131"/>
      <c r="C195" s="131"/>
      <c r="D195" s="131"/>
      <c r="E195" s="131"/>
      <c r="F195" s="131"/>
      <c r="G195" s="131"/>
      <c r="H195" s="131"/>
    </row>
    <row r="196" spans="1:8" x14ac:dyDescent="0.3">
      <c r="A196" s="131"/>
      <c r="B196" s="131"/>
      <c r="C196" s="131"/>
      <c r="D196" s="131"/>
      <c r="E196" s="131"/>
      <c r="F196" s="131"/>
      <c r="G196" s="131"/>
      <c r="H196" s="131"/>
    </row>
    <row r="197" spans="1:8" x14ac:dyDescent="0.3">
      <c r="A197" s="131"/>
      <c r="B197" s="131"/>
      <c r="C197" s="131"/>
      <c r="D197" s="131"/>
      <c r="E197" s="131"/>
      <c r="F197" s="131"/>
      <c r="G197" s="131"/>
      <c r="H197" s="131"/>
    </row>
    <row r="198" spans="1:8" x14ac:dyDescent="0.3">
      <c r="A198" s="131"/>
      <c r="B198" s="131"/>
      <c r="C198" s="131"/>
      <c r="D198" s="131"/>
      <c r="E198" s="131"/>
      <c r="F198" s="131"/>
      <c r="G198" s="131"/>
      <c r="H198" s="131"/>
    </row>
    <row r="199" spans="1:8" x14ac:dyDescent="0.3">
      <c r="A199" s="131"/>
      <c r="B199" s="131"/>
      <c r="C199" s="131"/>
      <c r="D199" s="131"/>
      <c r="E199" s="131"/>
      <c r="F199" s="131"/>
      <c r="G199" s="131"/>
      <c r="H199" s="131"/>
    </row>
  </sheetData>
  <hyperlinks>
    <hyperlink ref="B9" r:id="rId1" xr:uid="{6DEFC3B9-BFF5-4E18-90F0-7456366B734B}"/>
    <hyperlink ref="B10" r:id="rId2" xr:uid="{7A9F4E4A-3E44-4541-BAE9-203BC9CA2531}"/>
    <hyperlink ref="B11" r:id="rId3" xr:uid="{773C8051-EDAC-49E9-97E0-3691BF9B97F7}"/>
    <hyperlink ref="B12" r:id="rId4" xr:uid="{FBE66027-BB9D-4FCD-9D8E-BA6103680C04}"/>
    <hyperlink ref="U32" r:id="rId5" xr:uid="{B7E7F1A8-0ED4-43E5-8A37-8461F3982946}"/>
    <hyperlink ref="B15" r:id="rId6" xr:uid="{29C82B64-DA0C-4D09-A8A9-AA2710B12842}"/>
  </hyperlinks>
  <pageMargins left="0.7" right="0.7" top="0.75" bottom="0.75" header="0.3" footer="0.3"/>
  <pageSetup orientation="portrait" horizontalDpi="429496729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CBA7-43D3-4192-9072-3AE550695121}">
  <dimension ref="A1:P55"/>
  <sheetViews>
    <sheetView workbookViewId="0">
      <selection activeCell="I59" sqref="I59"/>
    </sheetView>
  </sheetViews>
  <sheetFormatPr defaultRowHeight="14.4" x14ac:dyDescent="0.3"/>
  <cols>
    <col min="3" max="3" width="14.6640625" customWidth="1"/>
    <col min="4" max="4" width="12.44140625" customWidth="1"/>
    <col min="7" max="7" width="12.33203125" customWidth="1"/>
    <col min="9" max="10" width="12.44140625" customWidth="1"/>
    <col min="12" max="12" width="12.109375" customWidth="1"/>
  </cols>
  <sheetData>
    <row r="1" spans="1:16" x14ac:dyDescent="0.3">
      <c r="A1" t="s">
        <v>89</v>
      </c>
    </row>
    <row r="2" spans="1:16" ht="18" x14ac:dyDescent="0.35">
      <c r="A2" s="44" t="s">
        <v>455</v>
      </c>
    </row>
    <row r="3" spans="1:16" x14ac:dyDescent="0.3">
      <c r="A3" s="49" t="s">
        <v>90</v>
      </c>
    </row>
    <row r="4" spans="1:16" x14ac:dyDescent="0.3">
      <c r="A4" s="45" t="s">
        <v>53</v>
      </c>
      <c r="B4" s="46"/>
      <c r="C4" s="46"/>
      <c r="D4" s="46"/>
      <c r="E4" s="46"/>
      <c r="F4" s="46"/>
      <c r="G4" s="46"/>
      <c r="H4" s="46"/>
      <c r="I4" s="46"/>
      <c r="J4" s="46"/>
      <c r="K4" s="46"/>
      <c r="L4" s="46"/>
      <c r="M4" s="46"/>
      <c r="N4" s="46"/>
      <c r="O4" s="46"/>
      <c r="P4" s="46"/>
    </row>
    <row r="6" spans="1:16" x14ac:dyDescent="0.3">
      <c r="A6" s="208" t="s">
        <v>267</v>
      </c>
      <c r="B6" s="5"/>
      <c r="C6" s="5"/>
      <c r="D6" s="209">
        <v>0.77916666666666679</v>
      </c>
      <c r="E6" s="210" t="s">
        <v>268</v>
      </c>
      <c r="G6" s="50" t="s">
        <v>452</v>
      </c>
    </row>
    <row r="7" spans="1:16" x14ac:dyDescent="0.3">
      <c r="A7" s="5"/>
      <c r="B7" s="5"/>
      <c r="C7" s="5"/>
      <c r="D7" s="5"/>
      <c r="E7" s="5"/>
    </row>
    <row r="8" spans="1:16" x14ac:dyDescent="0.3">
      <c r="A8" s="5" t="s">
        <v>91</v>
      </c>
      <c r="B8" s="5"/>
      <c r="C8" s="5"/>
      <c r="D8" s="5">
        <v>0.41380022743999995</v>
      </c>
      <c r="E8" s="5" t="s">
        <v>92</v>
      </c>
      <c r="G8" s="50" t="s">
        <v>191</v>
      </c>
    </row>
    <row r="10" spans="1:16" x14ac:dyDescent="0.3">
      <c r="A10" s="45" t="s">
        <v>98</v>
      </c>
      <c r="B10" s="46"/>
      <c r="C10" s="46"/>
      <c r="D10" s="46"/>
      <c r="E10" s="46"/>
      <c r="F10" s="46"/>
      <c r="G10" s="46"/>
      <c r="H10" s="46"/>
      <c r="I10" s="46"/>
      <c r="J10" s="46"/>
      <c r="K10" s="46"/>
      <c r="L10" s="46"/>
      <c r="M10" s="46"/>
      <c r="N10" s="46"/>
      <c r="O10" s="46"/>
      <c r="P10" s="46"/>
    </row>
    <row r="12" spans="1:16" x14ac:dyDescent="0.3">
      <c r="A12" t="s">
        <v>195</v>
      </c>
    </row>
    <row r="13" spans="1:16" x14ac:dyDescent="0.3">
      <c r="A13" s="103" t="s">
        <v>192</v>
      </c>
      <c r="B13" s="104" t="s">
        <v>193</v>
      </c>
      <c r="C13" s="105" t="s">
        <v>101</v>
      </c>
    </row>
    <row r="14" spans="1:16" x14ac:dyDescent="0.3">
      <c r="A14" s="58" t="s">
        <v>194</v>
      </c>
      <c r="B14" s="106" t="s">
        <v>150</v>
      </c>
      <c r="C14" s="71">
        <v>0.22349567638660148</v>
      </c>
      <c r="D14" s="50" t="s">
        <v>453</v>
      </c>
    </row>
    <row r="17" spans="1:12" x14ac:dyDescent="0.3">
      <c r="A17" t="s">
        <v>197</v>
      </c>
      <c r="G17" t="s">
        <v>193</v>
      </c>
      <c r="H17" t="s">
        <v>101</v>
      </c>
    </row>
    <row r="18" spans="1:12" x14ac:dyDescent="0.3">
      <c r="A18" t="s">
        <v>198</v>
      </c>
      <c r="G18" t="s">
        <v>107</v>
      </c>
      <c r="H18">
        <v>0.75</v>
      </c>
      <c r="I18" s="60" t="s">
        <v>219</v>
      </c>
      <c r="L18" t="s">
        <v>256</v>
      </c>
    </row>
    <row r="19" spans="1:12" x14ac:dyDescent="0.3">
      <c r="A19" t="s">
        <v>199</v>
      </c>
      <c r="G19" t="s">
        <v>107</v>
      </c>
      <c r="H19">
        <v>0.25</v>
      </c>
      <c r="I19" s="60" t="s">
        <v>220</v>
      </c>
      <c r="L19">
        <f>H19*E41</f>
        <v>1.5</v>
      </c>
    </row>
    <row r="20" spans="1:12" x14ac:dyDescent="0.3">
      <c r="A20" t="s">
        <v>200</v>
      </c>
      <c r="G20" t="s">
        <v>107</v>
      </c>
      <c r="H20">
        <v>0.21</v>
      </c>
      <c r="I20" s="60" t="s">
        <v>221</v>
      </c>
      <c r="L20">
        <f>H20*E42</f>
        <v>4.2</v>
      </c>
    </row>
    <row r="21" spans="1:12" x14ac:dyDescent="0.3">
      <c r="A21" t="s">
        <v>108</v>
      </c>
      <c r="G21" t="s">
        <v>109</v>
      </c>
      <c r="H21">
        <v>6.5</v>
      </c>
      <c r="I21" s="60" t="s">
        <v>222</v>
      </c>
      <c r="L21">
        <f>H21*E43</f>
        <v>5.2</v>
      </c>
    </row>
    <row r="22" spans="1:12" x14ac:dyDescent="0.3">
      <c r="A22" t="s">
        <v>201</v>
      </c>
      <c r="G22" t="s">
        <v>202</v>
      </c>
      <c r="H22">
        <v>0.78125</v>
      </c>
      <c r="I22" s="60" t="s">
        <v>223</v>
      </c>
      <c r="L22">
        <f>H22*E44</f>
        <v>18.75</v>
      </c>
    </row>
    <row r="23" spans="1:12" x14ac:dyDescent="0.3">
      <c r="I23" s="60"/>
    </row>
    <row r="24" spans="1:12" x14ac:dyDescent="0.3">
      <c r="A24" t="s">
        <v>203</v>
      </c>
      <c r="G24" t="s">
        <v>202</v>
      </c>
      <c r="H24">
        <v>1.65625</v>
      </c>
      <c r="I24" s="60" t="s">
        <v>224</v>
      </c>
      <c r="L24" s="251">
        <f t="shared" ref="L24" si="0">H24*E45</f>
        <v>6.7906249999999995</v>
      </c>
    </row>
    <row r="25" spans="1:12" x14ac:dyDescent="0.3">
      <c r="A25" t="s">
        <v>204</v>
      </c>
      <c r="G25" t="s">
        <v>193</v>
      </c>
      <c r="H25">
        <v>0</v>
      </c>
      <c r="I25" s="60" t="s">
        <v>225</v>
      </c>
      <c r="L25" s="229">
        <f>SUM(L19:L24)</f>
        <v>36.440624999999997</v>
      </c>
    </row>
    <row r="26" spans="1:12" x14ac:dyDescent="0.3">
      <c r="A26" t="s">
        <v>205</v>
      </c>
      <c r="G26" t="s">
        <v>193</v>
      </c>
      <c r="H26">
        <v>0</v>
      </c>
      <c r="I26" s="60" t="s">
        <v>226</v>
      </c>
    </row>
    <row r="27" spans="1:12" x14ac:dyDescent="0.3">
      <c r="A27" t="s">
        <v>206</v>
      </c>
      <c r="G27" t="s">
        <v>193</v>
      </c>
      <c r="H27">
        <v>0</v>
      </c>
      <c r="I27" s="60" t="s">
        <v>227</v>
      </c>
    </row>
    <row r="28" spans="1:12" x14ac:dyDescent="0.3">
      <c r="A28" t="s">
        <v>207</v>
      </c>
      <c r="G28" t="s">
        <v>193</v>
      </c>
      <c r="H28">
        <v>0</v>
      </c>
      <c r="I28" s="60" t="s">
        <v>228</v>
      </c>
    </row>
    <row r="29" spans="1:12" x14ac:dyDescent="0.3">
      <c r="A29" t="s">
        <v>208</v>
      </c>
      <c r="G29" t="s">
        <v>209</v>
      </c>
      <c r="H29">
        <v>60</v>
      </c>
      <c r="I29" s="60" t="s">
        <v>229</v>
      </c>
    </row>
    <row r="30" spans="1:12" x14ac:dyDescent="0.3">
      <c r="A30" t="s">
        <v>210</v>
      </c>
      <c r="G30" t="s">
        <v>211</v>
      </c>
      <c r="H30">
        <v>13.13</v>
      </c>
      <c r="I30" s="60" t="s">
        <v>230</v>
      </c>
    </row>
    <row r="31" spans="1:12" x14ac:dyDescent="0.3">
      <c r="A31" t="s">
        <v>212</v>
      </c>
      <c r="G31" t="s">
        <v>209</v>
      </c>
      <c r="H31">
        <v>60</v>
      </c>
      <c r="I31" s="60" t="s">
        <v>231</v>
      </c>
    </row>
    <row r="32" spans="1:12" x14ac:dyDescent="0.3">
      <c r="A32" t="s">
        <v>213</v>
      </c>
      <c r="G32" t="s">
        <v>211</v>
      </c>
      <c r="H32">
        <v>13.13</v>
      </c>
      <c r="I32" s="60" t="s">
        <v>232</v>
      </c>
    </row>
    <row r="33" spans="1:11" x14ac:dyDescent="0.3">
      <c r="A33" t="s">
        <v>214</v>
      </c>
      <c r="G33" t="s">
        <v>176</v>
      </c>
      <c r="H33">
        <v>150</v>
      </c>
      <c r="I33" s="60" t="s">
        <v>233</v>
      </c>
    </row>
    <row r="34" spans="1:11" x14ac:dyDescent="0.3">
      <c r="A34" t="s">
        <v>215</v>
      </c>
      <c r="G34" t="s">
        <v>209</v>
      </c>
      <c r="H34">
        <v>60</v>
      </c>
      <c r="I34" s="60" t="s">
        <v>234</v>
      </c>
    </row>
    <row r="35" spans="1:11" x14ac:dyDescent="0.3">
      <c r="A35" t="s">
        <v>216</v>
      </c>
      <c r="G35" t="s">
        <v>211</v>
      </c>
      <c r="H35">
        <v>13.13</v>
      </c>
      <c r="I35" s="60" t="s">
        <v>235</v>
      </c>
    </row>
    <row r="36" spans="1:11" x14ac:dyDescent="0.3">
      <c r="A36" t="s">
        <v>217</v>
      </c>
      <c r="G36" t="s">
        <v>176</v>
      </c>
      <c r="H36">
        <v>20</v>
      </c>
      <c r="I36" s="60" t="s">
        <v>236</v>
      </c>
    </row>
    <row r="37" spans="1:11" x14ac:dyDescent="0.3">
      <c r="A37" t="s">
        <v>218</v>
      </c>
      <c r="G37" t="s">
        <v>176</v>
      </c>
      <c r="H37">
        <v>0</v>
      </c>
      <c r="I37" s="60" t="s">
        <v>237</v>
      </c>
    </row>
    <row r="40" spans="1:11" x14ac:dyDescent="0.3">
      <c r="A40" t="s">
        <v>247</v>
      </c>
      <c r="C40" t="s">
        <v>248</v>
      </c>
      <c r="E40">
        <v>8</v>
      </c>
      <c r="F40" s="50" t="s">
        <v>249</v>
      </c>
    </row>
    <row r="41" spans="1:11" x14ac:dyDescent="0.3">
      <c r="A41" t="s">
        <v>199</v>
      </c>
      <c r="D41" t="s">
        <v>248</v>
      </c>
      <c r="E41">
        <v>6</v>
      </c>
      <c r="F41" s="50" t="s">
        <v>250</v>
      </c>
    </row>
    <row r="42" spans="1:11" x14ac:dyDescent="0.3">
      <c r="A42" t="s">
        <v>200</v>
      </c>
      <c r="D42" t="s">
        <v>248</v>
      </c>
      <c r="E42">
        <v>20</v>
      </c>
      <c r="F42" s="50" t="s">
        <v>251</v>
      </c>
    </row>
    <row r="43" spans="1:11" x14ac:dyDescent="0.3">
      <c r="A43" t="s">
        <v>108</v>
      </c>
      <c r="D43" t="s">
        <v>253</v>
      </c>
      <c r="E43">
        <v>0.8</v>
      </c>
      <c r="F43" s="50" t="s">
        <v>254</v>
      </c>
    </row>
    <row r="44" spans="1:11" x14ac:dyDescent="0.3">
      <c r="A44" t="s">
        <v>201</v>
      </c>
      <c r="D44" t="s">
        <v>252</v>
      </c>
      <c r="E44">
        <v>24</v>
      </c>
      <c r="F44" s="50" t="s">
        <v>255</v>
      </c>
      <c r="J44" s="107"/>
    </row>
    <row r="45" spans="1:11" x14ac:dyDescent="0.3">
      <c r="A45" t="s">
        <v>203</v>
      </c>
      <c r="D45" t="s">
        <v>252</v>
      </c>
      <c r="E45">
        <v>4.0999999999999996</v>
      </c>
      <c r="F45" s="50" t="s">
        <v>454</v>
      </c>
    </row>
    <row r="46" spans="1:11" x14ac:dyDescent="0.3">
      <c r="F46" s="50"/>
    </row>
    <row r="47" spans="1:11" x14ac:dyDescent="0.3">
      <c r="G47" s="291" t="s">
        <v>147</v>
      </c>
      <c r="H47" s="291"/>
      <c r="I47" s="291"/>
    </row>
    <row r="48" spans="1:11" ht="28.8" x14ac:dyDescent="0.3">
      <c r="A48" t="s">
        <v>124</v>
      </c>
      <c r="D48" t="s">
        <v>144</v>
      </c>
      <c r="G48" s="68" t="s">
        <v>146</v>
      </c>
      <c r="I48" s="67" t="s">
        <v>145</v>
      </c>
      <c r="K48" s="69" t="s">
        <v>173</v>
      </c>
    </row>
    <row r="49" spans="1:16" x14ac:dyDescent="0.3">
      <c r="A49" t="s">
        <v>133</v>
      </c>
      <c r="D49" s="108">
        <v>0</v>
      </c>
      <c r="J49" s="68"/>
      <c r="L49" s="67"/>
    </row>
    <row r="50" spans="1:16" x14ac:dyDescent="0.3">
      <c r="A50" t="s">
        <v>261</v>
      </c>
      <c r="D50" s="66">
        <v>0</v>
      </c>
      <c r="J50" s="68"/>
      <c r="L50" s="67"/>
    </row>
    <row r="51" spans="1:16" x14ac:dyDescent="0.3">
      <c r="A51" t="s">
        <v>132</v>
      </c>
      <c r="D51" s="66">
        <v>0</v>
      </c>
      <c r="F51" t="s">
        <v>176</v>
      </c>
      <c r="G51">
        <f>K51*M51</f>
        <v>6.025143520130678</v>
      </c>
      <c r="I51">
        <f>K51*O51</f>
        <v>3.6655384615384614</v>
      </c>
      <c r="K51">
        <v>3</v>
      </c>
      <c r="M51">
        <v>2.0083811733768928</v>
      </c>
      <c r="N51" s="60" t="s">
        <v>238</v>
      </c>
      <c r="O51">
        <v>1.2218461538461538</v>
      </c>
      <c r="P51" s="60" t="s">
        <v>239</v>
      </c>
    </row>
    <row r="52" spans="1:16" x14ac:dyDescent="0.3">
      <c r="A52" t="s">
        <v>257</v>
      </c>
      <c r="D52" s="66">
        <v>0</v>
      </c>
      <c r="F52" t="s">
        <v>176</v>
      </c>
      <c r="G52">
        <v>4.5135837077875864</v>
      </c>
      <c r="H52" s="60" t="s">
        <v>240</v>
      </c>
      <c r="I52">
        <v>1.8614062499999999</v>
      </c>
      <c r="J52" s="60" t="s">
        <v>241</v>
      </c>
    </row>
    <row r="53" spans="1:16" x14ac:dyDescent="0.3">
      <c r="A53" t="s">
        <v>258</v>
      </c>
      <c r="D53" s="66">
        <v>0</v>
      </c>
      <c r="F53" t="s">
        <v>176</v>
      </c>
      <c r="G53">
        <v>7.1486650058715124</v>
      </c>
      <c r="H53" s="60" t="s">
        <v>242</v>
      </c>
      <c r="I53">
        <v>2.5763408304498272</v>
      </c>
      <c r="J53" s="60" t="s">
        <v>243</v>
      </c>
    </row>
    <row r="54" spans="1:16" x14ac:dyDescent="0.3">
      <c r="A54" t="s">
        <v>259</v>
      </c>
      <c r="D54" s="66">
        <v>25000</v>
      </c>
      <c r="F54" t="s">
        <v>176</v>
      </c>
      <c r="G54">
        <v>2.9685195856779547</v>
      </c>
      <c r="H54" s="60" t="s">
        <v>244</v>
      </c>
      <c r="I54">
        <v>1.8028147699757873</v>
      </c>
      <c r="J54" s="60" t="s">
        <v>246</v>
      </c>
    </row>
    <row r="55" spans="1:16" x14ac:dyDescent="0.3">
      <c r="A55" t="s">
        <v>260</v>
      </c>
      <c r="D55" s="66">
        <v>2500</v>
      </c>
      <c r="F55" t="s">
        <v>176</v>
      </c>
      <c r="G55">
        <v>0.14929201887243246</v>
      </c>
      <c r="H55" s="60" t="s">
        <v>245</v>
      </c>
    </row>
  </sheetData>
  <mergeCells count="1">
    <mergeCell ref="G47:I47"/>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DCDE3-3C46-4D91-9537-0411C81AF490}">
  <dimension ref="B5:CR125"/>
  <sheetViews>
    <sheetView topLeftCell="AT69" workbookViewId="0">
      <selection activeCell="BS98" sqref="AU80:BS98"/>
    </sheetView>
  </sheetViews>
  <sheetFormatPr defaultRowHeight="14.4" x14ac:dyDescent="0.3"/>
  <cols>
    <col min="2" max="2" width="22.6640625" bestFit="1" customWidth="1"/>
    <col min="3" max="3" width="2.44140625" bestFit="1" customWidth="1"/>
    <col min="4" max="4" width="11.44140625" bestFit="1" customWidth="1"/>
    <col min="5" max="5" width="2.44140625" bestFit="1" customWidth="1"/>
    <col min="6" max="6" width="16" bestFit="1" customWidth="1"/>
    <col min="7" max="7" width="2.44140625" bestFit="1" customWidth="1"/>
    <col min="8" max="8" width="7.109375" bestFit="1" customWidth="1"/>
    <col min="9" max="9" width="2.44140625" bestFit="1" customWidth="1"/>
    <col min="10" max="10" width="5.6640625" customWidth="1"/>
    <col min="11" max="11" width="2.44140625" bestFit="1" customWidth="1"/>
    <col min="12" max="12" width="5.6640625" customWidth="1"/>
    <col min="13" max="13" width="2.44140625" bestFit="1" customWidth="1"/>
    <col min="14" max="14" width="10.33203125" customWidth="1"/>
    <col min="15" max="15" width="3.88671875" customWidth="1"/>
    <col min="17" max="17" width="22.6640625" bestFit="1" customWidth="1"/>
    <col min="18" max="18" width="2.44140625" bestFit="1" customWidth="1"/>
    <col min="20" max="20" width="2.44140625" bestFit="1" customWidth="1"/>
    <col min="21" max="21" width="16" bestFit="1" customWidth="1"/>
    <col min="22" max="22" width="2.44140625" bestFit="1" customWidth="1"/>
    <col min="24" max="24" width="2.44140625" bestFit="1" customWidth="1"/>
    <col min="25" max="25" width="5.109375" bestFit="1" customWidth="1"/>
    <col min="26" max="26" width="2.44140625" bestFit="1" customWidth="1"/>
    <col min="27" max="27" width="4.88671875" customWidth="1"/>
    <col min="28" max="28" width="2.6640625" bestFit="1" customWidth="1"/>
    <col min="29" max="29" width="16" customWidth="1"/>
    <col min="30" max="30" width="4.88671875" customWidth="1"/>
    <col min="31" max="31" width="2.44140625" bestFit="1" customWidth="1"/>
    <col min="32" max="32" width="5.5546875" bestFit="1" customWidth="1"/>
    <col min="33" max="33" width="2.44140625" bestFit="1" customWidth="1"/>
    <col min="34" max="34" width="3" bestFit="1" customWidth="1"/>
    <col min="35" max="35" width="2.44140625" bestFit="1" customWidth="1"/>
    <col min="36" max="36" width="5.5546875" bestFit="1" customWidth="1"/>
    <col min="37" max="37" width="2.44140625" bestFit="1" customWidth="1"/>
    <col min="38" max="38" width="3" bestFit="1" customWidth="1"/>
    <col min="39" max="39" width="2.44140625" bestFit="1" customWidth="1"/>
    <col min="40" max="40" width="5.5546875" bestFit="1" customWidth="1"/>
    <col min="41" max="41" width="2.44140625" bestFit="1" customWidth="1"/>
    <col min="42" max="42" width="3" bestFit="1" customWidth="1"/>
    <col min="43" max="43" width="2.44140625" bestFit="1" customWidth="1"/>
    <col min="44" max="44" width="5.5546875" bestFit="1" customWidth="1"/>
    <col min="45" max="45" width="2.6640625" bestFit="1" customWidth="1"/>
    <col min="47" max="47" width="22" bestFit="1" customWidth="1"/>
    <col min="48" max="48" width="2.33203125" bestFit="1" customWidth="1"/>
    <col min="49" max="49" width="17.44140625" bestFit="1" customWidth="1"/>
    <col min="50" max="50" width="2.33203125" bestFit="1" customWidth="1"/>
    <col min="52" max="52" width="2.33203125" bestFit="1" customWidth="1"/>
    <col min="54" max="54" width="2.33203125" bestFit="1" customWidth="1"/>
    <col min="56" max="56" width="2.33203125" bestFit="1" customWidth="1"/>
    <col min="58" max="58" width="2.33203125" bestFit="1" customWidth="1"/>
    <col min="60" max="60" width="2.33203125" bestFit="1" customWidth="1"/>
    <col min="62" max="62" width="2.33203125" bestFit="1" customWidth="1"/>
    <col min="64" max="64" width="2.33203125" bestFit="1" customWidth="1"/>
    <col min="66" max="66" width="2.33203125" bestFit="1" customWidth="1"/>
    <col min="68" max="68" width="2.33203125" bestFit="1" customWidth="1"/>
    <col min="72" max="72" width="9.77734375" bestFit="1" customWidth="1"/>
    <col min="73" max="73" width="2.33203125" bestFit="1" customWidth="1"/>
    <col min="74" max="74" width="17.44140625" bestFit="1" customWidth="1"/>
    <col min="75" max="75" width="2.33203125" bestFit="1" customWidth="1"/>
    <col min="76" max="76" width="5.6640625" bestFit="1" customWidth="1"/>
    <col min="77" max="77" width="3.44140625" bestFit="1" customWidth="1"/>
    <col min="78" max="78" width="5.6640625" bestFit="1" customWidth="1"/>
    <col min="79" max="79" width="3.44140625" bestFit="1" customWidth="1"/>
    <col min="81" max="81" width="3.44140625" bestFit="1" customWidth="1"/>
    <col min="83" max="83" width="3.44140625" bestFit="1" customWidth="1"/>
    <col min="85" max="85" width="3.44140625" bestFit="1" customWidth="1"/>
    <col min="87" max="87" width="3.44140625" bestFit="1" customWidth="1"/>
    <col min="89" max="89" width="3.44140625" bestFit="1" customWidth="1"/>
    <col min="91" max="91" width="3.44140625" bestFit="1" customWidth="1"/>
    <col min="92" max="92" width="5.6640625" bestFit="1" customWidth="1"/>
    <col min="93" max="93" width="3.44140625" bestFit="1" customWidth="1"/>
    <col min="94" max="94" width="5.6640625" bestFit="1" customWidth="1"/>
    <col min="95" max="95" width="2.5546875" bestFit="1" customWidth="1"/>
  </cols>
  <sheetData>
    <row r="5" spans="2:20" x14ac:dyDescent="0.3">
      <c r="O5" s="64"/>
      <c r="P5" s="64"/>
      <c r="Q5" s="65"/>
      <c r="R5" s="65"/>
      <c r="T5" s="65"/>
    </row>
    <row r="6" spans="2:20" x14ac:dyDescent="0.3">
      <c r="O6" s="64"/>
      <c r="P6" s="64"/>
      <c r="Q6" s="66"/>
      <c r="R6" s="66"/>
      <c r="T6" s="66"/>
    </row>
    <row r="7" spans="2:20" x14ac:dyDescent="0.3">
      <c r="B7" s="119" t="s">
        <v>456</v>
      </c>
      <c r="C7" s="119"/>
      <c r="O7" s="58"/>
      <c r="P7" s="58"/>
      <c r="Q7" s="66"/>
      <c r="R7" s="66"/>
      <c r="T7" s="66"/>
    </row>
    <row r="9" spans="2:20" x14ac:dyDescent="0.3">
      <c r="B9" t="s">
        <v>389</v>
      </c>
      <c r="C9" t="s">
        <v>377</v>
      </c>
      <c r="D9" t="s">
        <v>144</v>
      </c>
      <c r="E9" t="s">
        <v>377</v>
      </c>
      <c r="F9" t="s">
        <v>145</v>
      </c>
      <c r="G9" t="s">
        <v>377</v>
      </c>
      <c r="H9" s="182" t="s">
        <v>388</v>
      </c>
      <c r="I9" t="s">
        <v>377</v>
      </c>
      <c r="J9" s="107" t="s">
        <v>390</v>
      </c>
      <c r="O9" s="109" t="s">
        <v>378</v>
      </c>
    </row>
    <row r="10" spans="2:20" x14ac:dyDescent="0.3">
      <c r="C10" t="s">
        <v>377</v>
      </c>
      <c r="D10" s="182" t="s">
        <v>381</v>
      </c>
      <c r="E10" t="s">
        <v>377</v>
      </c>
      <c r="F10" s="182" t="s">
        <v>382</v>
      </c>
      <c r="G10" t="s">
        <v>377</v>
      </c>
      <c r="I10" t="s">
        <v>377</v>
      </c>
      <c r="J10" t="s">
        <v>391</v>
      </c>
      <c r="L10" s="107"/>
      <c r="N10" s="107"/>
      <c r="O10" s="189" t="s">
        <v>378</v>
      </c>
      <c r="P10" s="189" t="s">
        <v>379</v>
      </c>
    </row>
    <row r="11" spans="2:20" x14ac:dyDescent="0.3">
      <c r="B11" s="64" t="s">
        <v>261</v>
      </c>
      <c r="C11" t="s">
        <v>377</v>
      </c>
      <c r="D11" t="s">
        <v>385</v>
      </c>
      <c r="E11" t="s">
        <v>377</v>
      </c>
      <c r="F11" t="s">
        <v>385</v>
      </c>
      <c r="G11" t="s">
        <v>377</v>
      </c>
      <c r="H11" t="s">
        <v>385</v>
      </c>
      <c r="I11" t="s">
        <v>377</v>
      </c>
      <c r="J11" t="s">
        <v>189</v>
      </c>
      <c r="K11" t="s">
        <v>377</v>
      </c>
      <c r="L11" t="s">
        <v>0</v>
      </c>
      <c r="M11" t="s">
        <v>377</v>
      </c>
      <c r="N11" t="s">
        <v>380</v>
      </c>
      <c r="O11" s="189" t="s">
        <v>378</v>
      </c>
      <c r="P11" s="58"/>
    </row>
    <row r="12" spans="2:20" x14ac:dyDescent="0.3">
      <c r="B12" s="64" t="s">
        <v>133</v>
      </c>
      <c r="C12" t="s">
        <v>377</v>
      </c>
      <c r="D12" t="s">
        <v>385</v>
      </c>
      <c r="E12" t="s">
        <v>377</v>
      </c>
      <c r="F12" t="s">
        <v>385</v>
      </c>
      <c r="G12" t="s">
        <v>377</v>
      </c>
      <c r="H12" t="s">
        <v>385</v>
      </c>
      <c r="I12" t="s">
        <v>377</v>
      </c>
      <c r="J12" t="s">
        <v>189</v>
      </c>
      <c r="K12" t="s">
        <v>377</v>
      </c>
      <c r="L12" t="s">
        <v>0</v>
      </c>
      <c r="M12" t="s">
        <v>377</v>
      </c>
      <c r="N12" t="s">
        <v>380</v>
      </c>
      <c r="O12" s="189" t="s">
        <v>378</v>
      </c>
    </row>
    <row r="13" spans="2:20" x14ac:dyDescent="0.3">
      <c r="B13" s="58" t="s">
        <v>501</v>
      </c>
      <c r="C13" t="s">
        <v>377</v>
      </c>
      <c r="D13" t="s">
        <v>385</v>
      </c>
      <c r="E13" t="s">
        <v>377</v>
      </c>
      <c r="F13" s="268">
        <v>7.4220286245975302</v>
      </c>
      <c r="G13" t="s">
        <v>377</v>
      </c>
      <c r="H13" t="s">
        <v>383</v>
      </c>
      <c r="I13" t="s">
        <v>377</v>
      </c>
      <c r="J13" t="s">
        <v>385</v>
      </c>
      <c r="K13" t="s">
        <v>377</v>
      </c>
      <c r="L13" t="s">
        <v>0</v>
      </c>
      <c r="M13" t="s">
        <v>377</v>
      </c>
      <c r="N13" t="s">
        <v>385</v>
      </c>
      <c r="O13" s="189" t="s">
        <v>378</v>
      </c>
      <c r="P13" s="58"/>
    </row>
    <row r="14" spans="2:20" x14ac:dyDescent="0.3">
      <c r="B14" s="58" t="s">
        <v>502</v>
      </c>
      <c r="C14" t="s">
        <v>377</v>
      </c>
      <c r="D14" t="s">
        <v>385</v>
      </c>
      <c r="E14" t="s">
        <v>377</v>
      </c>
      <c r="F14" s="268">
        <v>8.9784393583435733</v>
      </c>
      <c r="G14" t="s">
        <v>377</v>
      </c>
      <c r="H14" t="s">
        <v>384</v>
      </c>
      <c r="I14" t="s">
        <v>377</v>
      </c>
      <c r="J14" t="s">
        <v>385</v>
      </c>
      <c r="K14" t="s">
        <v>377</v>
      </c>
      <c r="L14" t="s">
        <v>0</v>
      </c>
      <c r="M14" t="s">
        <v>377</v>
      </c>
      <c r="N14" t="s">
        <v>385</v>
      </c>
      <c r="O14" s="189" t="s">
        <v>378</v>
      </c>
    </row>
    <row r="15" spans="2:20" x14ac:dyDescent="0.3">
      <c r="B15" s="58" t="s">
        <v>503</v>
      </c>
      <c r="C15" t="s">
        <v>377</v>
      </c>
      <c r="D15" t="s">
        <v>385</v>
      </c>
      <c r="E15" t="s">
        <v>377</v>
      </c>
      <c r="F15" s="268">
        <v>11.519944573962423</v>
      </c>
      <c r="G15" t="s">
        <v>377</v>
      </c>
      <c r="H15" t="s">
        <v>384</v>
      </c>
      <c r="I15" t="s">
        <v>377</v>
      </c>
      <c r="J15" t="s">
        <v>189</v>
      </c>
      <c r="K15" t="s">
        <v>377</v>
      </c>
      <c r="L15" t="s">
        <v>0</v>
      </c>
      <c r="M15" t="s">
        <v>377</v>
      </c>
      <c r="N15" t="s">
        <v>385</v>
      </c>
      <c r="O15" s="189" t="s">
        <v>378</v>
      </c>
    </row>
    <row r="16" spans="2:20" x14ac:dyDescent="0.3">
      <c r="B16" s="58" t="s">
        <v>504</v>
      </c>
      <c r="C16" t="s">
        <v>377</v>
      </c>
      <c r="D16" t="s">
        <v>385</v>
      </c>
      <c r="E16" t="s">
        <v>377</v>
      </c>
      <c r="F16" s="268">
        <v>9.9254475708450531</v>
      </c>
      <c r="G16" t="s">
        <v>377</v>
      </c>
      <c r="H16" t="s">
        <v>384</v>
      </c>
      <c r="I16" t="s">
        <v>377</v>
      </c>
      <c r="J16" t="s">
        <v>385</v>
      </c>
      <c r="K16" t="s">
        <v>377</v>
      </c>
      <c r="L16" t="s">
        <v>385</v>
      </c>
      <c r="M16" t="s">
        <v>377</v>
      </c>
      <c r="N16" t="s">
        <v>380</v>
      </c>
      <c r="O16" s="189" t="s">
        <v>378</v>
      </c>
    </row>
    <row r="17" spans="2:29" x14ac:dyDescent="0.3">
      <c r="B17" s="58" t="s">
        <v>505</v>
      </c>
      <c r="C17" t="s">
        <v>377</v>
      </c>
      <c r="D17" t="s">
        <v>385</v>
      </c>
      <c r="E17" t="s">
        <v>377</v>
      </c>
      <c r="F17" s="268">
        <v>5.6460620734278146</v>
      </c>
      <c r="G17" t="s">
        <v>377</v>
      </c>
      <c r="H17" t="s">
        <v>384</v>
      </c>
      <c r="I17" t="s">
        <v>377</v>
      </c>
      <c r="J17" t="s">
        <v>189</v>
      </c>
      <c r="K17" t="s">
        <v>377</v>
      </c>
      <c r="L17" t="s">
        <v>0</v>
      </c>
      <c r="M17" t="s">
        <v>377</v>
      </c>
      <c r="N17" t="s">
        <v>385</v>
      </c>
      <c r="O17" s="189" t="s">
        <v>378</v>
      </c>
      <c r="P17" s="58"/>
    </row>
    <row r="18" spans="2:29" x14ac:dyDescent="0.3">
      <c r="B18" t="s">
        <v>374</v>
      </c>
      <c r="C18" t="s">
        <v>377</v>
      </c>
      <c r="D18" t="s">
        <v>385</v>
      </c>
      <c r="E18" t="s">
        <v>377</v>
      </c>
      <c r="F18" s="268">
        <v>7.0322681243189127</v>
      </c>
      <c r="G18" t="s">
        <v>377</v>
      </c>
      <c r="H18" t="s">
        <v>383</v>
      </c>
      <c r="I18" t="s">
        <v>377</v>
      </c>
      <c r="J18" t="s">
        <v>189</v>
      </c>
      <c r="K18" t="s">
        <v>377</v>
      </c>
      <c r="L18" t="s">
        <v>0</v>
      </c>
      <c r="M18" t="s">
        <v>377</v>
      </c>
      <c r="N18" t="s">
        <v>385</v>
      </c>
      <c r="O18" s="189" t="s">
        <v>378</v>
      </c>
    </row>
    <row r="19" spans="2:29" x14ac:dyDescent="0.3">
      <c r="B19" s="58" t="s">
        <v>373</v>
      </c>
      <c r="C19" t="s">
        <v>377</v>
      </c>
      <c r="D19" t="s">
        <v>385</v>
      </c>
      <c r="E19" t="s">
        <v>377</v>
      </c>
      <c r="F19" s="268">
        <v>11.21961496085607</v>
      </c>
      <c r="G19" t="s">
        <v>377</v>
      </c>
      <c r="H19" t="s">
        <v>384</v>
      </c>
      <c r="I19" t="s">
        <v>377</v>
      </c>
      <c r="J19" t="s">
        <v>189</v>
      </c>
      <c r="K19" t="s">
        <v>377</v>
      </c>
      <c r="L19" t="s">
        <v>0</v>
      </c>
      <c r="M19" t="s">
        <v>377</v>
      </c>
      <c r="N19" t="s">
        <v>380</v>
      </c>
      <c r="O19" s="189" t="s">
        <v>378</v>
      </c>
    </row>
    <row r="20" spans="2:29" x14ac:dyDescent="0.3">
      <c r="B20" s="58" t="s">
        <v>506</v>
      </c>
      <c r="C20" t="s">
        <v>377</v>
      </c>
      <c r="D20" s="168">
        <v>6500</v>
      </c>
      <c r="E20" t="s">
        <v>377</v>
      </c>
      <c r="F20" s="268">
        <v>6.1113794705667077</v>
      </c>
      <c r="G20" t="s">
        <v>377</v>
      </c>
      <c r="H20" t="s">
        <v>384</v>
      </c>
      <c r="I20" t="s">
        <v>377</v>
      </c>
      <c r="J20" t="s">
        <v>189</v>
      </c>
      <c r="K20" t="s">
        <v>377</v>
      </c>
      <c r="L20" t="s">
        <v>385</v>
      </c>
      <c r="M20" t="s">
        <v>377</v>
      </c>
      <c r="N20" t="s">
        <v>385</v>
      </c>
      <c r="O20" s="189" t="s">
        <v>378</v>
      </c>
      <c r="Q20" s="58"/>
      <c r="R20" s="58"/>
      <c r="T20" s="58"/>
    </row>
    <row r="21" spans="2:29" x14ac:dyDescent="0.3">
      <c r="B21" s="58" t="s">
        <v>507</v>
      </c>
      <c r="C21" t="s">
        <v>377</v>
      </c>
      <c r="D21" s="168" t="s">
        <v>385</v>
      </c>
      <c r="E21" t="s">
        <v>377</v>
      </c>
      <c r="F21" s="268">
        <v>3.0439514007236257</v>
      </c>
      <c r="G21" t="s">
        <v>377</v>
      </c>
      <c r="H21" t="s">
        <v>383</v>
      </c>
      <c r="I21" t="s">
        <v>377</v>
      </c>
      <c r="J21" t="s">
        <v>189</v>
      </c>
      <c r="K21" t="s">
        <v>377</v>
      </c>
      <c r="L21" t="s">
        <v>385</v>
      </c>
      <c r="M21" t="s">
        <v>377</v>
      </c>
      <c r="N21" t="s">
        <v>380</v>
      </c>
      <c r="O21" s="189" t="s">
        <v>378</v>
      </c>
      <c r="S21" s="187"/>
    </row>
    <row r="22" spans="2:29" x14ac:dyDescent="0.3">
      <c r="B22" s="58" t="s">
        <v>387</v>
      </c>
      <c r="C22" t="s">
        <v>377</v>
      </c>
      <c r="D22" s="168" t="s">
        <v>385</v>
      </c>
      <c r="E22" t="s">
        <v>377</v>
      </c>
      <c r="F22" s="268">
        <v>4.7032187253513325</v>
      </c>
      <c r="G22" t="s">
        <v>377</v>
      </c>
      <c r="H22" t="s">
        <v>383</v>
      </c>
      <c r="I22" t="s">
        <v>377</v>
      </c>
      <c r="J22" t="s">
        <v>385</v>
      </c>
      <c r="K22" t="s">
        <v>377</v>
      </c>
      <c r="L22" t="s">
        <v>385</v>
      </c>
      <c r="M22" t="s">
        <v>377</v>
      </c>
      <c r="N22" t="s">
        <v>380</v>
      </c>
      <c r="O22" s="189" t="s">
        <v>378</v>
      </c>
      <c r="Q22" s="58"/>
      <c r="R22" s="58"/>
      <c r="T22" s="58"/>
      <c r="U22" s="58"/>
      <c r="V22" s="58"/>
    </row>
    <row r="23" spans="2:29" x14ac:dyDescent="0.3">
      <c r="B23" s="58" t="s">
        <v>508</v>
      </c>
      <c r="C23" t="s">
        <v>377</v>
      </c>
      <c r="D23" s="168" t="s">
        <v>385</v>
      </c>
      <c r="E23" t="s">
        <v>377</v>
      </c>
      <c r="F23" s="268">
        <v>6.0252278810320172</v>
      </c>
      <c r="G23" t="s">
        <v>377</v>
      </c>
      <c r="H23" t="s">
        <v>384</v>
      </c>
      <c r="I23" t="s">
        <v>377</v>
      </c>
      <c r="J23" t="s">
        <v>385</v>
      </c>
      <c r="K23" t="s">
        <v>377</v>
      </c>
      <c r="L23" t="s">
        <v>0</v>
      </c>
      <c r="M23" t="s">
        <v>377</v>
      </c>
      <c r="N23" t="s">
        <v>385</v>
      </c>
      <c r="O23" s="189" t="s">
        <v>378</v>
      </c>
      <c r="U23" s="58"/>
      <c r="V23" s="58"/>
    </row>
    <row r="24" spans="2:29" x14ac:dyDescent="0.3">
      <c r="B24" s="58" t="s">
        <v>509</v>
      </c>
      <c r="C24" t="s">
        <v>377</v>
      </c>
      <c r="D24" s="168">
        <v>18000</v>
      </c>
      <c r="E24" t="s">
        <v>377</v>
      </c>
      <c r="F24" s="268">
        <v>4.2313116118594873</v>
      </c>
      <c r="G24" t="s">
        <v>377</v>
      </c>
      <c r="H24" t="s">
        <v>383</v>
      </c>
      <c r="I24" t="s">
        <v>377</v>
      </c>
      <c r="J24" t="s">
        <v>189</v>
      </c>
      <c r="K24" t="s">
        <v>377</v>
      </c>
      <c r="L24" t="s">
        <v>385</v>
      </c>
      <c r="M24" t="s">
        <v>377</v>
      </c>
      <c r="N24" t="s">
        <v>385</v>
      </c>
      <c r="O24" s="189" t="s">
        <v>378</v>
      </c>
      <c r="U24" s="58"/>
      <c r="V24" s="58"/>
    </row>
    <row r="25" spans="2:29" x14ac:dyDescent="0.3">
      <c r="B25" s="58" t="s">
        <v>510</v>
      </c>
      <c r="C25" t="s">
        <v>377</v>
      </c>
      <c r="D25" s="168" t="s">
        <v>385</v>
      </c>
      <c r="E25" t="s">
        <v>377</v>
      </c>
      <c r="F25" s="268">
        <v>11.250237933781257</v>
      </c>
      <c r="G25" t="s">
        <v>377</v>
      </c>
      <c r="H25" t="s">
        <v>383</v>
      </c>
      <c r="I25" t="s">
        <v>377</v>
      </c>
      <c r="J25" t="s">
        <v>385</v>
      </c>
      <c r="K25" t="s">
        <v>377</v>
      </c>
      <c r="L25" t="s">
        <v>0</v>
      </c>
      <c r="M25" t="s">
        <v>377</v>
      </c>
      <c r="N25" t="s">
        <v>385</v>
      </c>
      <c r="O25" s="189" t="s">
        <v>378</v>
      </c>
    </row>
    <row r="26" spans="2:29" x14ac:dyDescent="0.3">
      <c r="B26" s="58" t="s">
        <v>376</v>
      </c>
      <c r="C26" t="s">
        <v>377</v>
      </c>
      <c r="D26" s="168">
        <v>18000</v>
      </c>
      <c r="E26" t="s">
        <v>377</v>
      </c>
      <c r="F26" s="268">
        <v>9.4628955536965318</v>
      </c>
      <c r="G26" t="s">
        <v>377</v>
      </c>
      <c r="H26" t="s">
        <v>384</v>
      </c>
      <c r="I26" t="s">
        <v>377</v>
      </c>
      <c r="J26" t="s">
        <v>189</v>
      </c>
      <c r="K26" t="s">
        <v>377</v>
      </c>
      <c r="L26" t="s">
        <v>385</v>
      </c>
      <c r="M26" t="s">
        <v>377</v>
      </c>
      <c r="N26" t="s">
        <v>385</v>
      </c>
      <c r="O26" s="189" t="s">
        <v>378</v>
      </c>
      <c r="U26" s="58"/>
      <c r="V26" s="58"/>
    </row>
    <row r="27" spans="2:29" x14ac:dyDescent="0.3">
      <c r="B27" t="s">
        <v>511</v>
      </c>
      <c r="C27" t="s">
        <v>377</v>
      </c>
      <c r="D27" s="168">
        <v>22000</v>
      </c>
      <c r="E27" t="s">
        <v>377</v>
      </c>
      <c r="F27" s="268">
        <v>20.106673460334235</v>
      </c>
      <c r="G27" t="s">
        <v>377</v>
      </c>
      <c r="H27" t="s">
        <v>384</v>
      </c>
      <c r="I27" t="s">
        <v>377</v>
      </c>
      <c r="J27" t="s">
        <v>189</v>
      </c>
      <c r="K27" t="s">
        <v>377</v>
      </c>
      <c r="L27" t="s">
        <v>385</v>
      </c>
      <c r="M27" t="s">
        <v>377</v>
      </c>
      <c r="N27" t="s">
        <v>385</v>
      </c>
      <c r="O27" s="189" t="s">
        <v>378</v>
      </c>
      <c r="P27" s="189" t="s">
        <v>379</v>
      </c>
      <c r="U27" s="58"/>
      <c r="V27" s="58"/>
    </row>
    <row r="28" spans="2:29" x14ac:dyDescent="0.3">
      <c r="Q28" s="188" t="s">
        <v>386</v>
      </c>
      <c r="R28" s="188"/>
      <c r="T28" s="188"/>
    </row>
    <row r="30" spans="2:29" x14ac:dyDescent="0.3">
      <c r="Q30" t="s">
        <v>389</v>
      </c>
      <c r="R30" t="s">
        <v>377</v>
      </c>
      <c r="S30" t="s">
        <v>144</v>
      </c>
      <c r="T30" t="s">
        <v>377</v>
      </c>
      <c r="U30" t="s">
        <v>145</v>
      </c>
      <c r="V30" t="s">
        <v>377</v>
      </c>
      <c r="W30" t="s">
        <v>388</v>
      </c>
      <c r="X30" t="s">
        <v>377</v>
      </c>
      <c r="Y30" s="107" t="s">
        <v>392</v>
      </c>
      <c r="AB30" s="109" t="s">
        <v>378</v>
      </c>
    </row>
    <row r="31" spans="2:29" x14ac:dyDescent="0.3">
      <c r="R31" t="s">
        <v>377</v>
      </c>
      <c r="S31" s="182" t="s">
        <v>381</v>
      </c>
      <c r="T31" t="s">
        <v>377</v>
      </c>
      <c r="U31" s="182" t="s">
        <v>382</v>
      </c>
      <c r="V31" t="s">
        <v>377</v>
      </c>
      <c r="W31" s="182"/>
      <c r="X31" t="s">
        <v>377</v>
      </c>
      <c r="Y31" t="s">
        <v>393</v>
      </c>
      <c r="AA31" s="107"/>
      <c r="AB31" s="109" t="s">
        <v>378</v>
      </c>
      <c r="AC31" s="107" t="s">
        <v>379</v>
      </c>
    </row>
    <row r="32" spans="2:29" x14ac:dyDescent="0.3">
      <c r="Q32" t="s">
        <v>261</v>
      </c>
      <c r="R32" t="s">
        <v>377</v>
      </c>
      <c r="S32" t="s">
        <v>385</v>
      </c>
      <c r="T32" t="s">
        <v>377</v>
      </c>
      <c r="U32" t="s">
        <v>385</v>
      </c>
      <c r="V32" t="s">
        <v>377</v>
      </c>
      <c r="W32" t="s">
        <v>385</v>
      </c>
      <c r="X32" t="s">
        <v>377</v>
      </c>
      <c r="Y32" t="s">
        <v>385</v>
      </c>
      <c r="Z32" t="s">
        <v>377</v>
      </c>
      <c r="AA32" t="s">
        <v>0</v>
      </c>
      <c r="AB32" s="109" t="s">
        <v>378</v>
      </c>
    </row>
    <row r="33" spans="17:46" x14ac:dyDescent="0.3">
      <c r="Q33" t="s">
        <v>133</v>
      </c>
      <c r="R33" t="s">
        <v>377</v>
      </c>
      <c r="S33" t="s">
        <v>385</v>
      </c>
      <c r="T33" t="s">
        <v>377</v>
      </c>
      <c r="U33" t="s">
        <v>385</v>
      </c>
      <c r="V33" t="s">
        <v>377</v>
      </c>
      <c r="W33" t="s">
        <v>385</v>
      </c>
      <c r="X33" t="s">
        <v>377</v>
      </c>
      <c r="Y33" t="s">
        <v>385</v>
      </c>
      <c r="Z33" t="s">
        <v>377</v>
      </c>
      <c r="AA33" t="s">
        <v>0</v>
      </c>
      <c r="AB33" s="109" t="s">
        <v>378</v>
      </c>
    </row>
    <row r="34" spans="17:46" x14ac:dyDescent="0.3">
      <c r="Q34" t="s">
        <v>501</v>
      </c>
      <c r="R34" t="s">
        <v>377</v>
      </c>
      <c r="S34" t="s">
        <v>385</v>
      </c>
      <c r="T34" t="s">
        <v>377</v>
      </c>
      <c r="U34">
        <v>7.4220286245975302</v>
      </c>
      <c r="V34" t="s">
        <v>377</v>
      </c>
      <c r="W34" t="s">
        <v>383</v>
      </c>
      <c r="X34" t="s">
        <v>377</v>
      </c>
      <c r="Y34" t="s">
        <v>385</v>
      </c>
      <c r="Z34" t="s">
        <v>377</v>
      </c>
      <c r="AA34" t="s">
        <v>0</v>
      </c>
      <c r="AB34" s="109" t="s">
        <v>378</v>
      </c>
    </row>
    <row r="35" spans="17:46" x14ac:dyDescent="0.3">
      <c r="Q35" t="s">
        <v>502</v>
      </c>
      <c r="R35" t="s">
        <v>377</v>
      </c>
      <c r="S35" t="s">
        <v>385</v>
      </c>
      <c r="T35" t="s">
        <v>377</v>
      </c>
      <c r="U35">
        <v>8.9784393583435733</v>
      </c>
      <c r="V35" t="s">
        <v>377</v>
      </c>
      <c r="W35" t="s">
        <v>384</v>
      </c>
      <c r="X35" t="s">
        <v>377</v>
      </c>
      <c r="Y35" t="s">
        <v>385</v>
      </c>
      <c r="Z35" t="s">
        <v>377</v>
      </c>
      <c r="AA35" t="s">
        <v>0</v>
      </c>
      <c r="AB35" s="109" t="s">
        <v>378</v>
      </c>
    </row>
    <row r="36" spans="17:46" x14ac:dyDescent="0.3">
      <c r="Q36" t="s">
        <v>503</v>
      </c>
      <c r="R36" t="s">
        <v>377</v>
      </c>
      <c r="S36" t="s">
        <v>385</v>
      </c>
      <c r="T36" t="s">
        <v>377</v>
      </c>
      <c r="U36">
        <v>11.519944573962423</v>
      </c>
      <c r="V36" t="s">
        <v>377</v>
      </c>
      <c r="W36" t="s">
        <v>384</v>
      </c>
      <c r="X36" t="s">
        <v>377</v>
      </c>
      <c r="Y36" t="s">
        <v>385</v>
      </c>
      <c r="Z36" t="s">
        <v>377</v>
      </c>
      <c r="AA36" t="s">
        <v>0</v>
      </c>
      <c r="AB36" s="109" t="s">
        <v>378</v>
      </c>
    </row>
    <row r="37" spans="17:46" x14ac:dyDescent="0.3">
      <c r="Q37" t="s">
        <v>504</v>
      </c>
      <c r="R37" t="s">
        <v>377</v>
      </c>
      <c r="S37">
        <v>17000</v>
      </c>
      <c r="T37" t="s">
        <v>377</v>
      </c>
      <c r="U37">
        <v>9.9254475708450531</v>
      </c>
      <c r="V37" t="s">
        <v>377</v>
      </c>
      <c r="W37" t="s">
        <v>384</v>
      </c>
      <c r="X37" t="s">
        <v>377</v>
      </c>
      <c r="Y37" t="s">
        <v>189</v>
      </c>
      <c r="Z37" t="s">
        <v>377</v>
      </c>
      <c r="AA37" t="s">
        <v>385</v>
      </c>
      <c r="AB37" s="109" t="s">
        <v>378</v>
      </c>
    </row>
    <row r="38" spans="17:46" x14ac:dyDescent="0.3">
      <c r="Q38" t="s">
        <v>505</v>
      </c>
      <c r="R38" t="s">
        <v>377</v>
      </c>
      <c r="S38" t="s">
        <v>385</v>
      </c>
      <c r="T38" t="s">
        <v>377</v>
      </c>
      <c r="U38">
        <v>5.6460620734278146</v>
      </c>
      <c r="V38" t="s">
        <v>377</v>
      </c>
      <c r="W38" t="s">
        <v>384</v>
      </c>
      <c r="X38" t="s">
        <v>377</v>
      </c>
      <c r="Y38" t="s">
        <v>385</v>
      </c>
      <c r="Z38" t="s">
        <v>377</v>
      </c>
      <c r="AA38" t="s">
        <v>0</v>
      </c>
      <c r="AB38" s="109" t="s">
        <v>378</v>
      </c>
    </row>
    <row r="39" spans="17:46" x14ac:dyDescent="0.3">
      <c r="Q39" t="s">
        <v>374</v>
      </c>
      <c r="R39" t="s">
        <v>377</v>
      </c>
      <c r="S39" t="s">
        <v>385</v>
      </c>
      <c r="T39" t="s">
        <v>377</v>
      </c>
      <c r="U39">
        <v>7.0322681243189127</v>
      </c>
      <c r="V39" t="s">
        <v>377</v>
      </c>
      <c r="W39" t="s">
        <v>383</v>
      </c>
      <c r="X39" t="s">
        <v>377</v>
      </c>
      <c r="Y39" t="s">
        <v>385</v>
      </c>
      <c r="Z39" t="s">
        <v>377</v>
      </c>
      <c r="AA39" t="s">
        <v>0</v>
      </c>
      <c r="AB39" s="109" t="s">
        <v>378</v>
      </c>
    </row>
    <row r="40" spans="17:46" x14ac:dyDescent="0.3">
      <c r="Q40" t="s">
        <v>373</v>
      </c>
      <c r="R40" t="s">
        <v>377</v>
      </c>
      <c r="S40" t="s">
        <v>385</v>
      </c>
      <c r="T40" t="s">
        <v>377</v>
      </c>
      <c r="U40">
        <v>11.21961496085607</v>
      </c>
      <c r="V40" t="s">
        <v>377</v>
      </c>
      <c r="W40" t="s">
        <v>384</v>
      </c>
      <c r="X40" t="s">
        <v>377</v>
      </c>
      <c r="Y40" t="s">
        <v>189</v>
      </c>
      <c r="Z40" t="s">
        <v>377</v>
      </c>
      <c r="AA40" t="s">
        <v>0</v>
      </c>
      <c r="AB40" s="109" t="s">
        <v>378</v>
      </c>
    </row>
    <row r="41" spans="17:46" x14ac:dyDescent="0.3">
      <c r="Q41" t="s">
        <v>387</v>
      </c>
      <c r="R41" t="s">
        <v>377</v>
      </c>
      <c r="S41">
        <v>25000</v>
      </c>
      <c r="T41" t="s">
        <v>377</v>
      </c>
      <c r="U41">
        <v>4.7032187253513325</v>
      </c>
      <c r="V41" t="s">
        <v>377</v>
      </c>
      <c r="W41" t="s">
        <v>383</v>
      </c>
      <c r="X41" t="s">
        <v>377</v>
      </c>
      <c r="Y41" t="s">
        <v>189</v>
      </c>
      <c r="Z41" t="s">
        <v>377</v>
      </c>
      <c r="AA41" t="s">
        <v>385</v>
      </c>
      <c r="AB41" s="109" t="s">
        <v>378</v>
      </c>
    </row>
    <row r="42" spans="17:46" x14ac:dyDescent="0.3">
      <c r="Q42" t="s">
        <v>508</v>
      </c>
      <c r="R42" t="s">
        <v>377</v>
      </c>
      <c r="S42" t="s">
        <v>385</v>
      </c>
      <c r="T42" t="s">
        <v>377</v>
      </c>
      <c r="U42">
        <v>6.0252278810320172</v>
      </c>
      <c r="V42" t="s">
        <v>377</v>
      </c>
      <c r="W42" t="s">
        <v>384</v>
      </c>
      <c r="X42" t="s">
        <v>377</v>
      </c>
      <c r="Y42" t="s">
        <v>189</v>
      </c>
      <c r="Z42" t="s">
        <v>377</v>
      </c>
      <c r="AA42" t="s">
        <v>0</v>
      </c>
      <c r="AB42" s="109" t="s">
        <v>378</v>
      </c>
    </row>
    <row r="43" spans="17:46" x14ac:dyDescent="0.3">
      <c r="Q43" t="s">
        <v>510</v>
      </c>
      <c r="R43" t="s">
        <v>377</v>
      </c>
      <c r="S43" t="s">
        <v>385</v>
      </c>
      <c r="T43" t="s">
        <v>377</v>
      </c>
      <c r="U43">
        <v>11.250237933781257</v>
      </c>
      <c r="V43" t="s">
        <v>377</v>
      </c>
      <c r="W43" t="s">
        <v>383</v>
      </c>
      <c r="X43" t="s">
        <v>377</v>
      </c>
      <c r="Y43" t="s">
        <v>385</v>
      </c>
      <c r="Z43" t="s">
        <v>377</v>
      </c>
      <c r="AA43" t="s">
        <v>0</v>
      </c>
      <c r="AB43" s="109" t="s">
        <v>378</v>
      </c>
      <c r="AL43" s="66"/>
      <c r="AM43" s="66"/>
    </row>
    <row r="44" spans="17:46" x14ac:dyDescent="0.3">
      <c r="Q44" t="s">
        <v>512</v>
      </c>
      <c r="R44" t="s">
        <v>377</v>
      </c>
      <c r="S44">
        <v>35000</v>
      </c>
      <c r="T44" t="s">
        <v>377</v>
      </c>
      <c r="U44">
        <v>7.8386112947159683</v>
      </c>
      <c r="V44" t="s">
        <v>377</v>
      </c>
      <c r="W44" t="s">
        <v>384</v>
      </c>
      <c r="X44" t="s">
        <v>377</v>
      </c>
      <c r="Y44" t="s">
        <v>189</v>
      </c>
      <c r="Z44" t="s">
        <v>377</v>
      </c>
      <c r="AA44" t="s">
        <v>385</v>
      </c>
      <c r="AB44" s="109" t="s">
        <v>378</v>
      </c>
      <c r="AC44" s="107" t="s">
        <v>379</v>
      </c>
    </row>
    <row r="45" spans="17:46" x14ac:dyDescent="0.3">
      <c r="AD45" s="119" t="s">
        <v>402</v>
      </c>
      <c r="AE45" s="119"/>
      <c r="AF45" s="119"/>
      <c r="AG45" s="119"/>
      <c r="AH45" s="119"/>
    </row>
    <row r="46" spans="17:46" x14ac:dyDescent="0.3">
      <c r="AD46" t="s">
        <v>404</v>
      </c>
      <c r="AE46" s="9" t="s">
        <v>377</v>
      </c>
      <c r="AF46" t="s">
        <v>178</v>
      </c>
      <c r="AG46" s="9" t="s">
        <v>377</v>
      </c>
      <c r="AH46" t="s">
        <v>404</v>
      </c>
      <c r="AI46" s="9" t="s">
        <v>377</v>
      </c>
      <c r="AJ46" t="s">
        <v>178</v>
      </c>
      <c r="AK46" s="9" t="s">
        <v>377</v>
      </c>
      <c r="AL46" t="s">
        <v>404</v>
      </c>
      <c r="AM46" s="9" t="s">
        <v>377</v>
      </c>
      <c r="AN46" t="s">
        <v>178</v>
      </c>
      <c r="AO46" s="9" t="s">
        <v>377</v>
      </c>
      <c r="AP46" t="s">
        <v>404</v>
      </c>
      <c r="AQ46" s="9" t="s">
        <v>377</v>
      </c>
      <c r="AR46" t="s">
        <v>178</v>
      </c>
      <c r="AS46" s="190" t="s">
        <v>378</v>
      </c>
      <c r="AT46" t="s">
        <v>379</v>
      </c>
    </row>
    <row r="47" spans="17:46" x14ac:dyDescent="0.3">
      <c r="AD47" s="9">
        <v>1</v>
      </c>
      <c r="AE47" s="9" t="s">
        <v>377</v>
      </c>
      <c r="AF47" s="100">
        <v>216.8297</v>
      </c>
      <c r="AG47" s="9" t="s">
        <v>377</v>
      </c>
      <c r="AH47" s="9">
        <v>11</v>
      </c>
      <c r="AI47" s="9" t="s">
        <v>377</v>
      </c>
      <c r="AJ47" s="100">
        <v>203.23660000000001</v>
      </c>
      <c r="AK47" s="9" t="s">
        <v>377</v>
      </c>
      <c r="AL47" s="9">
        <v>21</v>
      </c>
      <c r="AM47" s="9" t="s">
        <v>377</v>
      </c>
      <c r="AN47" s="100">
        <v>190.70339999999999</v>
      </c>
      <c r="AO47" s="9" t="s">
        <v>377</v>
      </c>
      <c r="AP47" s="9">
        <v>31</v>
      </c>
      <c r="AQ47" s="9" t="s">
        <v>377</v>
      </c>
      <c r="AR47" s="100">
        <v>234.91470000000001</v>
      </c>
      <c r="AS47" s="109" t="s">
        <v>378</v>
      </c>
    </row>
    <row r="48" spans="17:46" x14ac:dyDescent="0.3">
      <c r="AD48" s="9">
        <v>2</v>
      </c>
      <c r="AE48" s="9" t="s">
        <v>377</v>
      </c>
      <c r="AF48" s="100">
        <v>246.7766</v>
      </c>
      <c r="AG48" s="9" t="s">
        <v>377</v>
      </c>
      <c r="AH48" s="9">
        <v>12</v>
      </c>
      <c r="AI48" s="9" t="s">
        <v>377</v>
      </c>
      <c r="AJ48" s="100">
        <v>185.47710000000001</v>
      </c>
      <c r="AK48" s="9" t="s">
        <v>377</v>
      </c>
      <c r="AL48" s="9">
        <v>22</v>
      </c>
      <c r="AM48" s="9" t="s">
        <v>377</v>
      </c>
      <c r="AN48" s="100">
        <v>220.17070000000001</v>
      </c>
      <c r="AO48" s="9" t="s">
        <v>377</v>
      </c>
      <c r="AP48" s="9">
        <v>32</v>
      </c>
      <c r="AQ48" s="9" t="s">
        <v>377</v>
      </c>
      <c r="AR48" s="100">
        <v>221.3939</v>
      </c>
      <c r="AS48" s="109" t="s">
        <v>378</v>
      </c>
    </row>
    <row r="49" spans="30:48" x14ac:dyDescent="0.3">
      <c r="AD49" s="9">
        <v>3</v>
      </c>
      <c r="AE49" s="9" t="s">
        <v>377</v>
      </c>
      <c r="AF49" s="100">
        <v>171.9024</v>
      </c>
      <c r="AG49" s="9" t="s">
        <v>377</v>
      </c>
      <c r="AH49" s="9">
        <v>13</v>
      </c>
      <c r="AI49" s="9" t="s">
        <v>377</v>
      </c>
      <c r="AJ49" s="100">
        <v>163.12649999999999</v>
      </c>
      <c r="AK49" s="9" t="s">
        <v>377</v>
      </c>
      <c r="AL49" s="9">
        <v>23</v>
      </c>
      <c r="AM49" s="9" t="s">
        <v>377</v>
      </c>
      <c r="AN49" s="100">
        <v>219.7259</v>
      </c>
      <c r="AO49" s="9" t="s">
        <v>377</v>
      </c>
      <c r="AP49" s="9">
        <v>33</v>
      </c>
      <c r="AQ49" s="9" t="s">
        <v>377</v>
      </c>
      <c r="AR49" s="100">
        <v>245.066</v>
      </c>
      <c r="AS49" s="109" t="s">
        <v>378</v>
      </c>
    </row>
    <row r="50" spans="30:48" x14ac:dyDescent="0.3">
      <c r="AD50" s="9">
        <v>4</v>
      </c>
      <c r="AE50" s="9" t="s">
        <v>377</v>
      </c>
      <c r="AF50" s="100">
        <v>194.5334</v>
      </c>
      <c r="AG50" s="9" t="s">
        <v>377</v>
      </c>
      <c r="AH50" s="9">
        <v>14</v>
      </c>
      <c r="AI50" s="9" t="s">
        <v>377</v>
      </c>
      <c r="AJ50" s="100">
        <v>182.14449999999999</v>
      </c>
      <c r="AK50" s="9" t="s">
        <v>377</v>
      </c>
      <c r="AL50" s="9">
        <v>24</v>
      </c>
      <c r="AM50" s="9" t="s">
        <v>377</v>
      </c>
      <c r="AN50" s="100">
        <v>249</v>
      </c>
      <c r="AO50" s="9" t="s">
        <v>377</v>
      </c>
      <c r="AP50" s="9">
        <v>34</v>
      </c>
      <c r="AQ50" s="9" t="s">
        <v>377</v>
      </c>
      <c r="AR50" s="100">
        <v>249.91329999999999</v>
      </c>
      <c r="AS50" s="109" t="s">
        <v>378</v>
      </c>
    </row>
    <row r="51" spans="30:48" x14ac:dyDescent="0.3">
      <c r="AD51" s="9">
        <v>5</v>
      </c>
      <c r="AE51" s="9" t="s">
        <v>377</v>
      </c>
      <c r="AF51" s="100">
        <v>194.9503</v>
      </c>
      <c r="AG51" s="9" t="s">
        <v>377</v>
      </c>
      <c r="AH51" s="9">
        <v>15</v>
      </c>
      <c r="AI51" s="9" t="s">
        <v>377</v>
      </c>
      <c r="AJ51" s="100">
        <v>237.44059999999999</v>
      </c>
      <c r="AK51" s="9" t="s">
        <v>377</v>
      </c>
      <c r="AL51" s="9">
        <v>25</v>
      </c>
      <c r="AM51" s="9" t="s">
        <v>377</v>
      </c>
      <c r="AN51" s="100">
        <v>220.06880000000001</v>
      </c>
      <c r="AO51" s="9" t="s">
        <v>377</v>
      </c>
      <c r="AP51" s="9">
        <v>35</v>
      </c>
      <c r="AQ51" s="9" t="s">
        <v>377</v>
      </c>
      <c r="AR51" s="100">
        <v>235.4</v>
      </c>
      <c r="AS51" s="109" t="s">
        <v>378</v>
      </c>
    </row>
    <row r="52" spans="30:48" x14ac:dyDescent="0.3">
      <c r="AD52" s="9">
        <v>6</v>
      </c>
      <c r="AE52" s="9" t="s">
        <v>377</v>
      </c>
      <c r="AF52" s="100">
        <v>211.25489999999999</v>
      </c>
      <c r="AG52" s="9" t="s">
        <v>377</v>
      </c>
      <c r="AH52" s="9">
        <v>16</v>
      </c>
      <c r="AI52" s="9" t="s">
        <v>377</v>
      </c>
      <c r="AJ52" s="100">
        <v>246.79830000000001</v>
      </c>
      <c r="AK52" s="9" t="s">
        <v>377</v>
      </c>
      <c r="AL52" s="9">
        <v>26</v>
      </c>
      <c r="AM52" s="9" t="s">
        <v>377</v>
      </c>
      <c r="AN52" s="100">
        <v>217.8356</v>
      </c>
      <c r="AO52" s="9" t="s">
        <v>377</v>
      </c>
      <c r="AP52" s="9">
        <v>36</v>
      </c>
      <c r="AQ52" s="9" t="s">
        <v>377</v>
      </c>
      <c r="AR52" s="100">
        <v>248</v>
      </c>
      <c r="AS52" s="109" t="s">
        <v>378</v>
      </c>
    </row>
    <row r="53" spans="30:48" x14ac:dyDescent="0.3">
      <c r="AD53" s="9">
        <v>7</v>
      </c>
      <c r="AE53" s="9" t="s">
        <v>377</v>
      </c>
      <c r="AF53" s="100">
        <v>211.41560000000001</v>
      </c>
      <c r="AG53" s="9" t="s">
        <v>377</v>
      </c>
      <c r="AH53" s="9">
        <v>17</v>
      </c>
      <c r="AI53" s="9" t="s">
        <v>377</v>
      </c>
      <c r="AJ53" s="100">
        <v>161.45849999999999</v>
      </c>
      <c r="AK53" s="9" t="s">
        <v>377</v>
      </c>
      <c r="AL53" s="9">
        <v>27</v>
      </c>
      <c r="AM53" s="9" t="s">
        <v>377</v>
      </c>
      <c r="AN53" s="100">
        <v>192.86869999999999</v>
      </c>
      <c r="AO53" s="9" t="s">
        <v>377</v>
      </c>
      <c r="AP53" s="9">
        <v>37</v>
      </c>
      <c r="AQ53" s="9" t="s">
        <v>377</v>
      </c>
      <c r="AR53" s="100">
        <v>245.72659999999999</v>
      </c>
      <c r="AS53" s="109" t="s">
        <v>378</v>
      </c>
    </row>
    <row r="54" spans="30:48" x14ac:dyDescent="0.3">
      <c r="AD54" s="9">
        <v>8</v>
      </c>
      <c r="AE54" s="9" t="s">
        <v>377</v>
      </c>
      <c r="AF54" s="100">
        <v>248</v>
      </c>
      <c r="AG54" s="9" t="s">
        <v>377</v>
      </c>
      <c r="AH54" s="9">
        <v>18</v>
      </c>
      <c r="AI54" s="9" t="s">
        <v>377</v>
      </c>
      <c r="AJ54" s="100">
        <v>250</v>
      </c>
      <c r="AK54" s="9" t="s">
        <v>377</v>
      </c>
      <c r="AL54" s="9">
        <v>28</v>
      </c>
      <c r="AM54" s="9" t="s">
        <v>377</v>
      </c>
      <c r="AN54" s="100">
        <v>171.2439</v>
      </c>
      <c r="AO54" s="9" t="s">
        <v>377</v>
      </c>
      <c r="AQ54" s="9" t="s">
        <v>377</v>
      </c>
      <c r="AS54" s="109" t="s">
        <v>378</v>
      </c>
    </row>
    <row r="55" spans="30:48" x14ac:dyDescent="0.3">
      <c r="AD55" s="9">
        <v>9</v>
      </c>
      <c r="AE55" s="9" t="s">
        <v>377</v>
      </c>
      <c r="AF55" s="100">
        <v>178.58430000000001</v>
      </c>
      <c r="AG55" s="9" t="s">
        <v>377</v>
      </c>
      <c r="AH55" s="9">
        <v>19</v>
      </c>
      <c r="AI55" s="9" t="s">
        <v>377</v>
      </c>
      <c r="AJ55" s="100">
        <v>247</v>
      </c>
      <c r="AK55" s="9" t="s">
        <v>377</v>
      </c>
      <c r="AL55" s="9">
        <v>29</v>
      </c>
      <c r="AM55" s="9" t="s">
        <v>377</v>
      </c>
      <c r="AN55" s="100">
        <v>249.26329999999999</v>
      </c>
      <c r="AO55" s="9" t="s">
        <v>377</v>
      </c>
      <c r="AQ55" s="9" t="s">
        <v>377</v>
      </c>
      <c r="AS55" s="109" t="s">
        <v>378</v>
      </c>
    </row>
    <row r="56" spans="30:48" x14ac:dyDescent="0.3">
      <c r="AD56" s="9">
        <v>10</v>
      </c>
      <c r="AE56" s="9" t="s">
        <v>377</v>
      </c>
      <c r="AF56" s="100">
        <v>221.31700000000001</v>
      </c>
      <c r="AG56" s="9" t="s">
        <v>377</v>
      </c>
      <c r="AH56" s="9">
        <v>20</v>
      </c>
      <c r="AI56" s="9" t="s">
        <v>377</v>
      </c>
      <c r="AJ56" s="100">
        <v>138.63149999999999</v>
      </c>
      <c r="AK56" s="9" t="s">
        <v>377</v>
      </c>
      <c r="AL56" s="9">
        <v>30</v>
      </c>
      <c r="AM56" s="9" t="s">
        <v>377</v>
      </c>
      <c r="AN56" s="100">
        <v>247</v>
      </c>
      <c r="AO56" s="9" t="s">
        <v>377</v>
      </c>
      <c r="AQ56" s="9" t="s">
        <v>377</v>
      </c>
      <c r="AS56" s="109" t="s">
        <v>378</v>
      </c>
    </row>
    <row r="60" spans="30:48" x14ac:dyDescent="0.3">
      <c r="AD60" s="188" t="s">
        <v>403</v>
      </c>
      <c r="AE60" s="188"/>
      <c r="AF60" s="188"/>
      <c r="AG60" s="188"/>
      <c r="AH60" s="188"/>
    </row>
    <row r="61" spans="30:48" x14ac:dyDescent="0.3">
      <c r="AD61" s="5" t="s">
        <v>404</v>
      </c>
      <c r="AE61" s="9" t="s">
        <v>377</v>
      </c>
      <c r="AF61" s="5" t="s">
        <v>178</v>
      </c>
      <c r="AG61" s="9" t="s">
        <v>377</v>
      </c>
      <c r="AH61" s="5" t="s">
        <v>404</v>
      </c>
      <c r="AI61" s="9" t="s">
        <v>377</v>
      </c>
      <c r="AJ61" s="5" t="s">
        <v>178</v>
      </c>
      <c r="AK61" s="9" t="s">
        <v>377</v>
      </c>
      <c r="AL61" s="5" t="s">
        <v>404</v>
      </c>
      <c r="AM61" s="9" t="s">
        <v>377</v>
      </c>
      <c r="AN61" s="5" t="s">
        <v>178</v>
      </c>
      <c r="AO61" s="9" t="s">
        <v>377</v>
      </c>
      <c r="AP61" s="5" t="s">
        <v>404</v>
      </c>
      <c r="AQ61" s="9" t="s">
        <v>377</v>
      </c>
      <c r="AR61" s="5" t="s">
        <v>178</v>
      </c>
      <c r="AS61" s="190" t="s">
        <v>378</v>
      </c>
      <c r="AT61" s="5" t="s">
        <v>379</v>
      </c>
      <c r="AU61" s="5"/>
      <c r="AV61" s="5"/>
    </row>
    <row r="62" spans="30:48" x14ac:dyDescent="0.3">
      <c r="AD62" s="9">
        <v>1</v>
      </c>
      <c r="AE62" s="9" t="s">
        <v>377</v>
      </c>
      <c r="AF62" s="33">
        <v>243.1129</v>
      </c>
      <c r="AG62" s="9" t="s">
        <v>377</v>
      </c>
      <c r="AH62" s="9">
        <v>11</v>
      </c>
      <c r="AI62" s="9" t="s">
        <v>377</v>
      </c>
      <c r="AJ62" s="33">
        <v>241.56800000000001</v>
      </c>
      <c r="AK62" s="9" t="s">
        <v>377</v>
      </c>
      <c r="AL62" s="9">
        <v>21</v>
      </c>
      <c r="AM62" s="9" t="s">
        <v>377</v>
      </c>
      <c r="AN62" s="33">
        <v>243.5703</v>
      </c>
      <c r="AO62" s="9" t="s">
        <v>377</v>
      </c>
      <c r="AP62" s="9">
        <v>31</v>
      </c>
      <c r="AQ62" s="9" t="s">
        <v>377</v>
      </c>
      <c r="AR62" s="33">
        <v>240.37559999999999</v>
      </c>
      <c r="AS62" s="191" t="s">
        <v>378</v>
      </c>
      <c r="AT62" s="5"/>
      <c r="AU62" s="5"/>
      <c r="AV62" s="5"/>
    </row>
    <row r="63" spans="30:48" x14ac:dyDescent="0.3">
      <c r="AD63" s="9">
        <v>2</v>
      </c>
      <c r="AE63" s="9" t="s">
        <v>377</v>
      </c>
      <c r="AF63" s="33">
        <v>245.0789</v>
      </c>
      <c r="AG63" s="9" t="s">
        <v>377</v>
      </c>
      <c r="AH63" s="9">
        <v>12</v>
      </c>
      <c r="AI63" s="9" t="s">
        <v>377</v>
      </c>
      <c r="AJ63" s="33">
        <v>188.46850000000001</v>
      </c>
      <c r="AK63" s="9" t="s">
        <v>377</v>
      </c>
      <c r="AL63" s="9">
        <v>22</v>
      </c>
      <c r="AM63" s="9" t="s">
        <v>377</v>
      </c>
      <c r="AN63" s="33">
        <v>217.5684</v>
      </c>
      <c r="AO63" s="9" t="s">
        <v>377</v>
      </c>
      <c r="AP63" s="9">
        <v>32</v>
      </c>
      <c r="AQ63" s="9" t="s">
        <v>377</v>
      </c>
      <c r="AR63" s="33">
        <v>242.51840000000001</v>
      </c>
      <c r="AS63" s="191" t="s">
        <v>378</v>
      </c>
      <c r="AT63" s="5"/>
      <c r="AU63" s="5"/>
      <c r="AV63" s="5"/>
    </row>
    <row r="64" spans="30:48" x14ac:dyDescent="0.3">
      <c r="AD64" s="9">
        <v>3</v>
      </c>
      <c r="AE64" s="9" t="s">
        <v>377</v>
      </c>
      <c r="AF64" s="33">
        <v>171.9111</v>
      </c>
      <c r="AG64" s="9" t="s">
        <v>377</v>
      </c>
      <c r="AH64" s="9">
        <v>13</v>
      </c>
      <c r="AI64" s="9" t="s">
        <v>377</v>
      </c>
      <c r="AJ64" s="33">
        <v>196.3955</v>
      </c>
      <c r="AK64" s="9" t="s">
        <v>377</v>
      </c>
      <c r="AL64" s="9">
        <v>23</v>
      </c>
      <c r="AM64" s="9" t="s">
        <v>377</v>
      </c>
      <c r="AN64" s="33">
        <v>244.63409999999999</v>
      </c>
      <c r="AO64" s="9" t="s">
        <v>377</v>
      </c>
      <c r="AP64" s="9">
        <v>33</v>
      </c>
      <c r="AQ64" s="9" t="s">
        <v>377</v>
      </c>
      <c r="AR64" s="33">
        <v>156.03579999999999</v>
      </c>
      <c r="AS64" s="191" t="s">
        <v>378</v>
      </c>
      <c r="AT64" s="5"/>
      <c r="AU64" s="5"/>
      <c r="AV64" s="5"/>
    </row>
    <row r="65" spans="30:71" x14ac:dyDescent="0.3">
      <c r="AD65" s="9">
        <v>4</v>
      </c>
      <c r="AE65" s="9" t="s">
        <v>377</v>
      </c>
      <c r="AF65" s="33">
        <v>159.67939999999999</v>
      </c>
      <c r="AG65" s="9" t="s">
        <v>377</v>
      </c>
      <c r="AH65" s="9">
        <v>14</v>
      </c>
      <c r="AI65" s="9" t="s">
        <v>377</v>
      </c>
      <c r="AJ65" s="33">
        <v>229.72989999999999</v>
      </c>
      <c r="AK65" s="9" t="s">
        <v>377</v>
      </c>
      <c r="AL65" s="9">
        <v>24</v>
      </c>
      <c r="AM65" s="9" t="s">
        <v>377</v>
      </c>
      <c r="AN65" s="33">
        <v>245.68860000000001</v>
      </c>
      <c r="AO65" s="9" t="s">
        <v>377</v>
      </c>
      <c r="AP65" s="9">
        <v>34</v>
      </c>
      <c r="AQ65" s="9" t="s">
        <v>377</v>
      </c>
      <c r="AR65" s="33">
        <v>249.69149999999999</v>
      </c>
      <c r="AS65" s="191" t="s">
        <v>378</v>
      </c>
      <c r="AT65" s="5"/>
      <c r="AU65" s="5"/>
      <c r="AV65" s="5"/>
    </row>
    <row r="66" spans="30:71" x14ac:dyDescent="0.3">
      <c r="AD66" s="9">
        <v>5</v>
      </c>
      <c r="AE66" s="9" t="s">
        <v>377</v>
      </c>
      <c r="AF66" s="33">
        <v>145.4461</v>
      </c>
      <c r="AG66" s="9" t="s">
        <v>377</v>
      </c>
      <c r="AH66" s="9">
        <v>15</v>
      </c>
      <c r="AI66" s="9" t="s">
        <v>377</v>
      </c>
      <c r="AJ66" s="33">
        <v>246.80799999999999</v>
      </c>
      <c r="AK66" s="9" t="s">
        <v>377</v>
      </c>
      <c r="AL66" s="9">
        <v>25</v>
      </c>
      <c r="AM66" s="9" t="s">
        <v>377</v>
      </c>
      <c r="AN66" s="33">
        <v>217.39080000000001</v>
      </c>
      <c r="AO66" s="9" t="s">
        <v>377</v>
      </c>
      <c r="AP66" s="9">
        <v>35</v>
      </c>
      <c r="AQ66" s="9" t="s">
        <v>377</v>
      </c>
      <c r="AR66" s="33">
        <v>164.23840000000001</v>
      </c>
      <c r="AS66" s="191" t="s">
        <v>378</v>
      </c>
      <c r="AT66" s="5"/>
      <c r="AU66" s="5"/>
      <c r="AV66" s="5"/>
    </row>
    <row r="67" spans="30:71" x14ac:dyDescent="0.3">
      <c r="AD67" s="9">
        <v>6</v>
      </c>
      <c r="AE67" s="9" t="s">
        <v>377</v>
      </c>
      <c r="AF67" s="33">
        <v>247.9684</v>
      </c>
      <c r="AG67" s="9" t="s">
        <v>377</v>
      </c>
      <c r="AH67" s="9">
        <v>16</v>
      </c>
      <c r="AI67" s="9" t="s">
        <v>377</v>
      </c>
      <c r="AJ67" s="33">
        <v>245.28700000000001</v>
      </c>
      <c r="AK67" s="9" t="s">
        <v>377</v>
      </c>
      <c r="AL67" s="9">
        <v>26</v>
      </c>
      <c r="AM67" s="9" t="s">
        <v>377</v>
      </c>
      <c r="AN67" s="33">
        <v>221.17150000000001</v>
      </c>
      <c r="AO67" s="9" t="s">
        <v>377</v>
      </c>
      <c r="AP67" s="9">
        <v>36</v>
      </c>
      <c r="AQ67" s="9" t="s">
        <v>377</v>
      </c>
      <c r="AR67" s="33">
        <v>140.54689999999999</v>
      </c>
      <c r="AS67" s="191" t="s">
        <v>378</v>
      </c>
      <c r="AT67" s="5"/>
      <c r="AU67" s="5"/>
      <c r="AV67" s="5"/>
    </row>
    <row r="68" spans="30:71" x14ac:dyDescent="0.3">
      <c r="AD68" s="9">
        <v>7</v>
      </c>
      <c r="AE68" s="9" t="s">
        <v>377</v>
      </c>
      <c r="AF68" s="33">
        <v>211.6704</v>
      </c>
      <c r="AG68" s="9" t="s">
        <v>377</v>
      </c>
      <c r="AH68" s="9">
        <v>17</v>
      </c>
      <c r="AI68" s="9" t="s">
        <v>377</v>
      </c>
      <c r="AJ68" s="33">
        <v>249.87100000000001</v>
      </c>
      <c r="AK68" s="9" t="s">
        <v>377</v>
      </c>
      <c r="AL68" s="9">
        <v>27</v>
      </c>
      <c r="AM68" s="9" t="s">
        <v>377</v>
      </c>
      <c r="AN68" s="33">
        <v>145.66849999999999</v>
      </c>
      <c r="AO68" s="9" t="s">
        <v>377</v>
      </c>
      <c r="AP68" s="5"/>
      <c r="AQ68" s="9" t="s">
        <v>377</v>
      </c>
      <c r="AR68" s="5"/>
      <c r="AS68" s="191" t="s">
        <v>378</v>
      </c>
      <c r="AT68" s="5"/>
      <c r="AU68" s="5"/>
      <c r="AV68" s="5"/>
    </row>
    <row r="69" spans="30:71" x14ac:dyDescent="0.3">
      <c r="AD69" s="9">
        <v>8</v>
      </c>
      <c r="AE69" s="9" t="s">
        <v>377</v>
      </c>
      <c r="AF69" s="33">
        <v>224.50739999999999</v>
      </c>
      <c r="AG69" s="9" t="s">
        <v>377</v>
      </c>
      <c r="AH69" s="9">
        <v>18</v>
      </c>
      <c r="AI69" s="9" t="s">
        <v>377</v>
      </c>
      <c r="AJ69" s="33">
        <v>162.73779999999999</v>
      </c>
      <c r="AK69" s="9" t="s">
        <v>377</v>
      </c>
      <c r="AL69" s="9">
        <v>28</v>
      </c>
      <c r="AM69" s="9" t="s">
        <v>377</v>
      </c>
      <c r="AN69" s="33">
        <v>216.7662</v>
      </c>
      <c r="AO69" s="9" t="s">
        <v>377</v>
      </c>
      <c r="AP69" s="5"/>
      <c r="AQ69" s="9" t="s">
        <v>377</v>
      </c>
      <c r="AR69" s="5"/>
      <c r="AS69" s="191" t="s">
        <v>378</v>
      </c>
      <c r="AT69" s="5"/>
      <c r="AU69" s="5"/>
      <c r="AV69" s="5"/>
    </row>
    <row r="70" spans="30:71" x14ac:dyDescent="0.3">
      <c r="AD70" s="9">
        <v>9</v>
      </c>
      <c r="AE70" s="9" t="s">
        <v>377</v>
      </c>
      <c r="AF70" s="33">
        <v>225.67570000000001</v>
      </c>
      <c r="AG70" s="9" t="s">
        <v>377</v>
      </c>
      <c r="AH70" s="9">
        <v>19</v>
      </c>
      <c r="AI70" s="9" t="s">
        <v>377</v>
      </c>
      <c r="AJ70" s="33">
        <v>98.712360000000004</v>
      </c>
      <c r="AK70" s="9" t="s">
        <v>377</v>
      </c>
      <c r="AL70" s="9">
        <v>29</v>
      </c>
      <c r="AM70" s="9" t="s">
        <v>377</v>
      </c>
      <c r="AN70" s="33">
        <v>247.82820000000001</v>
      </c>
      <c r="AO70" s="9" t="s">
        <v>377</v>
      </c>
      <c r="AP70" s="5"/>
      <c r="AQ70" s="9" t="s">
        <v>377</v>
      </c>
      <c r="AR70" s="5"/>
      <c r="AS70" s="191" t="s">
        <v>378</v>
      </c>
      <c r="AT70" s="5"/>
      <c r="AU70" s="5"/>
      <c r="AV70" s="5"/>
    </row>
    <row r="71" spans="30:71" x14ac:dyDescent="0.3">
      <c r="AD71" s="9">
        <v>10</v>
      </c>
      <c r="AE71" s="9" t="s">
        <v>377</v>
      </c>
      <c r="AF71" s="33">
        <v>240.13480000000001</v>
      </c>
      <c r="AG71" s="9" t="s">
        <v>377</v>
      </c>
      <c r="AH71" s="9">
        <v>20</v>
      </c>
      <c r="AI71" s="9" t="s">
        <v>377</v>
      </c>
      <c r="AJ71" s="33">
        <v>219.05869999999999</v>
      </c>
      <c r="AK71" s="9" t="s">
        <v>377</v>
      </c>
      <c r="AL71" s="9">
        <v>30</v>
      </c>
      <c r="AM71" s="9" t="s">
        <v>377</v>
      </c>
      <c r="AN71" s="33">
        <v>242.18369999999999</v>
      </c>
      <c r="AO71" s="9" t="s">
        <v>377</v>
      </c>
      <c r="AP71" s="5"/>
      <c r="AQ71" s="9" t="s">
        <v>377</v>
      </c>
      <c r="AR71" s="5"/>
      <c r="AS71" s="191" t="s">
        <v>378</v>
      </c>
      <c r="AT71" s="5"/>
      <c r="AU71" s="5"/>
      <c r="AV71" s="5"/>
    </row>
    <row r="72" spans="30:71" x14ac:dyDescent="0.3">
      <c r="AD72" s="5"/>
      <c r="AE72" s="5"/>
      <c r="AF72" s="5"/>
      <c r="AG72" s="5"/>
      <c r="AH72" s="5"/>
      <c r="AI72" s="5"/>
      <c r="AJ72" s="5"/>
      <c r="AK72" s="5"/>
      <c r="AL72" s="5"/>
      <c r="AM72" s="5"/>
      <c r="AN72" s="5"/>
      <c r="AO72" s="5"/>
      <c r="AP72" s="5"/>
      <c r="AQ72" s="5"/>
      <c r="AR72" s="5"/>
      <c r="AS72" s="5"/>
      <c r="AT72" s="5"/>
      <c r="AU72" s="5"/>
      <c r="AV72" s="5"/>
    </row>
    <row r="73" spans="30:71" x14ac:dyDescent="0.3">
      <c r="AW73" s="46" t="s">
        <v>517</v>
      </c>
    </row>
    <row r="74" spans="30:71" x14ac:dyDescent="0.3">
      <c r="AW74" t="s">
        <v>266</v>
      </c>
      <c r="AX74" s="9" t="s">
        <v>377</v>
      </c>
      <c r="AY74">
        <v>1</v>
      </c>
      <c r="AZ74" s="9" t="s">
        <v>377</v>
      </c>
      <c r="BA74">
        <v>2</v>
      </c>
      <c r="BB74" s="9" t="s">
        <v>377</v>
      </c>
      <c r="BC74">
        <v>3</v>
      </c>
      <c r="BD74" s="9" t="s">
        <v>377</v>
      </c>
      <c r="BE74">
        <v>4</v>
      </c>
      <c r="BF74" s="9" t="s">
        <v>377</v>
      </c>
      <c r="BG74">
        <v>5</v>
      </c>
      <c r="BH74" s="9" t="s">
        <v>377</v>
      </c>
      <c r="BI74">
        <v>6</v>
      </c>
      <c r="BJ74" s="9" t="s">
        <v>377</v>
      </c>
      <c r="BK74">
        <v>7</v>
      </c>
      <c r="BL74" s="9" t="s">
        <v>377</v>
      </c>
      <c r="BM74">
        <v>8</v>
      </c>
      <c r="BN74" s="9" t="s">
        <v>377</v>
      </c>
      <c r="BO74">
        <v>9</v>
      </c>
      <c r="BP74" s="9" t="s">
        <v>377</v>
      </c>
      <c r="BQ74">
        <v>10</v>
      </c>
      <c r="BR74" s="190" t="s">
        <v>378</v>
      </c>
      <c r="BS74" s="5" t="s">
        <v>379</v>
      </c>
    </row>
    <row r="75" spans="30:71" x14ac:dyDescent="0.3">
      <c r="AW75" t="s">
        <v>521</v>
      </c>
      <c r="AX75" s="9" t="s">
        <v>377</v>
      </c>
      <c r="AY75" s="276">
        <v>5.32369</v>
      </c>
      <c r="AZ75" s="276" t="s">
        <v>377</v>
      </c>
      <c r="BA75" s="276">
        <v>5.6899474856684638</v>
      </c>
      <c r="BB75" s="276" t="s">
        <v>377</v>
      </c>
      <c r="BC75" s="276">
        <v>4.8091858457152208</v>
      </c>
      <c r="BD75" s="276" t="s">
        <v>377</v>
      </c>
      <c r="BE75" s="276">
        <v>5.7469836677122901</v>
      </c>
      <c r="BF75" s="276" t="s">
        <v>377</v>
      </c>
      <c r="BG75" s="276">
        <v>4.8573939975685159</v>
      </c>
      <c r="BH75" s="276" t="s">
        <v>377</v>
      </c>
      <c r="BI75" s="276">
        <v>5.8046039457311043</v>
      </c>
      <c r="BJ75" s="276" t="s">
        <v>377</v>
      </c>
      <c r="BK75" s="276">
        <v>7.5497857393941397</v>
      </c>
      <c r="BL75" s="276" t="s">
        <v>377</v>
      </c>
      <c r="BM75" s="276">
        <v>6.6501307455314151</v>
      </c>
      <c r="BN75" s="276" t="s">
        <v>377</v>
      </c>
      <c r="BO75" s="276">
        <v>6.299766976639253</v>
      </c>
      <c r="BP75" s="276" t="s">
        <v>377</v>
      </c>
      <c r="BQ75" s="276">
        <v>6.0008187782553675</v>
      </c>
      <c r="BR75" s="191" t="s">
        <v>378</v>
      </c>
      <c r="BS75" s="5"/>
    </row>
    <row r="76" spans="30:71" x14ac:dyDescent="0.3">
      <c r="AW76" t="s">
        <v>522</v>
      </c>
      <c r="AX76" s="9" t="s">
        <v>377</v>
      </c>
      <c r="AY76" s="276">
        <v>4.0828943053990105</v>
      </c>
      <c r="AZ76" s="276" t="s">
        <v>377</v>
      </c>
      <c r="BA76" s="276">
        <v>3.3676228574535805</v>
      </c>
      <c r="BB76" s="276" t="s">
        <v>377</v>
      </c>
      <c r="BC76" s="276">
        <v>3.3339687999375118</v>
      </c>
      <c r="BD76" s="276" t="s">
        <v>377</v>
      </c>
      <c r="BE76" s="276">
        <v>3.360936217730262</v>
      </c>
      <c r="BF76" s="276" t="s">
        <v>377</v>
      </c>
      <c r="BG76" s="276">
        <v>3.3882558007030674</v>
      </c>
      <c r="BH76" s="276" t="s">
        <v>377</v>
      </c>
      <c r="BI76" s="276">
        <v>3.4159229747387281</v>
      </c>
      <c r="BJ76" s="276" t="s">
        <v>377</v>
      </c>
      <c r="BK76" s="276">
        <v>5.143770505299277</v>
      </c>
      <c r="BL76" s="276" t="s">
        <v>377</v>
      </c>
      <c r="BM76" s="276">
        <v>4.1965217555857848</v>
      </c>
      <c r="BN76" s="276" t="s">
        <v>377</v>
      </c>
      <c r="BO76" s="276">
        <v>4.1384063418598629</v>
      </c>
      <c r="BP76" s="276" t="s">
        <v>377</v>
      </c>
      <c r="BQ76" s="276">
        <v>3.7074104910704602</v>
      </c>
      <c r="BR76" s="191" t="s">
        <v>378</v>
      </c>
    </row>
    <row r="77" spans="30:71" x14ac:dyDescent="0.3">
      <c r="AW77" t="s">
        <v>523</v>
      </c>
      <c r="AX77" s="9" t="s">
        <v>377</v>
      </c>
      <c r="AY77" s="276">
        <v>1.2407956946009895</v>
      </c>
      <c r="AZ77" s="276" t="s">
        <v>377</v>
      </c>
      <c r="BA77" s="276">
        <v>2.3223246282148833</v>
      </c>
      <c r="BB77" s="276" t="s">
        <v>377</v>
      </c>
      <c r="BC77" s="276">
        <v>1.475217045777709</v>
      </c>
      <c r="BD77" s="276" t="s">
        <v>377</v>
      </c>
      <c r="BE77" s="276">
        <v>2.3860474499820281</v>
      </c>
      <c r="BF77" s="276" t="s">
        <v>377</v>
      </c>
      <c r="BG77" s="276">
        <v>1.4691381968654484</v>
      </c>
      <c r="BH77" s="276" t="s">
        <v>377</v>
      </c>
      <c r="BI77" s="276">
        <v>2.3886809709923762</v>
      </c>
      <c r="BJ77" s="276" t="s">
        <v>377</v>
      </c>
      <c r="BK77" s="276">
        <v>2.4060152340948626</v>
      </c>
      <c r="BL77" s="276" t="s">
        <v>377</v>
      </c>
      <c r="BM77" s="276">
        <v>2.4536089899456304</v>
      </c>
      <c r="BN77" s="276" t="s">
        <v>377</v>
      </c>
      <c r="BO77" s="276">
        <v>2.1613606347793901</v>
      </c>
      <c r="BP77" s="276" t="s">
        <v>377</v>
      </c>
      <c r="BQ77" s="276">
        <v>2.2934082871849073</v>
      </c>
      <c r="BR77" s="191" t="s">
        <v>378</v>
      </c>
      <c r="BS77" s="5" t="s">
        <v>379</v>
      </c>
    </row>
    <row r="80" spans="30:71" x14ac:dyDescent="0.3">
      <c r="AV80" s="9" t="s">
        <v>377</v>
      </c>
      <c r="AW80" t="s">
        <v>266</v>
      </c>
      <c r="AX80" s="9" t="s">
        <v>377</v>
      </c>
      <c r="AY80">
        <v>1</v>
      </c>
      <c r="AZ80" s="9" t="s">
        <v>377</v>
      </c>
      <c r="BA80">
        <v>2</v>
      </c>
      <c r="BB80" s="9" t="s">
        <v>377</v>
      </c>
      <c r="BC80">
        <v>3</v>
      </c>
      <c r="BD80" s="9" t="s">
        <v>377</v>
      </c>
      <c r="BE80">
        <v>4</v>
      </c>
      <c r="BF80" s="9" t="s">
        <v>377</v>
      </c>
      <c r="BG80">
        <v>5</v>
      </c>
      <c r="BH80" s="9" t="s">
        <v>377</v>
      </c>
      <c r="BI80">
        <v>6</v>
      </c>
      <c r="BJ80" s="9" t="s">
        <v>377</v>
      </c>
      <c r="BK80">
        <v>7</v>
      </c>
      <c r="BL80" s="9" t="s">
        <v>377</v>
      </c>
      <c r="BM80">
        <v>8</v>
      </c>
      <c r="BN80" s="9" t="s">
        <v>377</v>
      </c>
      <c r="BO80">
        <v>9</v>
      </c>
      <c r="BP80" s="9" t="s">
        <v>377</v>
      </c>
      <c r="BQ80">
        <v>10</v>
      </c>
      <c r="BR80" s="190" t="s">
        <v>378</v>
      </c>
      <c r="BS80" s="5" t="s">
        <v>379</v>
      </c>
    </row>
    <row r="81" spans="47:71" x14ac:dyDescent="0.3">
      <c r="AU81" t="s">
        <v>518</v>
      </c>
      <c r="AV81" s="9" t="s">
        <v>377</v>
      </c>
      <c r="AW81" s="281" t="s">
        <v>470</v>
      </c>
      <c r="AX81" s="283" t="s">
        <v>377</v>
      </c>
      <c r="AY81" s="284">
        <v>4.12268089847058E-2</v>
      </c>
      <c r="AZ81" s="284" t="s">
        <v>377</v>
      </c>
      <c r="BA81" s="284">
        <v>2.0034178673212399E-2</v>
      </c>
      <c r="BB81" s="284" t="s">
        <v>377</v>
      </c>
      <c r="BC81" s="284">
        <v>0</v>
      </c>
      <c r="BD81" s="284" t="s">
        <v>377</v>
      </c>
      <c r="BE81" s="284">
        <v>0</v>
      </c>
      <c r="BF81" s="284" t="s">
        <v>377</v>
      </c>
      <c r="BG81" s="284">
        <v>0</v>
      </c>
      <c r="BH81" s="284" t="s">
        <v>377</v>
      </c>
      <c r="BI81" s="284">
        <v>0</v>
      </c>
      <c r="BJ81" s="284" t="s">
        <v>377</v>
      </c>
      <c r="BK81" s="284">
        <v>3.9671565167654917E-2</v>
      </c>
      <c r="BL81" s="284" t="s">
        <v>377</v>
      </c>
      <c r="BM81" s="284">
        <v>3.0185026024896734E-2</v>
      </c>
      <c r="BN81" s="284" t="s">
        <v>377</v>
      </c>
      <c r="BO81" s="284">
        <v>0</v>
      </c>
      <c r="BP81" s="284" t="s">
        <v>377</v>
      </c>
      <c r="BQ81" s="284">
        <v>0</v>
      </c>
      <c r="BR81" s="191" t="s">
        <v>378</v>
      </c>
      <c r="BS81" s="5"/>
    </row>
    <row r="82" spans="47:71" x14ac:dyDescent="0.3">
      <c r="AV82" s="9" t="s">
        <v>377</v>
      </c>
      <c r="AW82" t="s">
        <v>469</v>
      </c>
      <c r="AX82" s="9" t="s">
        <v>377</v>
      </c>
      <c r="AY82" s="276">
        <v>0.16024097192929501</v>
      </c>
      <c r="AZ82" s="276" t="s">
        <v>377</v>
      </c>
      <c r="BA82" s="276">
        <v>0.24086103517632296</v>
      </c>
      <c r="BB82" s="276" t="s">
        <v>377</v>
      </c>
      <c r="BC82" s="276">
        <v>0.24561713683938544</v>
      </c>
      <c r="BD82" s="276" t="s">
        <v>377</v>
      </c>
      <c r="BE82" s="276">
        <v>0.25057943783546133</v>
      </c>
      <c r="BF82" s="276" t="s">
        <v>377</v>
      </c>
      <c r="BG82" s="276">
        <v>0.25564220974761465</v>
      </c>
      <c r="BH82" s="276" t="s">
        <v>377</v>
      </c>
      <c r="BI82" s="276">
        <v>0.26080582260775637</v>
      </c>
      <c r="BJ82" s="276" t="s">
        <v>377</v>
      </c>
      <c r="BK82" s="276">
        <v>0.24087230547108898</v>
      </c>
      <c r="BL82" s="276" t="s">
        <v>377</v>
      </c>
      <c r="BM82" s="276">
        <v>0.27409370866446559</v>
      </c>
      <c r="BN82" s="276" t="s">
        <v>377</v>
      </c>
      <c r="BO82" s="276">
        <v>0.27949801809251668</v>
      </c>
      <c r="BP82" s="276" t="s">
        <v>377</v>
      </c>
      <c r="BQ82" s="276">
        <v>0.28442417456290392</v>
      </c>
      <c r="BR82" s="191" t="s">
        <v>378</v>
      </c>
    </row>
    <row r="83" spans="47:71" x14ac:dyDescent="0.3">
      <c r="AV83" s="9" t="s">
        <v>377</v>
      </c>
      <c r="AW83" t="s">
        <v>17</v>
      </c>
      <c r="AX83" s="9" t="s">
        <v>377</v>
      </c>
      <c r="AY83" s="276">
        <v>0.28821102290962353</v>
      </c>
      <c r="AZ83" s="276" t="s">
        <v>377</v>
      </c>
      <c r="BA83" s="276">
        <v>0.43321507908644807</v>
      </c>
      <c r="BB83" s="276" t="s">
        <v>377</v>
      </c>
      <c r="BC83" s="276">
        <v>0.44176945134760881</v>
      </c>
      <c r="BD83" s="276" t="s">
        <v>377</v>
      </c>
      <c r="BE83" s="276">
        <v>0.4506946958019144</v>
      </c>
      <c r="BF83" s="276" t="s">
        <v>377</v>
      </c>
      <c r="BG83" s="276">
        <v>0.45980064825584516</v>
      </c>
      <c r="BH83" s="276" t="s">
        <v>377</v>
      </c>
      <c r="BI83" s="276">
        <v>0.46908797425251614</v>
      </c>
      <c r="BJ83" s="276" t="s">
        <v>377</v>
      </c>
      <c r="BK83" s="276">
        <v>0.43323534995190727</v>
      </c>
      <c r="BL83" s="276" t="s">
        <v>377</v>
      </c>
      <c r="BM83" s="276">
        <v>0.49298769968853323</v>
      </c>
      <c r="BN83" s="276" t="s">
        <v>377</v>
      </c>
      <c r="BO83" s="276">
        <v>0.50270794495181081</v>
      </c>
      <c r="BP83" s="276" t="s">
        <v>377</v>
      </c>
      <c r="BQ83" s="276">
        <v>0.51156817949887556</v>
      </c>
      <c r="BR83" s="191" t="s">
        <v>378</v>
      </c>
    </row>
    <row r="84" spans="47:71" x14ac:dyDescent="0.3">
      <c r="AV84" s="9" t="s">
        <v>377</v>
      </c>
      <c r="AW84" t="s">
        <v>468</v>
      </c>
      <c r="AX84" s="9" t="s">
        <v>377</v>
      </c>
      <c r="AY84" s="276">
        <v>5.3215853282630274E-2</v>
      </c>
      <c r="AZ84" s="276" t="s">
        <v>377</v>
      </c>
      <c r="BA84" s="276">
        <v>5.3068069700318687E-2</v>
      </c>
      <c r="BB84" s="276" t="s">
        <v>377</v>
      </c>
      <c r="BC84" s="276">
        <v>5.3054867597887009E-2</v>
      </c>
      <c r="BD84" s="276" t="s">
        <v>377</v>
      </c>
      <c r="BE84" s="276">
        <v>5.3065447306256827E-2</v>
      </c>
      <c r="BF84" s="276" t="s">
        <v>377</v>
      </c>
      <c r="BG84" s="276">
        <v>5.3076073880571256E-2</v>
      </c>
      <c r="BH84" s="276" t="s">
        <v>377</v>
      </c>
      <c r="BI84" s="276">
        <v>5.3086407722173462E-2</v>
      </c>
      <c r="BJ84" s="276" t="s">
        <v>377</v>
      </c>
      <c r="BK84" s="276">
        <v>0</v>
      </c>
      <c r="BL84" s="276" t="s">
        <v>377</v>
      </c>
      <c r="BM84" s="276">
        <v>0</v>
      </c>
      <c r="BN84" s="276" t="s">
        <v>377</v>
      </c>
      <c r="BO84" s="276">
        <v>0</v>
      </c>
      <c r="BP84" s="276" t="s">
        <v>377</v>
      </c>
      <c r="BQ84" s="276">
        <v>0</v>
      </c>
      <c r="BR84" s="191" t="s">
        <v>378</v>
      </c>
    </row>
    <row r="85" spans="47:71" x14ac:dyDescent="0.3">
      <c r="AV85" s="9" t="s">
        <v>377</v>
      </c>
      <c r="AW85" t="s">
        <v>145</v>
      </c>
      <c r="AX85" s="9" t="s">
        <v>377</v>
      </c>
      <c r="AY85" s="276">
        <v>7.9780595080166078E-2</v>
      </c>
      <c r="AZ85" s="276" t="s">
        <v>377</v>
      </c>
      <c r="BA85" s="276">
        <v>3.8769401170102802E-2</v>
      </c>
      <c r="BB85" s="276" t="s">
        <v>377</v>
      </c>
      <c r="BC85" s="276">
        <v>0</v>
      </c>
      <c r="BD85" s="276" t="s">
        <v>377</v>
      </c>
      <c r="BE85" s="276">
        <v>0</v>
      </c>
      <c r="BF85" s="276" t="s">
        <v>377</v>
      </c>
      <c r="BG85" s="276">
        <v>0</v>
      </c>
      <c r="BH85" s="276" t="s">
        <v>377</v>
      </c>
      <c r="BI85" s="276">
        <v>0</v>
      </c>
      <c r="BJ85" s="276" t="s">
        <v>377</v>
      </c>
      <c r="BK85" s="276">
        <v>7.6770944799808491E-2</v>
      </c>
      <c r="BL85" s="276" t="s">
        <v>377</v>
      </c>
      <c r="BM85" s="276">
        <v>5.8412945315994287E-2</v>
      </c>
      <c r="BN85" s="276" t="s">
        <v>377</v>
      </c>
      <c r="BO85" s="276">
        <v>0</v>
      </c>
      <c r="BP85" s="276" t="s">
        <v>377</v>
      </c>
      <c r="BQ85" s="276">
        <v>0</v>
      </c>
      <c r="BR85" s="191" t="s">
        <v>378</v>
      </c>
    </row>
    <row r="86" spans="47:71" x14ac:dyDescent="0.3">
      <c r="AV86" s="9" t="s">
        <v>377</v>
      </c>
      <c r="AW86" t="s">
        <v>471</v>
      </c>
      <c r="AX86" s="9" t="s">
        <v>377</v>
      </c>
      <c r="AY86" s="276">
        <v>4.8168636980114475E-6</v>
      </c>
      <c r="AZ86" s="276" t="s">
        <v>377</v>
      </c>
      <c r="BA86" s="276">
        <v>4.7920354765359351E-6</v>
      </c>
      <c r="BB86" s="276" t="s">
        <v>377</v>
      </c>
      <c r="BC86" s="276">
        <v>4.5831682149903388E-6</v>
      </c>
      <c r="BD86" s="276" t="s">
        <v>377</v>
      </c>
      <c r="BE86" s="276">
        <v>4.423915304618792E-6</v>
      </c>
      <c r="BF86" s="276" t="s">
        <v>377</v>
      </c>
      <c r="BG86" s="276">
        <v>4.4729262504642733E-6</v>
      </c>
      <c r="BH86" s="276" t="s">
        <v>377</v>
      </c>
      <c r="BI86" s="276">
        <v>4.5223120795054502E-6</v>
      </c>
      <c r="BJ86" s="276" t="s">
        <v>377</v>
      </c>
      <c r="BK86" s="276">
        <v>2.4541928024738511E-6</v>
      </c>
      <c r="BL86" s="276" t="s">
        <v>377</v>
      </c>
      <c r="BM86" s="276">
        <v>4.9597754715639884E-6</v>
      </c>
      <c r="BN86" s="276" t="s">
        <v>377</v>
      </c>
      <c r="BO86" s="276">
        <v>5.0303365700713746E-6</v>
      </c>
      <c r="BP86" s="276" t="s">
        <v>377</v>
      </c>
      <c r="BQ86" s="276">
        <v>4.7498079281704601E-6</v>
      </c>
      <c r="BR86" s="191" t="s">
        <v>378</v>
      </c>
      <c r="BS86" s="5" t="s">
        <v>379</v>
      </c>
    </row>
    <row r="87" spans="47:71" x14ac:dyDescent="0.3">
      <c r="AU87" t="s">
        <v>519</v>
      </c>
      <c r="AV87" s="9" t="s">
        <v>377</v>
      </c>
      <c r="AW87" s="285" t="s">
        <v>470</v>
      </c>
      <c r="AX87" s="286" t="s">
        <v>377</v>
      </c>
      <c r="AY87" s="287">
        <v>0.66554155027298656</v>
      </c>
      <c r="AZ87" s="287" t="s">
        <v>377</v>
      </c>
      <c r="BA87" s="287">
        <v>0.49336737554405841</v>
      </c>
      <c r="BB87" s="287" t="s">
        <v>377</v>
      </c>
      <c r="BC87" s="287">
        <v>0.49571137339319116</v>
      </c>
      <c r="BD87" s="287" t="s">
        <v>377</v>
      </c>
      <c r="BE87" s="287">
        <v>0.49828901449902108</v>
      </c>
      <c r="BF87" s="287" t="s">
        <v>377</v>
      </c>
      <c r="BG87" s="287">
        <v>0.50088037428006416</v>
      </c>
      <c r="BH87" s="287" t="s">
        <v>377</v>
      </c>
      <c r="BI87" s="287">
        <v>0.50348296885973642</v>
      </c>
      <c r="BJ87" s="287" t="s">
        <v>377</v>
      </c>
      <c r="BK87" s="287">
        <v>0.84260562320329846</v>
      </c>
      <c r="BL87" s="287" t="s">
        <v>377</v>
      </c>
      <c r="BM87" s="287">
        <v>0.64319036503082283</v>
      </c>
      <c r="BN87" s="287" t="s">
        <v>377</v>
      </c>
      <c r="BO87" s="287">
        <v>0.64622689964996549</v>
      </c>
      <c r="BP87" s="287" t="s">
        <v>377</v>
      </c>
      <c r="BQ87" s="287">
        <v>0.55845018875691022</v>
      </c>
      <c r="BR87" s="191" t="s">
        <v>378</v>
      </c>
    </row>
    <row r="88" spans="47:71" x14ac:dyDescent="0.3">
      <c r="AV88" s="9" t="s">
        <v>377</v>
      </c>
      <c r="AW88" t="s">
        <v>469</v>
      </c>
      <c r="AX88" s="9" t="s">
        <v>377</v>
      </c>
      <c r="AY88" s="276">
        <v>0.32642853796760274</v>
      </c>
      <c r="AZ88" s="276" t="s">
        <v>377</v>
      </c>
      <c r="BA88" s="276">
        <v>0.24198228510269823</v>
      </c>
      <c r="BB88" s="276" t="s">
        <v>377</v>
      </c>
      <c r="BC88" s="276">
        <v>0.24313200923595177</v>
      </c>
      <c r="BD88" s="276" t="s">
        <v>377</v>
      </c>
      <c r="BE88" s="276">
        <v>0.24439645011703615</v>
      </c>
      <c r="BF88" s="276" t="s">
        <v>377</v>
      </c>
      <c r="BG88" s="276">
        <v>0.24566738671230051</v>
      </c>
      <c r="BH88" s="276" t="s">
        <v>377</v>
      </c>
      <c r="BI88" s="276">
        <v>0.24694377284473185</v>
      </c>
      <c r="BJ88" s="276" t="s">
        <v>377</v>
      </c>
      <c r="BK88" s="276">
        <v>0.41327424482798125</v>
      </c>
      <c r="BL88" s="276" t="s">
        <v>377</v>
      </c>
      <c r="BM88" s="276">
        <v>0.31546646485183583</v>
      </c>
      <c r="BN88" s="276" t="s">
        <v>377</v>
      </c>
      <c r="BO88" s="276">
        <v>0.31695559396817208</v>
      </c>
      <c r="BP88" s="276" t="s">
        <v>377</v>
      </c>
      <c r="BQ88" s="276">
        <v>0.27390389280109456</v>
      </c>
      <c r="BR88" s="191" t="s">
        <v>378</v>
      </c>
    </row>
    <row r="89" spans="47:71" x14ac:dyDescent="0.3">
      <c r="AV89" s="9" t="s">
        <v>377</v>
      </c>
      <c r="AW89" t="s">
        <v>17</v>
      </c>
      <c r="AX89" s="9" t="s">
        <v>377</v>
      </c>
      <c r="AY89" s="276">
        <v>1.1213489814318285</v>
      </c>
      <c r="AZ89" s="276" t="s">
        <v>377</v>
      </c>
      <c r="BA89" s="276">
        <v>0.84311586502753522</v>
      </c>
      <c r="BB89" s="276" t="s">
        <v>377</v>
      </c>
      <c r="BC89" s="276">
        <v>0.84682774886971324</v>
      </c>
      <c r="BD89" s="276" t="s">
        <v>377</v>
      </c>
      <c r="BE89" s="276">
        <v>0.8509329628490977</v>
      </c>
      <c r="BF89" s="276" t="s">
        <v>377</v>
      </c>
      <c r="BG89" s="276">
        <v>0.85506140655767715</v>
      </c>
      <c r="BH89" s="276" t="s">
        <v>377</v>
      </c>
      <c r="BI89" s="276">
        <v>0.85921457634485043</v>
      </c>
      <c r="BJ89" s="276" t="s">
        <v>377</v>
      </c>
      <c r="BK89" s="276">
        <v>1.3999833714640519</v>
      </c>
      <c r="BL89" s="276" t="s">
        <v>377</v>
      </c>
      <c r="BM89" s="276">
        <v>1.0814138894792678</v>
      </c>
      <c r="BN89" s="276" t="s">
        <v>377</v>
      </c>
      <c r="BO89" s="276">
        <v>1.0862235327504433</v>
      </c>
      <c r="BP89" s="276" t="s">
        <v>377</v>
      </c>
      <c r="BQ89" s="276">
        <v>0.94659923845038652</v>
      </c>
      <c r="BR89" s="191" t="s">
        <v>378</v>
      </c>
    </row>
    <row r="90" spans="47:71" x14ac:dyDescent="0.3">
      <c r="AV90" s="9" t="s">
        <v>377</v>
      </c>
      <c r="AW90" t="s">
        <v>468</v>
      </c>
      <c r="AX90" s="9" t="s">
        <v>377</v>
      </c>
      <c r="AY90" s="276">
        <v>0</v>
      </c>
      <c r="AZ90" s="276" t="s">
        <v>377</v>
      </c>
      <c r="BA90" s="276">
        <v>0</v>
      </c>
      <c r="BB90" s="276" t="s">
        <v>377</v>
      </c>
      <c r="BC90" s="276">
        <v>0</v>
      </c>
      <c r="BD90" s="276" t="s">
        <v>377</v>
      </c>
      <c r="BE90" s="276">
        <v>0</v>
      </c>
      <c r="BF90" s="276" t="s">
        <v>377</v>
      </c>
      <c r="BG90" s="276">
        <v>0</v>
      </c>
      <c r="BH90" s="276" t="s">
        <v>377</v>
      </c>
      <c r="BI90" s="276">
        <v>0</v>
      </c>
      <c r="BJ90" s="276" t="s">
        <v>377</v>
      </c>
      <c r="BK90" s="276">
        <v>0</v>
      </c>
      <c r="BL90" s="276" t="s">
        <v>377</v>
      </c>
      <c r="BM90" s="276">
        <v>0</v>
      </c>
      <c r="BN90" s="276" t="s">
        <v>377</v>
      </c>
      <c r="BO90" s="276">
        <v>0</v>
      </c>
      <c r="BP90" s="276" t="s">
        <v>377</v>
      </c>
      <c r="BQ90" s="276">
        <v>0</v>
      </c>
      <c r="BR90" s="191" t="s">
        <v>378</v>
      </c>
    </row>
    <row r="91" spans="47:71" x14ac:dyDescent="0.3">
      <c r="AV91" s="9" t="s">
        <v>377</v>
      </c>
      <c r="AW91" t="s">
        <v>145</v>
      </c>
      <c r="AX91" s="9" t="s">
        <v>377</v>
      </c>
      <c r="AY91" s="276">
        <v>0.28884560386415919</v>
      </c>
      <c r="AZ91" s="276" t="s">
        <v>377</v>
      </c>
      <c r="BA91" s="276">
        <v>0.21412185295348715</v>
      </c>
      <c r="BB91" s="276" t="s">
        <v>377</v>
      </c>
      <c r="BC91" s="276">
        <v>0.21513877102353554</v>
      </c>
      <c r="BD91" s="276" t="s">
        <v>377</v>
      </c>
      <c r="BE91" s="276">
        <v>0.21625788940570403</v>
      </c>
      <c r="BF91" s="276" t="s">
        <v>377</v>
      </c>
      <c r="BG91" s="276">
        <v>0.21738272010115747</v>
      </c>
      <c r="BH91" s="276" t="s">
        <v>377</v>
      </c>
      <c r="BI91" s="276">
        <v>0.21851187119221382</v>
      </c>
      <c r="BJ91" s="276" t="s">
        <v>377</v>
      </c>
      <c r="BK91" s="276">
        <v>0.36569233255068562</v>
      </c>
      <c r="BL91" s="276" t="s">
        <v>377</v>
      </c>
      <c r="BM91" s="276">
        <v>0.27914506726957478</v>
      </c>
      <c r="BN91" s="276" t="s">
        <v>377</v>
      </c>
      <c r="BO91" s="276">
        <v>0.28046301486823344</v>
      </c>
      <c r="BP91" s="276" t="s">
        <v>377</v>
      </c>
      <c r="BQ91" s="276">
        <v>0.24236787022728845</v>
      </c>
      <c r="BR91" s="191" t="s">
        <v>378</v>
      </c>
    </row>
    <row r="92" spans="47:71" x14ac:dyDescent="0.3">
      <c r="AV92" s="9" t="s">
        <v>377</v>
      </c>
      <c r="AW92" t="s">
        <v>471</v>
      </c>
      <c r="AX92" s="9" t="s">
        <v>377</v>
      </c>
      <c r="AY92" s="276">
        <v>1.5335321161016036E-5</v>
      </c>
      <c r="AZ92" s="276" t="s">
        <v>377</v>
      </c>
      <c r="BA92" s="276">
        <v>1.4088423940926345E-5</v>
      </c>
      <c r="BB92" s="276" t="s">
        <v>377</v>
      </c>
      <c r="BC92" s="276">
        <v>1.3442614343839593E-5</v>
      </c>
      <c r="BD92" s="276" t="s">
        <v>377</v>
      </c>
      <c r="BE92" s="276">
        <v>1.3512547267242437E-5</v>
      </c>
      <c r="BF92" s="276" t="s">
        <v>377</v>
      </c>
      <c r="BG92" s="276">
        <v>1.3582811672305956E-5</v>
      </c>
      <c r="BH92" s="276" t="s">
        <v>377</v>
      </c>
      <c r="BI92" s="276">
        <v>1.3653418148569033E-5</v>
      </c>
      <c r="BJ92" s="276" t="s">
        <v>377</v>
      </c>
      <c r="BK92" s="276">
        <v>1.9786273667672996E-5</v>
      </c>
      <c r="BL92" s="276" t="s">
        <v>377</v>
      </c>
      <c r="BM92" s="276">
        <v>2.2391387805473596E-5</v>
      </c>
      <c r="BN92" s="276" t="s">
        <v>377</v>
      </c>
      <c r="BO92" s="276">
        <v>2.2497133321168932E-5</v>
      </c>
      <c r="BP92" s="276" t="s">
        <v>377</v>
      </c>
      <c r="BQ92" s="276">
        <v>2.1611495556282397E-5</v>
      </c>
      <c r="BR92" s="191" t="s">
        <v>378</v>
      </c>
      <c r="BS92" s="5" t="s">
        <v>379</v>
      </c>
    </row>
    <row r="93" spans="47:71" x14ac:dyDescent="0.3">
      <c r="AU93" t="s">
        <v>520</v>
      </c>
      <c r="AV93" s="9" t="s">
        <v>377</v>
      </c>
      <c r="AW93" s="288" t="s">
        <v>470</v>
      </c>
      <c r="AX93" s="289" t="s">
        <v>377</v>
      </c>
      <c r="AY93" s="290">
        <v>0.23271916459876615</v>
      </c>
      <c r="AZ93" s="290" t="s">
        <v>377</v>
      </c>
      <c r="BA93" s="290">
        <v>0.17251521475977671</v>
      </c>
      <c r="BB93" s="290" t="s">
        <v>377</v>
      </c>
      <c r="BC93" s="290">
        <v>0.17333483784874504</v>
      </c>
      <c r="BD93" s="290" t="s">
        <v>377</v>
      </c>
      <c r="BE93" s="290">
        <v>0.17423615871224046</v>
      </c>
      <c r="BF93" s="290" t="s">
        <v>377</v>
      </c>
      <c r="BG93" s="290">
        <v>0.17514227656945289</v>
      </c>
      <c r="BH93" s="290" t="s">
        <v>377</v>
      </c>
      <c r="BI93" s="290">
        <v>0.17605232288605355</v>
      </c>
      <c r="BJ93" s="290" t="s">
        <v>377</v>
      </c>
      <c r="BK93" s="290">
        <v>0.29463295963665009</v>
      </c>
      <c r="BL93" s="290" t="s">
        <v>377</v>
      </c>
      <c r="BM93" s="290">
        <v>0.22490365081872477</v>
      </c>
      <c r="BN93" s="290" t="s">
        <v>377</v>
      </c>
      <c r="BO93" s="290">
        <v>0.22596543246038533</v>
      </c>
      <c r="BP93" s="290" t="s">
        <v>377</v>
      </c>
      <c r="BQ93" s="290">
        <v>0.19527264878387326</v>
      </c>
      <c r="BR93" s="191" t="s">
        <v>378</v>
      </c>
    </row>
    <row r="94" spans="47:71" x14ac:dyDescent="0.3">
      <c r="AV94" s="9" t="s">
        <v>377</v>
      </c>
      <c r="AW94" t="s">
        <v>469</v>
      </c>
      <c r="AX94" s="9" t="s">
        <v>377</v>
      </c>
      <c r="AY94" s="276">
        <v>0.27816928651213318</v>
      </c>
      <c r="AZ94" s="276" t="s">
        <v>377</v>
      </c>
      <c r="BA94" s="276">
        <v>0.20620758226192132</v>
      </c>
      <c r="BB94" s="276" t="s">
        <v>377</v>
      </c>
      <c r="BC94" s="276">
        <v>0.20718733098065822</v>
      </c>
      <c r="BD94" s="276" t="s">
        <v>377</v>
      </c>
      <c r="BE94" s="276">
        <v>0.20826483670340523</v>
      </c>
      <c r="BF94" s="276" t="s">
        <v>377</v>
      </c>
      <c r="BG94" s="276">
        <v>0.20934787781282541</v>
      </c>
      <c r="BH94" s="276" t="s">
        <v>377</v>
      </c>
      <c r="BI94" s="276">
        <v>0.21043556279889625</v>
      </c>
      <c r="BJ94" s="276" t="s">
        <v>377</v>
      </c>
      <c r="BK94" s="276">
        <v>0.35217570906453566</v>
      </c>
      <c r="BL94" s="276" t="s">
        <v>377</v>
      </c>
      <c r="BM94" s="276">
        <v>0.26882784817989597</v>
      </c>
      <c r="BN94" s="276" t="s">
        <v>377</v>
      </c>
      <c r="BO94" s="276">
        <v>0.27009682419037206</v>
      </c>
      <c r="BP94" s="276" t="s">
        <v>377</v>
      </c>
      <c r="BQ94" s="276">
        <v>0.23340989396257422</v>
      </c>
      <c r="BR94" s="191" t="s">
        <v>378</v>
      </c>
    </row>
    <row r="95" spans="47:71" x14ac:dyDescent="0.3">
      <c r="AV95" s="9" t="s">
        <v>377</v>
      </c>
      <c r="AW95" t="s">
        <v>17</v>
      </c>
      <c r="AX95" s="9" t="s">
        <v>377</v>
      </c>
      <c r="AY95" s="276">
        <v>0.44853959257273129</v>
      </c>
      <c r="AZ95" s="276" t="s">
        <v>377</v>
      </c>
      <c r="BA95" s="276">
        <v>0.33724634601101405</v>
      </c>
      <c r="BB95" s="276" t="s">
        <v>377</v>
      </c>
      <c r="BC95" s="276">
        <v>0.33873109954788533</v>
      </c>
      <c r="BD95" s="276" t="s">
        <v>377</v>
      </c>
      <c r="BE95" s="276">
        <v>0.34037318513963905</v>
      </c>
      <c r="BF95" s="276" t="s">
        <v>377</v>
      </c>
      <c r="BG95" s="276">
        <v>0.34202456262307085</v>
      </c>
      <c r="BH95" s="276" t="s">
        <v>377</v>
      </c>
      <c r="BI95" s="276">
        <v>0.34368583053794016</v>
      </c>
      <c r="BJ95" s="276" t="s">
        <v>377</v>
      </c>
      <c r="BK95" s="276">
        <v>0.55999334858562078</v>
      </c>
      <c r="BL95" s="276" t="s">
        <v>377</v>
      </c>
      <c r="BM95" s="276">
        <v>0.43256555579170708</v>
      </c>
      <c r="BN95" s="276" t="s">
        <v>377</v>
      </c>
      <c r="BO95" s="276">
        <v>0.43448941310017736</v>
      </c>
      <c r="BP95" s="276" t="s">
        <v>377</v>
      </c>
      <c r="BQ95" s="276">
        <v>0.37863969538015452</v>
      </c>
      <c r="BR95" s="191" t="s">
        <v>378</v>
      </c>
    </row>
    <row r="96" spans="47:71" x14ac:dyDescent="0.3">
      <c r="AV96" s="9" t="s">
        <v>377</v>
      </c>
      <c r="AW96" t="s">
        <v>468</v>
      </c>
      <c r="AX96" s="9" t="s">
        <v>377</v>
      </c>
      <c r="AY96" s="276">
        <v>0</v>
      </c>
      <c r="AZ96" s="276" t="s">
        <v>377</v>
      </c>
      <c r="BA96" s="276">
        <v>0</v>
      </c>
      <c r="BB96" s="276" t="s">
        <v>377</v>
      </c>
      <c r="BC96" s="276">
        <v>0</v>
      </c>
      <c r="BD96" s="276" t="s">
        <v>377</v>
      </c>
      <c r="BE96" s="276">
        <v>0</v>
      </c>
      <c r="BF96" s="276" t="s">
        <v>377</v>
      </c>
      <c r="BG96" s="276">
        <v>0</v>
      </c>
      <c r="BH96" s="276" t="s">
        <v>377</v>
      </c>
      <c r="BI96" s="276">
        <v>0</v>
      </c>
      <c r="BJ96" s="276" t="s">
        <v>377</v>
      </c>
      <c r="BK96" s="276">
        <v>0</v>
      </c>
      <c r="BL96" s="276" t="s">
        <v>377</v>
      </c>
      <c r="BM96" s="276">
        <v>0</v>
      </c>
      <c r="BN96" s="276" t="s">
        <v>377</v>
      </c>
      <c r="BO96" s="276">
        <v>0</v>
      </c>
      <c r="BP96" s="276" t="s">
        <v>377</v>
      </c>
      <c r="BQ96" s="276">
        <v>0</v>
      </c>
      <c r="BR96" s="191" t="s">
        <v>378</v>
      </c>
    </row>
    <row r="97" spans="48:96" x14ac:dyDescent="0.3">
      <c r="AV97" s="9" t="s">
        <v>377</v>
      </c>
      <c r="AW97" t="s">
        <v>145</v>
      </c>
      <c r="AX97" s="9" t="s">
        <v>377</v>
      </c>
      <c r="AY97" s="276">
        <v>9.8590848486362931E-2</v>
      </c>
      <c r="AZ97" s="276" t="s">
        <v>377</v>
      </c>
      <c r="BA97" s="276">
        <v>7.3085603103326249E-2</v>
      </c>
      <c r="BB97" s="276" t="s">
        <v>377</v>
      </c>
      <c r="BC97" s="276">
        <v>7.3432704856047873E-2</v>
      </c>
      <c r="BD97" s="276" t="s">
        <v>377</v>
      </c>
      <c r="BE97" s="276">
        <v>7.3814690350646459E-2</v>
      </c>
      <c r="BF97" s="276" t="s">
        <v>377</v>
      </c>
      <c r="BG97" s="276">
        <v>7.4198625612892685E-2</v>
      </c>
      <c r="BH97" s="276" t="s">
        <v>377</v>
      </c>
      <c r="BI97" s="276">
        <v>7.4584035543482807E-2</v>
      </c>
      <c r="BJ97" s="276" t="s">
        <v>377</v>
      </c>
      <c r="BK97" s="276">
        <v>0.12482072383585603</v>
      </c>
      <c r="BL97" s="276" t="s">
        <v>377</v>
      </c>
      <c r="BM97" s="276">
        <v>9.5279791918983545E-2</v>
      </c>
      <c r="BN97" s="276" t="s">
        <v>377</v>
      </c>
      <c r="BO97" s="276">
        <v>9.5729643224573877E-2</v>
      </c>
      <c r="BP97" s="276" t="s">
        <v>377</v>
      </c>
      <c r="BQ97" s="276">
        <v>8.272673584735854E-2</v>
      </c>
      <c r="BR97" s="191" t="s">
        <v>378</v>
      </c>
    </row>
    <row r="98" spans="48:96" x14ac:dyDescent="0.3">
      <c r="AV98" s="9" t="s">
        <v>377</v>
      </c>
      <c r="AW98" t="s">
        <v>471</v>
      </c>
      <c r="AX98" s="9" t="s">
        <v>377</v>
      </c>
      <c r="AY98" s="276">
        <v>1.5335321161016036E-5</v>
      </c>
      <c r="AZ98" s="276" t="s">
        <v>377</v>
      </c>
      <c r="BA98" s="276">
        <v>1.4088423940926345E-5</v>
      </c>
      <c r="BB98" s="276" t="s">
        <v>377</v>
      </c>
      <c r="BC98" s="276">
        <v>1.3442614343839593E-5</v>
      </c>
      <c r="BD98" s="276" t="s">
        <v>377</v>
      </c>
      <c r="BE98" s="276">
        <v>1.3512547267242437E-5</v>
      </c>
      <c r="BF98" s="276" t="s">
        <v>377</v>
      </c>
      <c r="BG98" s="276">
        <v>1.3582811672305956E-5</v>
      </c>
      <c r="BH98" s="276" t="s">
        <v>377</v>
      </c>
      <c r="BI98" s="276">
        <v>1.3653418148569033E-5</v>
      </c>
      <c r="BJ98" s="276" t="s">
        <v>377</v>
      </c>
      <c r="BK98" s="276">
        <v>1.9786273667672996E-5</v>
      </c>
      <c r="BL98" s="276" t="s">
        <v>377</v>
      </c>
      <c r="BM98" s="276">
        <v>2.2391387805473596E-5</v>
      </c>
      <c r="BN98" s="276" t="s">
        <v>377</v>
      </c>
      <c r="BO98" s="276">
        <v>2.2497133321168932E-5</v>
      </c>
      <c r="BP98" s="276" t="s">
        <v>377</v>
      </c>
      <c r="BQ98" s="276">
        <v>2.1611495556282397E-5</v>
      </c>
      <c r="BR98" s="191" t="s">
        <v>378</v>
      </c>
      <c r="BS98" s="5" t="s">
        <v>379</v>
      </c>
    </row>
    <row r="100" spans="48:96" x14ac:dyDescent="0.3">
      <c r="BV100" s="281" t="s">
        <v>526</v>
      </c>
    </row>
    <row r="101" spans="48:96" x14ac:dyDescent="0.3">
      <c r="AY101" s="250">
        <f>MAX(AY81:BQ98)</f>
        <v>1.3999833714640519</v>
      </c>
      <c r="BV101" t="s">
        <v>266</v>
      </c>
      <c r="BW101" s="9" t="s">
        <v>377</v>
      </c>
      <c r="BX101">
        <v>1</v>
      </c>
      <c r="BY101" s="9" t="s">
        <v>377</v>
      </c>
      <c r="BZ101">
        <v>2</v>
      </c>
      <c r="CA101" s="9" t="s">
        <v>377</v>
      </c>
      <c r="CB101">
        <v>3</v>
      </c>
      <c r="CC101" s="9" t="s">
        <v>377</v>
      </c>
      <c r="CD101">
        <v>4</v>
      </c>
      <c r="CE101" s="9" t="s">
        <v>377</v>
      </c>
      <c r="CF101">
        <v>5</v>
      </c>
      <c r="CG101" s="9" t="s">
        <v>377</v>
      </c>
      <c r="CH101">
        <v>6</v>
      </c>
      <c r="CI101" s="9" t="s">
        <v>377</v>
      </c>
      <c r="CJ101">
        <v>7</v>
      </c>
      <c r="CK101" s="9" t="s">
        <v>377</v>
      </c>
      <c r="CL101">
        <v>8</v>
      </c>
      <c r="CM101" s="9" t="s">
        <v>377</v>
      </c>
      <c r="CN101">
        <v>9</v>
      </c>
      <c r="CO101" s="9" t="s">
        <v>377</v>
      </c>
      <c r="CP101">
        <v>10</v>
      </c>
      <c r="CQ101" s="190" t="s">
        <v>378</v>
      </c>
      <c r="CR101" s="5" t="s">
        <v>379</v>
      </c>
    </row>
    <row r="102" spans="48:96" x14ac:dyDescent="0.3">
      <c r="BV102" t="s">
        <v>521</v>
      </c>
      <c r="BW102" s="9" t="s">
        <v>377</v>
      </c>
      <c r="BX102" s="276">
        <v>9.1227909999999994</v>
      </c>
      <c r="BY102" s="276" t="s">
        <v>377</v>
      </c>
      <c r="BZ102" s="276">
        <v>7.1491400000000001</v>
      </c>
      <c r="CA102" s="276" t="s">
        <v>377</v>
      </c>
      <c r="CB102" s="276">
        <v>5.7656799999999997</v>
      </c>
      <c r="CC102" s="276" t="s">
        <v>377</v>
      </c>
      <c r="CD102" s="276">
        <v>9.2603150000000003</v>
      </c>
      <c r="CE102" s="276" t="s">
        <v>377</v>
      </c>
      <c r="CF102" s="276">
        <v>7.2569100000000004</v>
      </c>
      <c r="CG102" s="276" t="s">
        <v>377</v>
      </c>
      <c r="CH102" s="276">
        <v>5.8525999999999998</v>
      </c>
      <c r="CI102" s="276" t="s">
        <v>377</v>
      </c>
      <c r="CJ102" s="276">
        <v>9.3999129999999997</v>
      </c>
      <c r="CK102" s="276" t="s">
        <v>377</v>
      </c>
      <c r="CL102" s="276">
        <v>7.3662999999999998</v>
      </c>
      <c r="CM102" s="276" t="s">
        <v>377</v>
      </c>
      <c r="CN102" s="276">
        <v>5.9408300000000001</v>
      </c>
      <c r="CO102" s="276" t="s">
        <v>377</v>
      </c>
      <c r="CP102" s="276">
        <v>9.5416249999999998</v>
      </c>
      <c r="CQ102" s="191" t="s">
        <v>378</v>
      </c>
      <c r="CR102" s="5"/>
    </row>
    <row r="103" spans="48:96" x14ac:dyDescent="0.3">
      <c r="BV103" t="s">
        <v>522</v>
      </c>
      <c r="BW103" s="9" t="s">
        <v>377</v>
      </c>
      <c r="BX103" s="276">
        <v>4.6639119999999998</v>
      </c>
      <c r="BY103" s="276" t="s">
        <v>377</v>
      </c>
      <c r="BZ103" s="276">
        <v>3.5015809999999998</v>
      </c>
      <c r="CA103" s="276" t="s">
        <v>377</v>
      </c>
      <c r="CB103" s="276">
        <v>2.6887460000000001</v>
      </c>
      <c r="CC103" s="276" t="s">
        <v>377</v>
      </c>
      <c r="CD103" s="276">
        <v>4.7329980000000003</v>
      </c>
      <c r="CE103" s="276" t="s">
        <v>377</v>
      </c>
      <c r="CF103" s="276">
        <v>3.5533169999999998</v>
      </c>
      <c r="CG103" s="276" t="s">
        <v>377</v>
      </c>
      <c r="CH103" s="276">
        <v>2.7283789999999999</v>
      </c>
      <c r="CI103" s="276" t="s">
        <v>377</v>
      </c>
      <c r="CJ103" s="276">
        <v>4.7456940000000003</v>
      </c>
      <c r="CK103" s="276" t="s">
        <v>377</v>
      </c>
      <c r="CL103" s="276">
        <v>3.548181</v>
      </c>
      <c r="CM103" s="276" t="s">
        <v>377</v>
      </c>
      <c r="CN103" s="276">
        <v>2.7108469999999998</v>
      </c>
      <c r="CO103" s="276" t="s">
        <v>377</v>
      </c>
      <c r="CP103" s="276">
        <v>4.8172379000000003</v>
      </c>
      <c r="CQ103" s="191" t="s">
        <v>378</v>
      </c>
    </row>
    <row r="104" spans="48:96" x14ac:dyDescent="0.3">
      <c r="BV104" t="s">
        <v>523</v>
      </c>
      <c r="BW104" s="9" t="s">
        <v>377</v>
      </c>
      <c r="BX104" s="276">
        <v>4.4588789999999996</v>
      </c>
      <c r="BY104" s="276" t="s">
        <v>377</v>
      </c>
      <c r="BZ104" s="276">
        <v>3.6475590000000002</v>
      </c>
      <c r="CA104" s="276" t="s">
        <v>377</v>
      </c>
      <c r="CB104" s="276">
        <v>3.0769339999999996</v>
      </c>
      <c r="CC104" s="276" t="s">
        <v>377</v>
      </c>
      <c r="CD104" s="276">
        <v>4.527317</v>
      </c>
      <c r="CE104" s="276" t="s">
        <v>377</v>
      </c>
      <c r="CF104" s="276">
        <v>3.7035930000000006</v>
      </c>
      <c r="CG104" s="276" t="s">
        <v>377</v>
      </c>
      <c r="CH104" s="276">
        <v>3.1242209999999999</v>
      </c>
      <c r="CI104" s="276" t="s">
        <v>377</v>
      </c>
      <c r="CJ104" s="276">
        <v>4.6542189999999994</v>
      </c>
      <c r="CK104" s="276" t="s">
        <v>377</v>
      </c>
      <c r="CL104" s="276">
        <v>3.8181189999999998</v>
      </c>
      <c r="CM104" s="276" t="s">
        <v>377</v>
      </c>
      <c r="CN104" s="276">
        <v>3.2299830000000003</v>
      </c>
      <c r="CO104" s="276" t="s">
        <v>377</v>
      </c>
      <c r="CP104" s="276">
        <v>4.7243870999999995</v>
      </c>
      <c r="CQ104" s="191" t="s">
        <v>378</v>
      </c>
      <c r="CR104" s="5" t="s">
        <v>379</v>
      </c>
    </row>
    <row r="107" spans="48:96" x14ac:dyDescent="0.3">
      <c r="BU107" s="9" t="s">
        <v>377</v>
      </c>
      <c r="BV107" t="s">
        <v>266</v>
      </c>
      <c r="BW107" s="9" t="s">
        <v>377</v>
      </c>
      <c r="BX107">
        <v>1</v>
      </c>
      <c r="BY107" s="9" t="s">
        <v>377</v>
      </c>
      <c r="BZ107">
        <v>2</v>
      </c>
      <c r="CA107" s="9" t="s">
        <v>377</v>
      </c>
      <c r="CB107">
        <v>3</v>
      </c>
      <c r="CC107" s="9" t="s">
        <v>377</v>
      </c>
      <c r="CD107">
        <v>4</v>
      </c>
      <c r="CE107" s="9" t="s">
        <v>377</v>
      </c>
      <c r="CF107">
        <v>5</v>
      </c>
      <c r="CG107" s="9" t="s">
        <v>377</v>
      </c>
      <c r="CH107">
        <v>6</v>
      </c>
      <c r="CI107" s="9" t="s">
        <v>377</v>
      </c>
      <c r="CJ107">
        <v>7</v>
      </c>
      <c r="CK107" s="9" t="s">
        <v>377</v>
      </c>
      <c r="CL107">
        <v>8</v>
      </c>
      <c r="CM107" s="9" t="s">
        <v>377</v>
      </c>
      <c r="CN107">
        <v>9</v>
      </c>
      <c r="CO107" s="9" t="s">
        <v>377</v>
      </c>
      <c r="CP107">
        <v>10</v>
      </c>
      <c r="CQ107" s="190" t="s">
        <v>378</v>
      </c>
      <c r="CR107" s="5" t="s">
        <v>379</v>
      </c>
    </row>
    <row r="108" spans="48:96" x14ac:dyDescent="0.3">
      <c r="BT108" t="s">
        <v>528</v>
      </c>
      <c r="BU108" s="9" t="s">
        <v>377</v>
      </c>
      <c r="BV108" t="s">
        <v>470</v>
      </c>
      <c r="BW108" s="9" t="s">
        <v>377</v>
      </c>
      <c r="BX108" s="276">
        <v>3.8651207167080134E-3</v>
      </c>
      <c r="BY108" s="276" t="s">
        <v>377</v>
      </c>
      <c r="BZ108" s="276">
        <v>2.0400347104573981E-2</v>
      </c>
      <c r="CA108" s="276" t="s">
        <v>377</v>
      </c>
      <c r="CB108" s="276">
        <v>3.1823732132060495E-2</v>
      </c>
      <c r="CC108" s="276" t="s">
        <v>377</v>
      </c>
      <c r="CD108" s="276">
        <v>3.9245892264455828E-3</v>
      </c>
      <c r="CE108" s="276" t="s">
        <v>377</v>
      </c>
      <c r="CF108" s="276">
        <v>2.0716379104471858E-2</v>
      </c>
      <c r="CG108" s="276" t="s">
        <v>377</v>
      </c>
      <c r="CH108" s="276">
        <v>3.2320418179370564E-2</v>
      </c>
      <c r="CI108" s="276" t="s">
        <v>377</v>
      </c>
      <c r="CJ108" s="276">
        <v>3.9839847357450373E-3</v>
      </c>
      <c r="CK108" s="276" t="s">
        <v>377</v>
      </c>
      <c r="CL108" s="276">
        <v>2.1027778803518058E-2</v>
      </c>
      <c r="CM108" s="276" t="s">
        <v>377</v>
      </c>
      <c r="CN108" s="276">
        <v>3.2800017822151903E-2</v>
      </c>
      <c r="CO108" s="276" t="s">
        <v>377</v>
      </c>
      <c r="CP108" s="276">
        <v>4.045282513133062E-3</v>
      </c>
      <c r="CQ108" s="191" t="s">
        <v>378</v>
      </c>
      <c r="CR108" s="5"/>
    </row>
    <row r="109" spans="48:96" x14ac:dyDescent="0.3">
      <c r="BU109" s="9" t="s">
        <v>377</v>
      </c>
      <c r="BV109" t="s">
        <v>469</v>
      </c>
      <c r="BW109" s="9" t="s">
        <v>377</v>
      </c>
      <c r="BX109" s="276">
        <v>3.2467037515688715E-3</v>
      </c>
      <c r="BY109" s="276" t="s">
        <v>377</v>
      </c>
      <c r="BZ109" s="276">
        <v>1.713633045527467E-2</v>
      </c>
      <c r="CA109" s="276" t="s">
        <v>377</v>
      </c>
      <c r="CB109" s="276">
        <v>2.6731954272490453E-2</v>
      </c>
      <c r="CC109" s="276" t="s">
        <v>377</v>
      </c>
      <c r="CD109" s="276">
        <v>3.2966604341374941E-3</v>
      </c>
      <c r="CE109" s="276" t="s">
        <v>377</v>
      </c>
      <c r="CF109" s="276">
        <v>1.7401723434815393E-2</v>
      </c>
      <c r="CG109" s="276" t="s">
        <v>377</v>
      </c>
      <c r="CH109" s="276">
        <v>2.714918599570133E-2</v>
      </c>
      <c r="CI109" s="276" t="s">
        <v>377</v>
      </c>
      <c r="CJ109" s="276">
        <v>3.3465401268640794E-3</v>
      </c>
      <c r="CK109" s="276" t="s">
        <v>377</v>
      </c>
      <c r="CL109" s="276">
        <v>1.7663275842540758E-2</v>
      </c>
      <c r="CM109" s="276" t="s">
        <v>377</v>
      </c>
      <c r="CN109" s="276">
        <v>2.7552065117346911E-2</v>
      </c>
      <c r="CO109" s="276" t="s">
        <v>377</v>
      </c>
      <c r="CP109" s="276">
        <v>3.398041229550214E-3</v>
      </c>
      <c r="CQ109" s="191" t="s">
        <v>378</v>
      </c>
    </row>
    <row r="110" spans="48:96" x14ac:dyDescent="0.3">
      <c r="BU110" s="9" t="s">
        <v>377</v>
      </c>
      <c r="BV110" t="s">
        <v>17</v>
      </c>
      <c r="BW110" s="9" t="s">
        <v>377</v>
      </c>
      <c r="BX110" s="276">
        <v>3.765438962277675E-2</v>
      </c>
      <c r="BY110" s="276" t="s">
        <v>377</v>
      </c>
      <c r="BZ110" s="276">
        <v>0.19856326926249016</v>
      </c>
      <c r="CA110" s="276" t="s">
        <v>377</v>
      </c>
      <c r="CB110" s="276">
        <v>0.30947261717492841</v>
      </c>
      <c r="CC110" s="276" t="s">
        <v>377</v>
      </c>
      <c r="CD110" s="276">
        <v>3.8132236451413504E-2</v>
      </c>
      <c r="CE110" s="276" t="s">
        <v>377</v>
      </c>
      <c r="CF110" s="276">
        <v>0.20110572976444802</v>
      </c>
      <c r="CG110" s="276" t="s">
        <v>377</v>
      </c>
      <c r="CH110" s="276">
        <v>0.31347511451633775</v>
      </c>
      <c r="CI110" s="276" t="s">
        <v>377</v>
      </c>
      <c r="CJ110" s="276">
        <v>3.8607727078810529E-2</v>
      </c>
      <c r="CK110" s="276" t="s">
        <v>377</v>
      </c>
      <c r="CL110" s="276">
        <v>0.203595614126971</v>
      </c>
      <c r="CM110" s="276" t="s">
        <v>377</v>
      </c>
      <c r="CN110" s="276">
        <v>0.3172993642462863</v>
      </c>
      <c r="CO110" s="276" t="s">
        <v>377</v>
      </c>
      <c r="CP110" s="276">
        <v>3.9100222824343576E-2</v>
      </c>
      <c r="CQ110" s="191" t="s">
        <v>378</v>
      </c>
    </row>
    <row r="111" spans="48:96" x14ac:dyDescent="0.3">
      <c r="BU111" s="9" t="s">
        <v>377</v>
      </c>
      <c r="BV111" t="s">
        <v>468</v>
      </c>
      <c r="BW111" s="9" t="s">
        <v>377</v>
      </c>
      <c r="BX111" s="276">
        <v>5.6568950314390028E-2</v>
      </c>
      <c r="BY111" s="276" t="s">
        <v>377</v>
      </c>
      <c r="BZ111" s="276">
        <v>5.6176785031009487E-2</v>
      </c>
      <c r="CA111" s="276" t="s">
        <v>377</v>
      </c>
      <c r="CB111" s="276">
        <v>5.5708282086035357E-2</v>
      </c>
      <c r="CC111" s="276" t="s">
        <v>377</v>
      </c>
      <c r="CD111" s="276">
        <v>5.6586253290182208E-2</v>
      </c>
      <c r="CE111" s="276" t="s">
        <v>377</v>
      </c>
      <c r="CF111" s="276">
        <v>5.6199660577867162E-2</v>
      </c>
      <c r="CG111" s="276" t="s">
        <v>377</v>
      </c>
      <c r="CH111" s="276">
        <v>5.5737531570226879E-2</v>
      </c>
      <c r="CI111" s="276" t="s">
        <v>377</v>
      </c>
      <c r="CJ111" s="276">
        <v>0</v>
      </c>
      <c r="CK111" s="276" t="s">
        <v>377</v>
      </c>
      <c r="CL111" s="276">
        <v>0</v>
      </c>
      <c r="CM111" s="276" t="s">
        <v>377</v>
      </c>
      <c r="CN111" s="276">
        <v>0</v>
      </c>
      <c r="CO111" s="276" t="s">
        <v>377</v>
      </c>
      <c r="CP111" s="276">
        <v>0</v>
      </c>
      <c r="CQ111" s="191" t="s">
        <v>378</v>
      </c>
    </row>
    <row r="112" spans="48:96" x14ac:dyDescent="0.3">
      <c r="BU112" s="9" t="s">
        <v>377</v>
      </c>
      <c r="BV112" t="s">
        <v>145</v>
      </c>
      <c r="BW112" s="9" t="s">
        <v>377</v>
      </c>
      <c r="BX112" s="276">
        <v>2.0459351703419185E-2</v>
      </c>
      <c r="BY112" s="276" t="s">
        <v>377</v>
      </c>
      <c r="BZ112" s="276">
        <v>0.10798553920322887</v>
      </c>
      <c r="CA112" s="276" t="s">
        <v>377</v>
      </c>
      <c r="CB112" s="276">
        <v>0.16845334571668552</v>
      </c>
      <c r="CC112" s="276" t="s">
        <v>377</v>
      </c>
      <c r="CD112" s="276">
        <v>2.0774178296286104E-2</v>
      </c>
      <c r="CE112" s="276" t="s">
        <v>377</v>
      </c>
      <c r="CF112" s="276">
        <v>0.109658585943419</v>
      </c>
      <c r="CG112" s="276" t="s">
        <v>377</v>
      </c>
      <c r="CH112" s="276">
        <v>0.17108250639314895</v>
      </c>
      <c r="CI112" s="276" t="s">
        <v>377</v>
      </c>
      <c r="CJ112" s="276">
        <v>2.1088555806206593E-2</v>
      </c>
      <c r="CK112" s="276" t="s">
        <v>377</v>
      </c>
      <c r="CL112" s="276">
        <v>0.11130723049106869</v>
      </c>
      <c r="CM112" s="276" t="s">
        <v>377</v>
      </c>
      <c r="CN112" s="276">
        <v>0.17362151253563674</v>
      </c>
      <c r="CO112" s="276" t="s">
        <v>377</v>
      </c>
      <c r="CP112" s="276">
        <v>2.1413037912727376E-2</v>
      </c>
      <c r="CQ112" s="191" t="s">
        <v>378</v>
      </c>
    </row>
    <row r="113" spans="72:96" x14ac:dyDescent="0.3">
      <c r="BU113" s="9" t="s">
        <v>377</v>
      </c>
      <c r="BV113" t="s">
        <v>471</v>
      </c>
      <c r="BW113" s="9" t="s">
        <v>377</v>
      </c>
      <c r="BX113" s="276">
        <v>9.9803315410859758E-4</v>
      </c>
      <c r="BY113" s="276" t="s">
        <v>377</v>
      </c>
      <c r="BZ113" s="276">
        <v>1.8366048290414569E-3</v>
      </c>
      <c r="CA113" s="276" t="s">
        <v>377</v>
      </c>
      <c r="CB113" s="276">
        <v>2.4567020757115931E-3</v>
      </c>
      <c r="CC113" s="276" t="s">
        <v>377</v>
      </c>
      <c r="CD113" s="276">
        <v>1.0133898372354311E-3</v>
      </c>
      <c r="CE113" s="276" t="s">
        <v>377</v>
      </c>
      <c r="CF113" s="276">
        <v>1.865051832928413E-3</v>
      </c>
      <c r="CG113" s="276" t="s">
        <v>377</v>
      </c>
      <c r="CH113" s="276">
        <v>2.4600658165130646E-3</v>
      </c>
      <c r="CI113" s="276" t="s">
        <v>377</v>
      </c>
      <c r="CJ113" s="276">
        <v>1.0287253263986985E-3</v>
      </c>
      <c r="CK113" s="276" t="s">
        <v>377</v>
      </c>
      <c r="CL113" s="276">
        <v>1.8930884791619471E-3</v>
      </c>
      <c r="CM113" s="276" t="s">
        <v>377</v>
      </c>
      <c r="CN113" s="276">
        <v>2.4965747037445311E-3</v>
      </c>
      <c r="CO113" s="276" t="s">
        <v>377</v>
      </c>
      <c r="CP113" s="276">
        <v>1.0445594609637047E-3</v>
      </c>
      <c r="CQ113" s="191" t="s">
        <v>378</v>
      </c>
      <c r="CR113" s="5" t="s">
        <v>379</v>
      </c>
    </row>
    <row r="114" spans="72:96" x14ac:dyDescent="0.3">
      <c r="BT114" t="s">
        <v>519</v>
      </c>
      <c r="BU114" s="9" t="s">
        <v>377</v>
      </c>
      <c r="BV114" t="s">
        <v>470</v>
      </c>
      <c r="BW114" s="9" t="s">
        <v>377</v>
      </c>
      <c r="BX114" s="276">
        <v>1.3199682799373245</v>
      </c>
      <c r="BY114" s="276" t="s">
        <v>377</v>
      </c>
      <c r="BZ114" s="276">
        <v>0.9009333427817694</v>
      </c>
      <c r="CA114" s="276" t="s">
        <v>377</v>
      </c>
      <c r="CB114" s="276">
        <v>0.60858675886883795</v>
      </c>
      <c r="CC114" s="276" t="s">
        <v>377</v>
      </c>
      <c r="CD114" s="276">
        <v>1.3402806237991116</v>
      </c>
      <c r="CE114" s="276" t="s">
        <v>377</v>
      </c>
      <c r="CF114" s="276">
        <v>0.91488814745237579</v>
      </c>
      <c r="CG114" s="276" t="s">
        <v>377</v>
      </c>
      <c r="CH114" s="276">
        <v>0.61808624324328498</v>
      </c>
      <c r="CI114" s="276" t="s">
        <v>377</v>
      </c>
      <c r="CJ114" s="276">
        <v>1.3605608330406154</v>
      </c>
      <c r="CK114" s="276" t="s">
        <v>377</v>
      </c>
      <c r="CL114" s="276">
        <v>0.92864074629910309</v>
      </c>
      <c r="CM114" s="276" t="s">
        <v>377</v>
      </c>
      <c r="CN114" s="276">
        <v>0.62725855993556667</v>
      </c>
      <c r="CO114" s="276" t="s">
        <v>377</v>
      </c>
      <c r="CP114" s="276">
        <v>1.3814932691602915</v>
      </c>
      <c r="CQ114" s="191" t="s">
        <v>378</v>
      </c>
    </row>
    <row r="115" spans="72:96" x14ac:dyDescent="0.3">
      <c r="BU115" s="9" t="s">
        <v>377</v>
      </c>
      <c r="BV115" t="s">
        <v>469</v>
      </c>
      <c r="BW115" s="9" t="s">
        <v>377</v>
      </c>
      <c r="BX115" s="276">
        <v>0.54392792214330188</v>
      </c>
      <c r="BY115" s="276" t="s">
        <v>377</v>
      </c>
      <c r="BZ115" s="276">
        <v>0.37125345742275967</v>
      </c>
      <c r="CA115" s="276" t="s">
        <v>377</v>
      </c>
      <c r="CB115" s="276">
        <v>0.25078464126329592</v>
      </c>
      <c r="CC115" s="276" t="s">
        <v>377</v>
      </c>
      <c r="CD115" s="276">
        <v>0.55229667787570935</v>
      </c>
      <c r="CE115" s="276" t="s">
        <v>377</v>
      </c>
      <c r="CF115" s="276">
        <v>0.3770037870192407</v>
      </c>
      <c r="CG115" s="276" t="s">
        <v>377</v>
      </c>
      <c r="CH115" s="276">
        <v>0.25469844959017041</v>
      </c>
      <c r="CI115" s="276" t="s">
        <v>377</v>
      </c>
      <c r="CJ115" s="276">
        <v>0.56065451942487388</v>
      </c>
      <c r="CK115" s="276" t="s">
        <v>377</v>
      </c>
      <c r="CL115" s="276">
        <v>0.38267027101330936</v>
      </c>
      <c r="CM115" s="276" t="s">
        <v>377</v>
      </c>
      <c r="CN115" s="276">
        <v>0.25847847469111662</v>
      </c>
      <c r="CO115" s="276" t="s">
        <v>377</v>
      </c>
      <c r="CP115" s="276">
        <v>0.56928137955862168</v>
      </c>
      <c r="CQ115" s="191" t="s">
        <v>378</v>
      </c>
    </row>
    <row r="116" spans="72:96" x14ac:dyDescent="0.3">
      <c r="BU116" s="9" t="s">
        <v>377</v>
      </c>
      <c r="BV116" t="s">
        <v>17</v>
      </c>
      <c r="BW116" s="9" t="s">
        <v>377</v>
      </c>
      <c r="BX116" s="276">
        <v>2.1887475628301276</v>
      </c>
      <c r="BY116" s="276" t="s">
        <v>377</v>
      </c>
      <c r="BZ116" s="276">
        <v>1.4936038597655175</v>
      </c>
      <c r="CA116" s="276" t="s">
        <v>377</v>
      </c>
      <c r="CB116" s="276">
        <v>1.008734291578109</v>
      </c>
      <c r="CC116" s="276" t="s">
        <v>377</v>
      </c>
      <c r="CD116" s="276">
        <v>2.2210475296069601</v>
      </c>
      <c r="CE116" s="276" t="s">
        <v>377</v>
      </c>
      <c r="CF116" s="276">
        <v>1.5157936526075722</v>
      </c>
      <c r="CG116" s="276" t="s">
        <v>377</v>
      </c>
      <c r="CH116" s="276">
        <v>1.0238484374360048</v>
      </c>
      <c r="CI116" s="276" t="s">
        <v>377</v>
      </c>
      <c r="CJ116" s="276">
        <v>2.2532769595044271</v>
      </c>
      <c r="CK116" s="276" t="s">
        <v>377</v>
      </c>
      <c r="CL116" s="276">
        <v>1.5376501035691148</v>
      </c>
      <c r="CM116" s="276" t="s">
        <v>377</v>
      </c>
      <c r="CN116" s="276">
        <v>1.0384138222409729</v>
      </c>
      <c r="CO116" s="276" t="s">
        <v>377</v>
      </c>
      <c r="CP116" s="276">
        <v>2.2865729417829255</v>
      </c>
      <c r="CQ116" s="191" t="s">
        <v>378</v>
      </c>
    </row>
    <row r="117" spans="72:96" x14ac:dyDescent="0.3">
      <c r="BU117" s="9" t="s">
        <v>377</v>
      </c>
      <c r="BV117" t="s">
        <v>468</v>
      </c>
      <c r="BW117" s="9" t="s">
        <v>377</v>
      </c>
      <c r="BX117" s="276">
        <v>0</v>
      </c>
      <c r="BY117" s="276" t="s">
        <v>377</v>
      </c>
      <c r="BZ117" s="276">
        <v>0</v>
      </c>
      <c r="CA117" s="276" t="s">
        <v>377</v>
      </c>
      <c r="CB117" s="276">
        <v>0</v>
      </c>
      <c r="CC117" s="276" t="s">
        <v>377</v>
      </c>
      <c r="CD117" s="276">
        <v>0</v>
      </c>
      <c r="CE117" s="276" t="s">
        <v>377</v>
      </c>
      <c r="CF117" s="276">
        <v>0</v>
      </c>
      <c r="CG117" s="276" t="s">
        <v>377</v>
      </c>
      <c r="CH117" s="276">
        <v>0</v>
      </c>
      <c r="CI117" s="276" t="s">
        <v>377</v>
      </c>
      <c r="CJ117" s="276">
        <v>0</v>
      </c>
      <c r="CK117" s="276" t="s">
        <v>377</v>
      </c>
      <c r="CL117" s="276">
        <v>0</v>
      </c>
      <c r="CM117" s="276" t="s">
        <v>377</v>
      </c>
      <c r="CN117" s="276">
        <v>0</v>
      </c>
      <c r="CO117" s="276" t="s">
        <v>377</v>
      </c>
      <c r="CP117" s="276">
        <v>0</v>
      </c>
      <c r="CQ117" s="191" t="s">
        <v>378</v>
      </c>
    </row>
    <row r="118" spans="72:96" x14ac:dyDescent="0.3">
      <c r="BU118" s="9" t="s">
        <v>377</v>
      </c>
      <c r="BV118" t="s">
        <v>145</v>
      </c>
      <c r="BW118" s="9" t="s">
        <v>377</v>
      </c>
      <c r="BX118" s="276">
        <v>0.48310337811756182</v>
      </c>
      <c r="BY118" s="276" t="s">
        <v>377</v>
      </c>
      <c r="BZ118" s="276">
        <v>0.32973820664089615</v>
      </c>
      <c r="CA118" s="276" t="s">
        <v>377</v>
      </c>
      <c r="CB118" s="276">
        <v>0.22274057685791235</v>
      </c>
      <c r="CC118" s="276" t="s">
        <v>377</v>
      </c>
      <c r="CD118" s="276">
        <v>0.49053595133366984</v>
      </c>
      <c r="CE118" s="276" t="s">
        <v>377</v>
      </c>
      <c r="CF118" s="276">
        <v>0.33484528835059874</v>
      </c>
      <c r="CG118" s="276" t="s">
        <v>377</v>
      </c>
      <c r="CH118" s="276">
        <v>0.22621717285830539</v>
      </c>
      <c r="CI118" s="276" t="s">
        <v>377</v>
      </c>
      <c r="CJ118" s="276">
        <v>0.49795891884728893</v>
      </c>
      <c r="CK118" s="276" t="s">
        <v>377</v>
      </c>
      <c r="CL118" s="276">
        <v>0.33987850044444062</v>
      </c>
      <c r="CM118" s="276" t="s">
        <v>377</v>
      </c>
      <c r="CN118" s="276">
        <v>0.22957370128088855</v>
      </c>
      <c r="CO118" s="276" t="s">
        <v>377</v>
      </c>
      <c r="CP118" s="276">
        <v>0.50562210858682777</v>
      </c>
      <c r="CQ118" s="191" t="s">
        <v>378</v>
      </c>
      <c r="CR118" s="5"/>
    </row>
    <row r="119" spans="72:96" x14ac:dyDescent="0.3">
      <c r="BU119" s="9" t="s">
        <v>377</v>
      </c>
      <c r="BV119" t="s">
        <v>471</v>
      </c>
      <c r="BW119" s="9" t="s">
        <v>377</v>
      </c>
      <c r="BX119" s="276">
        <v>5.3723077087131071E-3</v>
      </c>
      <c r="BY119" s="276" t="s">
        <v>377</v>
      </c>
      <c r="BZ119" s="276">
        <v>3.9532575034385937E-3</v>
      </c>
      <c r="CA119" s="276" t="s">
        <v>377</v>
      </c>
      <c r="CB119" s="276">
        <v>3.2530979739327486E-3</v>
      </c>
      <c r="CC119" s="276" t="s">
        <v>377</v>
      </c>
      <c r="CD119" s="276">
        <v>5.1099098488491795E-3</v>
      </c>
      <c r="CE119" s="276" t="s">
        <v>377</v>
      </c>
      <c r="CF119" s="276">
        <v>3.8389939122623704E-3</v>
      </c>
      <c r="CG119" s="276" t="s">
        <v>377</v>
      </c>
      <c r="CH119" s="276">
        <v>3.3038744009364126E-3</v>
      </c>
      <c r="CI119" s="276" t="s">
        <v>377</v>
      </c>
      <c r="CJ119" s="276">
        <v>5.187236108769447E-3</v>
      </c>
      <c r="CK119" s="276" t="s">
        <v>377</v>
      </c>
      <c r="CL119" s="276">
        <v>3.8543909307716313E-3</v>
      </c>
      <c r="CM119" s="276" t="s">
        <v>377</v>
      </c>
      <c r="CN119" s="276">
        <v>3.3529074262886312E-3</v>
      </c>
      <c r="CO119" s="276" t="s">
        <v>377</v>
      </c>
      <c r="CP119" s="276">
        <v>5.2670569706158186E-3</v>
      </c>
      <c r="CQ119" s="191" t="s">
        <v>378</v>
      </c>
      <c r="CR119" s="5" t="s">
        <v>379</v>
      </c>
    </row>
    <row r="120" spans="72:96" x14ac:dyDescent="0.3">
      <c r="BU120" s="9"/>
      <c r="BW120" s="9"/>
      <c r="BX120" s="276"/>
      <c r="BY120" s="276"/>
      <c r="BZ120" s="276"/>
      <c r="CA120" s="276"/>
      <c r="CB120" s="276"/>
      <c r="CC120" s="276"/>
      <c r="CD120" s="276"/>
      <c r="CE120" s="276"/>
      <c r="CF120" s="276"/>
      <c r="CG120" s="276"/>
      <c r="CH120" s="276"/>
      <c r="CI120" s="276"/>
      <c r="CJ120" s="276"/>
      <c r="CK120" s="276"/>
      <c r="CL120" s="276"/>
      <c r="CM120" s="276"/>
      <c r="CN120" s="276"/>
      <c r="CO120" s="276"/>
      <c r="CP120" s="276"/>
      <c r="CQ120" s="191"/>
    </row>
    <row r="121" spans="72:96" x14ac:dyDescent="0.3">
      <c r="BU121" s="9"/>
      <c r="BW121" s="9"/>
      <c r="BX121" s="276"/>
      <c r="BY121" s="276"/>
      <c r="BZ121" s="276"/>
      <c r="CA121" s="276"/>
      <c r="CB121" s="276"/>
      <c r="CC121" s="276"/>
      <c r="CD121" s="276"/>
      <c r="CE121" s="276"/>
      <c r="CF121" s="276"/>
      <c r="CG121" s="276"/>
      <c r="CH121" s="276"/>
      <c r="CI121" s="276"/>
      <c r="CJ121" s="276"/>
      <c r="CK121" s="276"/>
      <c r="CL121" s="276"/>
      <c r="CM121" s="276"/>
      <c r="CN121" s="276"/>
      <c r="CO121" s="276"/>
      <c r="CP121" s="276"/>
      <c r="CQ121" s="191"/>
    </row>
    <row r="122" spans="72:96" x14ac:dyDescent="0.3">
      <c r="BU122" s="9"/>
      <c r="BW122" s="9"/>
      <c r="BX122" s="276"/>
      <c r="BY122" s="276"/>
      <c r="BZ122" s="276"/>
      <c r="CA122" s="276"/>
      <c r="CB122" s="276"/>
      <c r="CC122" s="276"/>
      <c r="CD122" s="276"/>
      <c r="CE122" s="276"/>
      <c r="CF122" s="276"/>
      <c r="CG122" s="276"/>
      <c r="CH122" s="276"/>
      <c r="CI122" s="276"/>
      <c r="CJ122" s="276"/>
      <c r="CK122" s="276"/>
      <c r="CL122" s="276"/>
      <c r="CM122" s="276"/>
      <c r="CN122" s="276"/>
      <c r="CO122" s="276"/>
      <c r="CP122" s="276"/>
      <c r="CQ122" s="191"/>
    </row>
    <row r="123" spans="72:96" x14ac:dyDescent="0.3">
      <c r="BU123" s="9"/>
      <c r="BW123" s="9"/>
      <c r="BX123" s="276"/>
      <c r="BY123" s="276"/>
      <c r="BZ123" s="276"/>
      <c r="CA123" s="276"/>
      <c r="CB123" s="276"/>
      <c r="CC123" s="276"/>
      <c r="CD123" s="276"/>
      <c r="CE123" s="276"/>
      <c r="CF123" s="276"/>
      <c r="CG123" s="276"/>
      <c r="CH123" s="276"/>
      <c r="CI123" s="276"/>
      <c r="CJ123" s="276"/>
      <c r="CK123" s="276"/>
      <c r="CL123" s="276"/>
      <c r="CM123" s="276"/>
      <c r="CN123" s="276"/>
      <c r="CO123" s="276"/>
      <c r="CP123" s="276"/>
      <c r="CQ123" s="191"/>
    </row>
    <row r="124" spans="72:96" x14ac:dyDescent="0.3">
      <c r="BU124" s="9"/>
      <c r="BW124" s="9"/>
      <c r="BX124" s="276"/>
      <c r="BY124" s="276"/>
      <c r="BZ124" s="276"/>
      <c r="CA124" s="276"/>
      <c r="CB124" s="276"/>
      <c r="CC124" s="276"/>
      <c r="CD124" s="276"/>
      <c r="CE124" s="276"/>
      <c r="CF124" s="276"/>
      <c r="CG124" s="276"/>
      <c r="CH124" s="276"/>
      <c r="CI124" s="276"/>
      <c r="CJ124" s="276"/>
      <c r="CK124" s="276"/>
      <c r="CL124" s="276"/>
      <c r="CM124" s="276"/>
      <c r="CN124" s="276"/>
      <c r="CO124" s="276"/>
      <c r="CP124" s="276"/>
      <c r="CQ124" s="191"/>
    </row>
    <row r="125" spans="72:96" x14ac:dyDescent="0.3">
      <c r="BU125" s="9"/>
      <c r="BW125" s="9"/>
      <c r="BX125" s="276"/>
      <c r="BY125" s="276"/>
      <c r="BZ125" s="276"/>
      <c r="CA125" s="276"/>
      <c r="CB125" s="276"/>
      <c r="CC125" s="276"/>
      <c r="CD125" s="276"/>
      <c r="CE125" s="276"/>
      <c r="CF125" s="276"/>
      <c r="CG125" s="276"/>
      <c r="CH125" s="276"/>
      <c r="CI125" s="276"/>
      <c r="CJ125" s="276"/>
      <c r="CK125" s="276"/>
      <c r="CL125" s="276"/>
      <c r="CM125" s="276"/>
      <c r="CN125" s="276"/>
      <c r="CO125" s="276"/>
      <c r="CP125" s="276"/>
      <c r="CQ125" s="191"/>
    </row>
  </sheetData>
  <hyperlinks>
    <hyperlink ref="O10" r:id="rId1" xr:uid="{E40EA71E-50BA-41B9-8A05-9C1F2B1CBC21}"/>
    <hyperlink ref="O11:O26" r:id="rId2" display="\\" xr:uid="{458033E9-41B0-41E5-BA19-B15B3EEF381C}"/>
    <hyperlink ref="O9" r:id="rId3" xr:uid="{C892D5A4-0450-486A-BE76-7A27D1BE9780}"/>
    <hyperlink ref="AB30" r:id="rId4" xr:uid="{2BD197A7-405D-4C4A-AE37-4D62D60B04A3}"/>
    <hyperlink ref="AB31:AB43" r:id="rId5" display="\\" xr:uid="{A9052F86-DC5D-4371-A4F9-4B6AF42BF486}"/>
    <hyperlink ref="AS47" r:id="rId6" xr:uid="{5ECE158C-DEBC-4225-B4AB-BB66E087E416}"/>
    <hyperlink ref="AS48:AS56" r:id="rId7" display="\\" xr:uid="{102D6004-6096-4729-8F94-92F95E946262}"/>
    <hyperlink ref="AS46" r:id="rId8" xr:uid="{44FFE2E0-C68D-41C1-BC0E-67C286D3A9B3}"/>
    <hyperlink ref="AS62" r:id="rId9" xr:uid="{FE18CCC5-DB70-4CD0-BB31-30A47E0487C9}"/>
    <hyperlink ref="AS63:AS71" r:id="rId10" display="\\" xr:uid="{EE334AE3-0CAF-433E-B72C-35898AF45DD2}"/>
    <hyperlink ref="AS61" r:id="rId11" xr:uid="{69C48DAB-FB9C-4DCA-ACBC-CE5FC162437A}"/>
    <hyperlink ref="AB44" r:id="rId12" xr:uid="{24ABF48B-D97F-44FB-9BF5-ABC4DE329B61}"/>
    <hyperlink ref="O27" r:id="rId13" xr:uid="{472E339E-DC0D-4D3B-97B4-C86D029DA133}"/>
    <hyperlink ref="BR75" r:id="rId14" xr:uid="{028A1EFA-3928-4519-B01A-A97808B59E0C}"/>
    <hyperlink ref="BR74" r:id="rId15" xr:uid="{AF2AF3F9-7AAF-45E8-811E-BF04AA73D212}"/>
    <hyperlink ref="BR76" r:id="rId16" xr:uid="{BBB952D6-DC74-4B91-931D-1268AD2653E6}"/>
    <hyperlink ref="BR77" r:id="rId17" xr:uid="{B57E3D7A-B5DD-4154-97F5-C1E35F1BCC7F}"/>
    <hyperlink ref="BR81" r:id="rId18" xr:uid="{E5985137-B0B4-44DC-B8FE-5DFC37022FA3}"/>
    <hyperlink ref="BR80" r:id="rId19" xr:uid="{466EF38F-98EB-47A9-9D80-AA411AB4185B}"/>
    <hyperlink ref="BR82" r:id="rId20" xr:uid="{C11E199F-B521-4529-AF80-6B5816F34C55}"/>
    <hyperlink ref="BR83" r:id="rId21" xr:uid="{DA42A040-8869-4A50-9352-A3B5038D1ACD}"/>
    <hyperlink ref="BR84:BR98" r:id="rId22" display="\\" xr:uid="{650A1CE1-573F-409C-B255-BFFC1A0661F2}"/>
    <hyperlink ref="CQ102" r:id="rId23" xr:uid="{9B464990-69F1-4765-BCAB-D301AA34E903}"/>
    <hyperlink ref="CQ101" r:id="rId24" xr:uid="{8891A6DA-1410-4DC2-90BC-A5627D80F192}"/>
    <hyperlink ref="CQ103" r:id="rId25" xr:uid="{3BF118DE-4D91-4C40-8F4F-E0584E8A981E}"/>
    <hyperlink ref="CQ104" r:id="rId26" xr:uid="{60AF3D88-8978-4EA5-B29C-9FF62F9E322A}"/>
    <hyperlink ref="CQ108" r:id="rId27" xr:uid="{A3329D5C-40B3-43A6-8B38-8F3801657D48}"/>
    <hyperlink ref="CQ107" r:id="rId28" xr:uid="{2E71821B-2636-4C20-95CD-6FE9A6F297A3}"/>
    <hyperlink ref="CQ109" r:id="rId29" xr:uid="{85969DD7-E7B3-4E18-8CCC-1FA901F3673C}"/>
    <hyperlink ref="CQ110" r:id="rId30" xr:uid="{DD6D5144-3BE6-4004-B441-A448B75FB353}"/>
    <hyperlink ref="CQ111:CQ125" r:id="rId31" display="\\" xr:uid="{2FCDE3EA-40D9-4D1E-8378-3B4623A0A6F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52DCF-A5C6-48C7-A198-C4063E82BAA5}">
  <sheetPr>
    <pageSetUpPr fitToPage="1"/>
  </sheetPr>
  <dimension ref="C2:EX204"/>
  <sheetViews>
    <sheetView topLeftCell="CZ17" zoomScale="80" zoomScaleNormal="80" workbookViewId="0">
      <selection activeCell="E21" sqref="E21:AR22"/>
    </sheetView>
  </sheetViews>
  <sheetFormatPr defaultRowHeight="14.4" x14ac:dyDescent="0.3"/>
  <cols>
    <col min="2" max="2" width="1.44140625" customWidth="1"/>
    <col min="3" max="3" width="5.44140625" customWidth="1"/>
    <col min="4" max="4" width="7.5546875" customWidth="1"/>
    <col min="5" max="41" width="2.88671875" style="150" customWidth="1"/>
    <col min="42" max="42" width="8.33203125" style="193" bestFit="1" customWidth="1"/>
    <col min="43" max="44" width="7" style="193" bestFit="1" customWidth="1"/>
    <col min="45" max="45" width="1" style="225" customWidth="1"/>
    <col min="46" max="46" width="3.5546875" style="225" bestFit="1" customWidth="1"/>
    <col min="47" max="47" width="12.5546875" style="225" bestFit="1" customWidth="1"/>
    <col min="48" max="49" width="8.5546875" style="225" bestFit="1" customWidth="1"/>
    <col min="50" max="50" width="4" style="252" bestFit="1" customWidth="1"/>
    <col min="51" max="51" width="10" style="252" bestFit="1" customWidth="1"/>
    <col min="52" max="52" width="4" style="225" bestFit="1" customWidth="1"/>
    <col min="53" max="53" width="10" style="225" bestFit="1" customWidth="1"/>
    <col min="54" max="54" width="3.5546875" style="225" bestFit="1" customWidth="1"/>
    <col min="55" max="55" width="8.5546875" style="225" bestFit="1" customWidth="1"/>
    <col min="56" max="56" width="3.5546875" style="225" bestFit="1" customWidth="1"/>
    <col min="57" max="58" width="7" style="225" customWidth="1"/>
    <col min="59" max="59" width="1.109375" customWidth="1"/>
    <col min="60" max="60" width="5.88671875" customWidth="1"/>
    <col min="61" max="62" width="11.109375" customWidth="1"/>
    <col min="63" max="63" width="12" customWidth="1"/>
    <col min="64" max="64" width="9.77734375" customWidth="1"/>
    <col min="65" max="65" width="13.88671875" bestFit="1" customWidth="1"/>
    <col min="66" max="66" width="11.77734375" customWidth="1"/>
    <col min="67" max="67" width="5.88671875" customWidth="1"/>
    <col min="68" max="68" width="9.5546875" customWidth="1"/>
    <col min="69" max="69" width="10" bestFit="1" customWidth="1"/>
    <col min="70" max="70" width="1.6640625" customWidth="1"/>
    <col min="71" max="71" width="7.44140625" bestFit="1" customWidth="1"/>
    <col min="72" max="107" width="2.88671875" customWidth="1"/>
    <col min="108" max="109" width="7" bestFit="1" customWidth="1"/>
    <col min="110" max="110" width="1.44140625" customWidth="1"/>
    <col min="112" max="112" width="2.33203125" customWidth="1"/>
    <col min="113" max="113" width="26.44140625" customWidth="1"/>
    <col min="114" max="114" width="13.33203125" customWidth="1"/>
    <col min="115" max="115" width="9" customWidth="1"/>
    <col min="116" max="116" width="12.33203125" customWidth="1"/>
    <col min="117" max="123" width="9" customWidth="1"/>
    <col min="124" max="124" width="1.5546875" customWidth="1"/>
    <col min="126" max="126" width="1.6640625" customWidth="1"/>
    <col min="127" max="127" width="27.44140625" customWidth="1"/>
    <col min="128" max="128" width="15.44140625" customWidth="1"/>
    <col min="129" max="137" width="9" customWidth="1"/>
    <col min="138" max="138" width="3.5546875" customWidth="1"/>
    <col min="141" max="141" width="12.5546875" bestFit="1" customWidth="1"/>
    <col min="142" max="151" width="9.44140625" style="169" customWidth="1"/>
    <col min="154" max="154" width="14.109375" bestFit="1" customWidth="1"/>
  </cols>
  <sheetData>
    <row r="2" spans="3:111" x14ac:dyDescent="0.3">
      <c r="BI2" s="168"/>
      <c r="BJ2" s="168"/>
    </row>
    <row r="3" spans="3:111" ht="160.80000000000001" x14ac:dyDescent="0.4">
      <c r="C3" s="164" t="s">
        <v>337</v>
      </c>
      <c r="AT3" s="237" t="s">
        <v>478</v>
      </c>
      <c r="AU3" s="236" t="s">
        <v>479</v>
      </c>
      <c r="AV3" s="228" t="s">
        <v>470</v>
      </c>
      <c r="AW3" s="228" t="s">
        <v>469</v>
      </c>
      <c r="AX3" s="237"/>
      <c r="AY3" s="236" t="s">
        <v>514</v>
      </c>
      <c r="AZ3" s="237" t="s">
        <v>480</v>
      </c>
      <c r="BA3" s="236" t="s">
        <v>513</v>
      </c>
      <c r="BB3" s="228" t="s">
        <v>468</v>
      </c>
      <c r="BC3" s="228" t="s">
        <v>145</v>
      </c>
      <c r="BD3" s="228" t="s">
        <v>471</v>
      </c>
      <c r="BE3" s="228" t="s">
        <v>481</v>
      </c>
      <c r="BF3" s="228" t="s">
        <v>482</v>
      </c>
      <c r="BH3" s="228" t="s">
        <v>483</v>
      </c>
      <c r="BJ3" s="236" t="s">
        <v>479</v>
      </c>
      <c r="BK3" s="228" t="s">
        <v>470</v>
      </c>
      <c r="BL3" s="228" t="s">
        <v>469</v>
      </c>
      <c r="BM3" s="236" t="s">
        <v>17</v>
      </c>
      <c r="BN3" s="228" t="s">
        <v>145</v>
      </c>
      <c r="BY3" s="228"/>
      <c r="BZ3" s="228"/>
      <c r="CA3" s="228"/>
      <c r="CB3" s="228"/>
    </row>
    <row r="4" spans="3:111" ht="3.75" customHeight="1" x14ac:dyDescent="0.3">
      <c r="AT4"/>
      <c r="AU4"/>
      <c r="AV4"/>
      <c r="AW4"/>
      <c r="AX4" s="231"/>
      <c r="AY4" s="233"/>
      <c r="AZ4" s="231"/>
      <c r="BA4" s="233"/>
      <c r="BB4"/>
      <c r="BC4"/>
      <c r="BD4"/>
    </row>
    <row r="5" spans="3:111" x14ac:dyDescent="0.3">
      <c r="C5" s="295" t="s">
        <v>266</v>
      </c>
      <c r="D5" s="295" t="s">
        <v>334</v>
      </c>
      <c r="E5" s="298" t="s">
        <v>336</v>
      </c>
      <c r="F5" s="299"/>
      <c r="G5" s="299"/>
      <c r="H5" s="299"/>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299"/>
      <c r="AI5" s="299"/>
      <c r="AJ5" s="299"/>
      <c r="AK5" s="299"/>
      <c r="AL5" s="299"/>
      <c r="AM5" s="299"/>
      <c r="AN5" s="299"/>
      <c r="AO5" s="300"/>
      <c r="AP5" s="301" t="s">
        <v>178</v>
      </c>
      <c r="AQ5" s="301"/>
      <c r="AR5" s="301"/>
      <c r="AS5" s="246"/>
      <c r="AT5" s="230">
        <f>'Guayule-Cotton-Wheat'!C77</f>
        <v>12</v>
      </c>
      <c r="AU5" s="232">
        <f>'Guayule-Cotton-Wheat'!F53</f>
        <v>140.08263032115187</v>
      </c>
      <c r="AV5">
        <f>'Guayule-Cotton-Wheat'!L49</f>
        <v>40.5</v>
      </c>
      <c r="AW5">
        <f>'Guayule-Cotton-Wheat'!L37</f>
        <v>157.416</v>
      </c>
      <c r="AX5" s="231"/>
      <c r="AY5" s="235">
        <f>'Guayule-Cotton-Wheat'!D46</f>
        <v>13.13</v>
      </c>
      <c r="AZ5" s="231">
        <f>'Guayule-Cotton-Wheat'!F181</f>
        <v>4.5</v>
      </c>
      <c r="BA5" s="235">
        <f>'Guayule-Cotton-Wheat'!D44</f>
        <v>60</v>
      </c>
      <c r="BB5"/>
      <c r="BC5" s="229">
        <f>'Guayule-Cotton-Wheat'!L33</f>
        <v>78.374101229745818</v>
      </c>
      <c r="BD5"/>
      <c r="BE5" s="9">
        <f>0.005</f>
        <v>5.0000000000000001E-3</v>
      </c>
      <c r="BF5" s="9">
        <v>0.02</v>
      </c>
      <c r="BH5">
        <f>'Guayule-Cotton-Wheat'!D60</f>
        <v>0.06</v>
      </c>
      <c r="BJ5" s="168"/>
    </row>
    <row r="6" spans="3:111" x14ac:dyDescent="0.3">
      <c r="C6" s="296"/>
      <c r="D6" s="296"/>
      <c r="E6" s="15">
        <v>1</v>
      </c>
      <c r="F6" s="15">
        <v>2</v>
      </c>
      <c r="G6" s="15">
        <v>3</v>
      </c>
      <c r="H6" s="15">
        <v>4</v>
      </c>
      <c r="I6" s="15">
        <v>5</v>
      </c>
      <c r="J6" s="15">
        <v>6</v>
      </c>
      <c r="K6" s="15">
        <v>7</v>
      </c>
      <c r="L6" s="15">
        <v>8</v>
      </c>
      <c r="M6" s="15">
        <v>9</v>
      </c>
      <c r="N6" s="15">
        <v>10</v>
      </c>
      <c r="O6" s="15">
        <v>11</v>
      </c>
      <c r="P6" s="15">
        <v>12</v>
      </c>
      <c r="Q6" s="15">
        <v>13</v>
      </c>
      <c r="R6" s="15">
        <v>14</v>
      </c>
      <c r="S6" s="15">
        <v>15</v>
      </c>
      <c r="T6" s="15">
        <v>16</v>
      </c>
      <c r="U6" s="15">
        <v>17</v>
      </c>
      <c r="V6" s="15">
        <v>18</v>
      </c>
      <c r="W6" s="15">
        <v>19</v>
      </c>
      <c r="X6" s="15">
        <v>20</v>
      </c>
      <c r="Y6" s="15">
        <v>21</v>
      </c>
      <c r="Z6" s="15">
        <v>22</v>
      </c>
      <c r="AA6" s="15">
        <v>23</v>
      </c>
      <c r="AB6" s="15">
        <v>24</v>
      </c>
      <c r="AC6" s="15">
        <v>25</v>
      </c>
      <c r="AD6" s="15">
        <v>26</v>
      </c>
      <c r="AE6" s="15">
        <v>27</v>
      </c>
      <c r="AF6" s="15">
        <v>28</v>
      </c>
      <c r="AG6" s="15">
        <v>29</v>
      </c>
      <c r="AH6" s="15">
        <v>30</v>
      </c>
      <c r="AI6" s="15">
        <v>31</v>
      </c>
      <c r="AJ6" s="15">
        <v>32</v>
      </c>
      <c r="AK6" s="15">
        <v>33</v>
      </c>
      <c r="AL6" s="15">
        <v>34</v>
      </c>
      <c r="AM6" s="15">
        <v>35</v>
      </c>
      <c r="AN6" s="15">
        <v>36</v>
      </c>
      <c r="AO6" s="15">
        <v>37</v>
      </c>
      <c r="AP6" s="194" t="s">
        <v>182</v>
      </c>
      <c r="AQ6" s="194" t="s">
        <v>291</v>
      </c>
      <c r="AR6" s="194" t="s">
        <v>325</v>
      </c>
      <c r="AS6" s="246"/>
      <c r="AT6" s="231"/>
      <c r="AU6" s="233"/>
      <c r="AV6"/>
      <c r="AW6"/>
      <c r="AX6" s="231"/>
      <c r="AY6" s="233"/>
      <c r="AZ6" s="231"/>
      <c r="BA6" s="233"/>
      <c r="BB6"/>
      <c r="BC6"/>
      <c r="BD6"/>
      <c r="BE6" s="9"/>
      <c r="BF6" s="9"/>
      <c r="BJ6" s="168"/>
    </row>
    <row r="7" spans="3:111" x14ac:dyDescent="0.3">
      <c r="C7" s="292">
        <v>1</v>
      </c>
      <c r="D7" s="152" t="s">
        <v>406</v>
      </c>
      <c r="E7" s="157"/>
      <c r="F7" s="157"/>
      <c r="G7" s="157"/>
      <c r="H7" s="157"/>
      <c r="I7" s="157"/>
      <c r="J7" s="159"/>
      <c r="K7" s="157"/>
      <c r="L7" s="157"/>
      <c r="M7" s="159"/>
      <c r="N7" s="157"/>
      <c r="O7" s="157"/>
      <c r="P7" s="157"/>
      <c r="Q7" s="157"/>
      <c r="R7" s="157"/>
      <c r="S7" s="157"/>
      <c r="T7" s="157"/>
      <c r="U7" s="159"/>
      <c r="V7" s="157"/>
      <c r="W7" s="157"/>
      <c r="X7" s="157"/>
      <c r="Y7" s="157"/>
      <c r="Z7" s="157"/>
      <c r="AA7" s="159"/>
      <c r="AB7" s="157"/>
      <c r="AC7" s="157"/>
      <c r="AD7" s="157"/>
      <c r="AE7" s="157"/>
      <c r="AF7" s="157"/>
      <c r="AG7" s="159"/>
      <c r="AH7" s="157"/>
      <c r="AI7" s="157"/>
      <c r="AJ7" s="157"/>
      <c r="AK7" s="157"/>
      <c r="AL7" s="157"/>
      <c r="AM7" s="157"/>
      <c r="AN7" s="157"/>
      <c r="AO7" s="157"/>
      <c r="AP7" s="196">
        <f>SUM(E56:AO56)</f>
        <v>1020.2868999999999</v>
      </c>
      <c r="AQ7" s="196" t="s">
        <v>385</v>
      </c>
      <c r="AR7" s="196">
        <f>$E$77-AP7</f>
        <v>6948.8857000000007</v>
      </c>
      <c r="AS7" s="247"/>
      <c r="AT7" s="231"/>
      <c r="AU7" s="234"/>
      <c r="AV7" s="201">
        <f>AP7*AV5</f>
        <v>41321.619449999998</v>
      </c>
      <c r="AW7" s="168">
        <f>AW$5*AP7</f>
        <v>160609.48265039999</v>
      </c>
      <c r="AX7" s="231"/>
      <c r="AY7" s="234">
        <f>AP7*AY$5</f>
        <v>13396.366997000001</v>
      </c>
      <c r="AZ7" s="231"/>
      <c r="BA7" s="234">
        <f>BA$5*AZ$5*AP7</f>
        <v>275477.46299999999</v>
      </c>
      <c r="BB7"/>
      <c r="BC7" s="168">
        <f>AP7*BC5</f>
        <v>79964.068783983545</v>
      </c>
      <c r="BD7" s="201"/>
      <c r="BE7" s="239">
        <f>POWER(1+$BE$5,C7)</f>
        <v>1.0049999999999999</v>
      </c>
      <c r="BF7" s="239">
        <f>POWER(1+$BF$5,C7)</f>
        <v>1.02</v>
      </c>
      <c r="BH7">
        <v>1</v>
      </c>
      <c r="BJ7" s="168">
        <f>AU7*BE7</f>
        <v>0</v>
      </c>
      <c r="BK7" s="168">
        <f>BF7*AV7</f>
        <v>42148.051839</v>
      </c>
      <c r="BL7" s="168">
        <f>BF7*AW7</f>
        <v>163821.67230340801</v>
      </c>
      <c r="BM7" s="168">
        <f>(AY7+BA7)*BF7</f>
        <v>294651.30659693998</v>
      </c>
      <c r="BN7" s="168">
        <f>BF7*BC7</f>
        <v>81563.350159663212</v>
      </c>
    </row>
    <row r="8" spans="3:111" x14ac:dyDescent="0.3">
      <c r="C8" s="293"/>
      <c r="D8" s="153" t="s">
        <v>407</v>
      </c>
      <c r="E8" s="158"/>
      <c r="F8" s="158"/>
      <c r="G8" s="158"/>
      <c r="H8" s="158"/>
      <c r="I8" s="158"/>
      <c r="J8" s="160"/>
      <c r="K8" s="158"/>
      <c r="L8" s="158"/>
      <c r="M8" s="160"/>
      <c r="N8" s="158"/>
      <c r="O8" s="158"/>
      <c r="P8" s="158"/>
      <c r="Q8" s="158"/>
      <c r="R8" s="158"/>
      <c r="S8" s="158"/>
      <c r="T8" s="158"/>
      <c r="U8" s="160"/>
      <c r="V8" s="158"/>
      <c r="W8" s="158"/>
      <c r="X8" s="158"/>
      <c r="Y8" s="158"/>
      <c r="Z8" s="158"/>
      <c r="AA8" s="160"/>
      <c r="AB8" s="158"/>
      <c r="AC8" s="158"/>
      <c r="AD8" s="158"/>
      <c r="AE8" s="158"/>
      <c r="AF8" s="158"/>
      <c r="AG8" s="160"/>
      <c r="AH8" s="158"/>
      <c r="AI8" s="158"/>
      <c r="AJ8" s="158"/>
      <c r="AK8" s="158"/>
      <c r="AL8" s="158"/>
      <c r="AM8" s="158"/>
      <c r="AN8" s="158"/>
      <c r="AO8" s="158"/>
      <c r="AP8" s="197">
        <f t="shared" ref="AP8:AP26" si="0">SUM(E57:AO57)</f>
        <v>1020.2868999999999</v>
      </c>
      <c r="AQ8" s="197">
        <f>$E$77-AP8</f>
        <v>6948.8857000000007</v>
      </c>
      <c r="AR8" s="198" t="s">
        <v>385</v>
      </c>
      <c r="AS8" s="248"/>
      <c r="AT8" s="231"/>
      <c r="AU8" s="233"/>
      <c r="AV8" s="201"/>
      <c r="AW8"/>
      <c r="AX8" s="231"/>
      <c r="AY8" s="233"/>
      <c r="AZ8" s="231"/>
      <c r="BA8" s="233"/>
      <c r="BB8"/>
      <c r="BC8" s="168"/>
      <c r="BD8" s="201"/>
      <c r="BE8" s="238"/>
      <c r="BF8" s="238"/>
      <c r="BJ8" s="168"/>
      <c r="BT8" s="168"/>
      <c r="BU8" s="168"/>
      <c r="BV8" s="168"/>
      <c r="CK8" s="168"/>
    </row>
    <row r="9" spans="3:111" x14ac:dyDescent="0.3">
      <c r="C9" s="292">
        <v>2</v>
      </c>
      <c r="D9" s="152" t="s">
        <v>406</v>
      </c>
      <c r="E9" s="157"/>
      <c r="F9" s="157"/>
      <c r="G9" s="157"/>
      <c r="H9" s="157"/>
      <c r="I9" s="157"/>
      <c r="J9" s="159"/>
      <c r="K9" s="157"/>
      <c r="L9" s="157"/>
      <c r="M9" s="159"/>
      <c r="N9" s="157"/>
      <c r="O9" s="157"/>
      <c r="P9" s="157"/>
      <c r="Q9" s="157"/>
      <c r="R9" s="157"/>
      <c r="S9" s="159"/>
      <c r="T9" s="157"/>
      <c r="U9" s="159"/>
      <c r="V9" s="159"/>
      <c r="W9" s="157"/>
      <c r="X9" s="157"/>
      <c r="Y9" s="157"/>
      <c r="Z9" s="157"/>
      <c r="AA9" s="159"/>
      <c r="AB9" s="157"/>
      <c r="AC9" s="157"/>
      <c r="AD9" s="157"/>
      <c r="AE9" s="157"/>
      <c r="AF9" s="157"/>
      <c r="AG9" s="159"/>
      <c r="AH9" s="157"/>
      <c r="AI9" s="157"/>
      <c r="AJ9" s="157"/>
      <c r="AK9" s="157"/>
      <c r="AL9" s="157"/>
      <c r="AM9" s="157"/>
      <c r="AN9" s="157"/>
      <c r="AO9" s="157"/>
      <c r="AP9" s="196">
        <f t="shared" si="0"/>
        <v>1507.7275</v>
      </c>
      <c r="AQ9" s="196" t="s">
        <v>385</v>
      </c>
      <c r="AR9" s="196">
        <f>$E$77-AP9</f>
        <v>6461.4451000000008</v>
      </c>
      <c r="AS9" s="247"/>
      <c r="AT9" s="231"/>
      <c r="AU9" s="234">
        <f>AP7*AU5*AT5</f>
        <v>1715093.6716105684</v>
      </c>
      <c r="AV9" s="201">
        <f>(AP11-AP7)*AV5</f>
        <v>19741.344300000001</v>
      </c>
      <c r="AW9" s="168">
        <f>AW$5*AP9</f>
        <v>237340.43213999999</v>
      </c>
      <c r="AX9" s="231"/>
      <c r="AY9" s="234">
        <f>AP9*AY$5</f>
        <v>19796.462074999999</v>
      </c>
      <c r="AZ9" s="231"/>
      <c r="BA9" s="234">
        <f>BA$5*AZ$5*AP9</f>
        <v>407086.42499999999</v>
      </c>
      <c r="BB9"/>
      <c r="BC9" s="168">
        <f>(AP11-AP7)*BC5</f>
        <v>38202.71892788804</v>
      </c>
      <c r="BD9" s="201"/>
      <c r="BE9" s="239">
        <f>POWER(1+$BE$5,C9)</f>
        <v>1.0100249999999997</v>
      </c>
      <c r="BF9" s="239">
        <f>POWER(1+$BF$5,C9)</f>
        <v>1.0404</v>
      </c>
      <c r="BH9">
        <f>POWER(1+$BH$5,C7)</f>
        <v>1.06</v>
      </c>
      <c r="BJ9" s="168">
        <f>AU9*BE9</f>
        <v>1732287.4856684639</v>
      </c>
      <c r="BK9" s="168">
        <f>BF9*AV9</f>
        <v>20538.894609719999</v>
      </c>
      <c r="BL9" s="168">
        <f>BF9*AW9</f>
        <v>246928.985598456</v>
      </c>
      <c r="BM9" s="168">
        <f>(AY9+BA9)*BF9</f>
        <v>444128.95571282995</v>
      </c>
      <c r="BN9" s="168">
        <f>BF9*BC9</f>
        <v>39746.108772574713</v>
      </c>
      <c r="BV9" s="168"/>
      <c r="DG9" s="184"/>
    </row>
    <row r="10" spans="3:111" x14ac:dyDescent="0.3">
      <c r="C10" s="293"/>
      <c r="D10" s="153" t="s">
        <v>407</v>
      </c>
      <c r="E10" s="158"/>
      <c r="F10" s="158"/>
      <c r="G10" s="158"/>
      <c r="H10" s="158"/>
      <c r="I10" s="158"/>
      <c r="J10" s="160"/>
      <c r="K10" s="158"/>
      <c r="L10" s="158"/>
      <c r="M10" s="160"/>
      <c r="N10" s="158"/>
      <c r="O10" s="158"/>
      <c r="P10" s="158"/>
      <c r="Q10" s="158"/>
      <c r="R10" s="158"/>
      <c r="S10" s="160"/>
      <c r="T10" s="158"/>
      <c r="U10" s="160"/>
      <c r="V10" s="160"/>
      <c r="W10" s="158"/>
      <c r="X10" s="158"/>
      <c r="Y10" s="158"/>
      <c r="Z10" s="158"/>
      <c r="AA10" s="160"/>
      <c r="AB10" s="158"/>
      <c r="AC10" s="158"/>
      <c r="AD10" s="158"/>
      <c r="AE10" s="158"/>
      <c r="AF10" s="158"/>
      <c r="AG10" s="160"/>
      <c r="AH10" s="158"/>
      <c r="AI10" s="158"/>
      <c r="AJ10" s="158"/>
      <c r="AK10" s="158"/>
      <c r="AL10" s="158"/>
      <c r="AM10" s="158"/>
      <c r="AN10" s="158"/>
      <c r="AO10" s="158"/>
      <c r="AP10" s="197">
        <f t="shared" si="0"/>
        <v>1507.7275</v>
      </c>
      <c r="AQ10" s="197">
        <f>$E$77-AP10</f>
        <v>6461.4451000000008</v>
      </c>
      <c r="AR10" s="198" t="s">
        <v>385</v>
      </c>
      <c r="AS10" s="248"/>
      <c r="AT10" s="231"/>
      <c r="AU10" s="233"/>
      <c r="AV10" s="201"/>
      <c r="AW10"/>
      <c r="AX10" s="231"/>
      <c r="AY10" s="233"/>
      <c r="AZ10" s="231"/>
      <c r="BA10" s="233"/>
      <c r="BB10"/>
      <c r="BC10"/>
      <c r="BD10" s="201"/>
      <c r="BE10" s="238"/>
      <c r="BF10" s="238"/>
      <c r="BJ10" s="168"/>
      <c r="BV10" s="168"/>
      <c r="DG10" s="184"/>
    </row>
    <row r="11" spans="3:111" x14ac:dyDescent="0.3">
      <c r="C11" s="292">
        <v>3</v>
      </c>
      <c r="D11" s="152" t="s">
        <v>406</v>
      </c>
      <c r="E11" s="157"/>
      <c r="F11" s="157"/>
      <c r="G11" s="157"/>
      <c r="H11" s="157"/>
      <c r="I11" s="157"/>
      <c r="J11" s="159"/>
      <c r="K11" s="157"/>
      <c r="L11" s="157"/>
      <c r="M11" s="159"/>
      <c r="N11" s="157"/>
      <c r="O11" s="157"/>
      <c r="P11" s="157"/>
      <c r="Q11" s="157"/>
      <c r="R11" s="157"/>
      <c r="S11" s="159"/>
      <c r="T11" s="157"/>
      <c r="U11" s="159"/>
      <c r="V11" s="159"/>
      <c r="W11" s="157"/>
      <c r="X11" s="157"/>
      <c r="Y11" s="157"/>
      <c r="Z11" s="157"/>
      <c r="AA11" s="159"/>
      <c r="AB11" s="157"/>
      <c r="AC11" s="157"/>
      <c r="AD11" s="157"/>
      <c r="AE11" s="157"/>
      <c r="AF11" s="157"/>
      <c r="AG11" s="159"/>
      <c r="AH11" s="157"/>
      <c r="AI11" s="157"/>
      <c r="AJ11" s="157"/>
      <c r="AK11" s="157"/>
      <c r="AL11" s="157"/>
      <c r="AM11" s="157"/>
      <c r="AN11" s="157"/>
      <c r="AO11" s="157"/>
      <c r="AP11" s="196">
        <f t="shared" si="0"/>
        <v>1507.7275</v>
      </c>
      <c r="AQ11" s="196" t="s">
        <v>385</v>
      </c>
      <c r="AR11" s="196">
        <f>$E$77-AP11</f>
        <v>6461.4451000000008</v>
      </c>
      <c r="AS11" s="247"/>
      <c r="AT11" s="231"/>
      <c r="AU11" s="234">
        <f>(AP11-AP7)*AU5*AT5</f>
        <v>819383.53647984553</v>
      </c>
      <c r="AV11" s="201"/>
      <c r="AW11" s="168">
        <f>AW$5*AP11</f>
        <v>237340.43213999999</v>
      </c>
      <c r="AX11" s="231"/>
      <c r="AY11" s="234">
        <f>AP11*AY$5</f>
        <v>19796.462074999999</v>
      </c>
      <c r="AZ11" s="231"/>
      <c r="BA11" s="234">
        <f>BA$5*AZ$5*AP11</f>
        <v>407086.42499999999</v>
      </c>
      <c r="BB11"/>
      <c r="BC11"/>
      <c r="BD11" s="201"/>
      <c r="BE11" s="239">
        <f>POWER(1+$BE$5,C11)</f>
        <v>1.0150751249999996</v>
      </c>
      <c r="BF11" s="239">
        <f>POWER(1+$BF$5,C11)</f>
        <v>1.0612079999999999</v>
      </c>
      <c r="BH11">
        <f>POWER(1+$BH$5,C9)</f>
        <v>1.1236000000000002</v>
      </c>
      <c r="BJ11" s="168">
        <f>AU11*BE11</f>
        <v>831735.8457152209</v>
      </c>
      <c r="BK11" s="168">
        <f>BF11*AV11</f>
        <v>0</v>
      </c>
      <c r="BL11" s="168">
        <f>BF11*AW11</f>
        <v>251867.5653104251</v>
      </c>
      <c r="BM11" s="168">
        <f>(AY11+BA11)*BF11</f>
        <v>453011.53482708655</v>
      </c>
      <c r="BN11" s="168">
        <f>BF11*BC11</f>
        <v>0</v>
      </c>
      <c r="DG11" s="184"/>
    </row>
    <row r="12" spans="3:111" x14ac:dyDescent="0.3">
      <c r="C12" s="293"/>
      <c r="D12" s="153" t="s">
        <v>407</v>
      </c>
      <c r="E12" s="158"/>
      <c r="F12" s="158"/>
      <c r="G12" s="158"/>
      <c r="H12" s="158"/>
      <c r="I12" s="158"/>
      <c r="J12" s="160"/>
      <c r="K12" s="158"/>
      <c r="L12" s="158"/>
      <c r="M12" s="160"/>
      <c r="N12" s="158"/>
      <c r="O12" s="158"/>
      <c r="P12" s="158"/>
      <c r="Q12" s="158"/>
      <c r="R12" s="158"/>
      <c r="S12" s="160"/>
      <c r="T12" s="158"/>
      <c r="U12" s="160"/>
      <c r="V12" s="160"/>
      <c r="W12" s="158"/>
      <c r="X12" s="158"/>
      <c r="Y12" s="158"/>
      <c r="Z12" s="158"/>
      <c r="AA12" s="160"/>
      <c r="AB12" s="158"/>
      <c r="AC12" s="158"/>
      <c r="AD12" s="158"/>
      <c r="AE12" s="158"/>
      <c r="AF12" s="158"/>
      <c r="AG12" s="160"/>
      <c r="AH12" s="158"/>
      <c r="AI12" s="158"/>
      <c r="AJ12" s="158"/>
      <c r="AK12" s="158"/>
      <c r="AL12" s="158"/>
      <c r="AM12" s="158"/>
      <c r="AN12" s="158"/>
      <c r="AO12" s="158"/>
      <c r="AP12" s="199">
        <f t="shared" si="0"/>
        <v>1507.7275</v>
      </c>
      <c r="AQ12" s="199">
        <f>$E$77-AP12</f>
        <v>6461.4451000000008</v>
      </c>
      <c r="AR12" s="200" t="s">
        <v>385</v>
      </c>
      <c r="AS12" s="248"/>
      <c r="AT12" s="231"/>
      <c r="AU12" s="233"/>
      <c r="AV12" s="201"/>
      <c r="AW12"/>
      <c r="AX12" s="231"/>
      <c r="AY12" s="233"/>
      <c r="AZ12" s="231"/>
      <c r="BA12" s="233"/>
      <c r="BB12"/>
      <c r="BC12"/>
      <c r="BD12" s="201"/>
      <c r="BE12" s="238"/>
      <c r="BF12" s="238"/>
      <c r="BJ12" s="168"/>
      <c r="DG12" s="184"/>
    </row>
    <row r="13" spans="3:111" x14ac:dyDescent="0.3">
      <c r="C13" s="294">
        <v>4</v>
      </c>
      <c r="D13" s="152" t="s">
        <v>406</v>
      </c>
      <c r="E13" s="157"/>
      <c r="F13" s="157"/>
      <c r="G13" s="157"/>
      <c r="H13" s="157"/>
      <c r="I13" s="157"/>
      <c r="J13" s="159"/>
      <c r="K13" s="157"/>
      <c r="L13" s="157"/>
      <c r="M13" s="159"/>
      <c r="N13" s="157"/>
      <c r="O13" s="157"/>
      <c r="P13" s="157"/>
      <c r="Q13" s="157"/>
      <c r="R13" s="157"/>
      <c r="S13" s="159"/>
      <c r="T13" s="157"/>
      <c r="U13" s="159"/>
      <c r="V13" s="159"/>
      <c r="W13" s="157"/>
      <c r="X13" s="157"/>
      <c r="Y13" s="157"/>
      <c r="Z13" s="157"/>
      <c r="AA13" s="159"/>
      <c r="AB13" s="157"/>
      <c r="AC13" s="157"/>
      <c r="AD13" s="157"/>
      <c r="AE13" s="157"/>
      <c r="AF13" s="157"/>
      <c r="AG13" s="159"/>
      <c r="AH13" s="157"/>
      <c r="AI13" s="157"/>
      <c r="AJ13" s="157"/>
      <c r="AK13" s="157"/>
      <c r="AL13" s="157"/>
      <c r="AM13" s="157"/>
      <c r="AN13" s="157"/>
      <c r="AO13" s="157"/>
      <c r="AP13" s="196">
        <f t="shared" si="0"/>
        <v>1507.7275</v>
      </c>
      <c r="AQ13" s="196" t="s">
        <v>385</v>
      </c>
      <c r="AR13" s="196">
        <f>$E$77-AP13</f>
        <v>6461.4451000000008</v>
      </c>
      <c r="AS13" s="247"/>
      <c r="AT13" s="231"/>
      <c r="AU13" s="234">
        <f>AP7*AU5*AT5</f>
        <v>1715093.6716105684</v>
      </c>
      <c r="AV13" s="201"/>
      <c r="AW13" s="168">
        <f>AW$5*AP13</f>
        <v>237340.43213999999</v>
      </c>
      <c r="AX13" s="231"/>
      <c r="AY13" s="234">
        <f>AP13*AY$5</f>
        <v>19796.462074999999</v>
      </c>
      <c r="AZ13" s="231"/>
      <c r="BA13" s="234">
        <f>BA$5*AZ$5*AP13</f>
        <v>407086.42499999999</v>
      </c>
      <c r="BB13"/>
      <c r="BC13"/>
      <c r="BD13" s="201"/>
      <c r="BE13" s="239">
        <f>POWER(1+$BE$5,C13)</f>
        <v>1.0201505006249993</v>
      </c>
      <c r="BF13" s="239">
        <f>POWER(1+$BF$5,C13)</f>
        <v>1.08243216</v>
      </c>
      <c r="BH13">
        <f>POWER(1+$BH$5,C11)</f>
        <v>1.1910160000000003</v>
      </c>
      <c r="BJ13" s="168">
        <f>AU13*BE13</f>
        <v>1749653.6677122896</v>
      </c>
      <c r="BK13" s="168">
        <f>BF13*AV13</f>
        <v>0</v>
      </c>
      <c r="BL13" s="168">
        <f>BF13*AW13</f>
        <v>256904.91661663359</v>
      </c>
      <c r="BM13" s="168">
        <f>(AY13+BA13)*BF13</f>
        <v>462071.76552362827</v>
      </c>
      <c r="BN13" s="168">
        <f>BF13*BC13</f>
        <v>0</v>
      </c>
      <c r="DG13" s="184"/>
    </row>
    <row r="14" spans="3:111" x14ac:dyDescent="0.3">
      <c r="C14" s="294"/>
      <c r="D14" s="153" t="s">
        <v>407</v>
      </c>
      <c r="E14" s="158"/>
      <c r="F14" s="158"/>
      <c r="G14" s="158"/>
      <c r="H14" s="158"/>
      <c r="I14" s="158"/>
      <c r="J14" s="160"/>
      <c r="K14" s="158"/>
      <c r="L14" s="158"/>
      <c r="M14" s="160"/>
      <c r="N14" s="158"/>
      <c r="O14" s="158"/>
      <c r="P14" s="158"/>
      <c r="Q14" s="158"/>
      <c r="R14" s="158"/>
      <c r="S14" s="160"/>
      <c r="T14" s="158"/>
      <c r="U14" s="160"/>
      <c r="V14" s="160"/>
      <c r="W14" s="158"/>
      <c r="X14" s="158"/>
      <c r="Y14" s="158"/>
      <c r="Z14" s="158"/>
      <c r="AA14" s="160"/>
      <c r="AB14" s="158"/>
      <c r="AC14" s="158"/>
      <c r="AD14" s="158"/>
      <c r="AE14" s="158"/>
      <c r="AF14" s="158"/>
      <c r="AG14" s="160"/>
      <c r="AH14" s="158"/>
      <c r="AI14" s="158"/>
      <c r="AJ14" s="158"/>
      <c r="AK14" s="158"/>
      <c r="AL14" s="158"/>
      <c r="AM14" s="158"/>
      <c r="AN14" s="158"/>
      <c r="AO14" s="158"/>
      <c r="AP14" s="199">
        <f t="shared" si="0"/>
        <v>1507.7275</v>
      </c>
      <c r="AQ14" s="199">
        <f>$E$77-AP14</f>
        <v>6461.4451000000008</v>
      </c>
      <c r="AR14" s="200" t="s">
        <v>385</v>
      </c>
      <c r="AS14" s="248"/>
      <c r="AT14" s="231"/>
      <c r="AU14" s="233"/>
      <c r="AV14" s="201"/>
      <c r="AW14"/>
      <c r="AX14" s="231"/>
      <c r="AY14" s="233"/>
      <c r="AZ14" s="231"/>
      <c r="BA14" s="233"/>
      <c r="BB14"/>
      <c r="BC14"/>
      <c r="BD14" s="201"/>
      <c r="BE14" s="238"/>
      <c r="BF14" s="238"/>
      <c r="BJ14" s="168"/>
      <c r="DG14" s="184"/>
    </row>
    <row r="15" spans="3:111" x14ac:dyDescent="0.3">
      <c r="C15" s="292">
        <v>5</v>
      </c>
      <c r="D15" s="152" t="s">
        <v>406</v>
      </c>
      <c r="E15" s="157"/>
      <c r="F15" s="157"/>
      <c r="G15" s="157"/>
      <c r="H15" s="157"/>
      <c r="I15" s="157"/>
      <c r="J15" s="159"/>
      <c r="K15" s="157"/>
      <c r="L15" s="157"/>
      <c r="M15" s="159"/>
      <c r="N15" s="157"/>
      <c r="O15" s="157"/>
      <c r="P15" s="157"/>
      <c r="Q15" s="157"/>
      <c r="R15" s="157"/>
      <c r="S15" s="159"/>
      <c r="T15" s="157"/>
      <c r="U15" s="159"/>
      <c r="V15" s="159"/>
      <c r="W15" s="157"/>
      <c r="X15" s="157"/>
      <c r="Y15" s="157"/>
      <c r="Z15" s="157"/>
      <c r="AA15" s="159"/>
      <c r="AB15" s="157"/>
      <c r="AC15" s="157"/>
      <c r="AD15" s="157"/>
      <c r="AE15" s="157"/>
      <c r="AF15" s="157"/>
      <c r="AG15" s="159"/>
      <c r="AH15" s="157"/>
      <c r="AI15" s="157"/>
      <c r="AJ15" s="157"/>
      <c r="AK15" s="157"/>
      <c r="AL15" s="157"/>
      <c r="AM15" s="157"/>
      <c r="AN15" s="157"/>
      <c r="AO15" s="157"/>
      <c r="AP15" s="196">
        <f t="shared" si="0"/>
        <v>1507.7275</v>
      </c>
      <c r="AQ15" s="196" t="s">
        <v>385</v>
      </c>
      <c r="AR15" s="196">
        <f>$E$77-AP15</f>
        <v>6461.4451000000008</v>
      </c>
      <c r="AS15" s="247"/>
      <c r="AT15" s="231"/>
      <c r="AU15" s="234">
        <f>(AP11-AP7)*AU5*AT5</f>
        <v>819383.53647984553</v>
      </c>
      <c r="AV15" s="201"/>
      <c r="AW15" s="168">
        <f>AW$5*AP15</f>
        <v>237340.43213999999</v>
      </c>
      <c r="AX15" s="231"/>
      <c r="AY15" s="234">
        <f>AP15*AY$5</f>
        <v>19796.462074999999</v>
      </c>
      <c r="AZ15" s="231"/>
      <c r="BA15" s="234">
        <f>BA$5*AZ$5*AP15</f>
        <v>407086.42499999999</v>
      </c>
      <c r="BB15"/>
      <c r="BC15"/>
      <c r="BD15" s="201"/>
      <c r="BE15" s="239">
        <f>POWER(1+$BE$5,C15)</f>
        <v>1.0252512531281242</v>
      </c>
      <c r="BF15" s="239">
        <f>POWER(1+$BF$5,C15)</f>
        <v>1.1040808032</v>
      </c>
      <c r="BH15">
        <f>POWER(1+$BH$5,C13)</f>
        <v>1.2624769600000003</v>
      </c>
      <c r="BJ15" s="168">
        <f>AU15*BE15</f>
        <v>840073.99756851571</v>
      </c>
      <c r="BK15" s="168">
        <f>BF15*AV15</f>
        <v>0</v>
      </c>
      <c r="BL15" s="168">
        <f>BF15*AW15</f>
        <v>262043.0149489663</v>
      </c>
      <c r="BM15" s="168">
        <f>(AY15+BA15)*BF15</f>
        <v>471313.20083410089</v>
      </c>
      <c r="BN15" s="168">
        <f>BF15*BC15</f>
        <v>0</v>
      </c>
      <c r="DG15" s="184"/>
    </row>
    <row r="16" spans="3:111" x14ac:dyDescent="0.3">
      <c r="C16" s="293"/>
      <c r="D16" s="153" t="s">
        <v>407</v>
      </c>
      <c r="E16" s="158"/>
      <c r="F16" s="158"/>
      <c r="G16" s="158"/>
      <c r="H16" s="158"/>
      <c r="I16" s="158"/>
      <c r="J16" s="160"/>
      <c r="K16" s="158"/>
      <c r="L16" s="158"/>
      <c r="M16" s="160"/>
      <c r="N16" s="158"/>
      <c r="O16" s="158"/>
      <c r="P16" s="158"/>
      <c r="Q16" s="158"/>
      <c r="R16" s="158"/>
      <c r="S16" s="160"/>
      <c r="T16" s="158"/>
      <c r="U16" s="160"/>
      <c r="V16" s="160"/>
      <c r="W16" s="158"/>
      <c r="X16" s="158"/>
      <c r="Y16" s="158"/>
      <c r="Z16" s="158"/>
      <c r="AA16" s="160"/>
      <c r="AB16" s="158"/>
      <c r="AC16" s="158"/>
      <c r="AD16" s="158"/>
      <c r="AE16" s="158"/>
      <c r="AF16" s="158"/>
      <c r="AG16" s="160"/>
      <c r="AH16" s="158"/>
      <c r="AI16" s="158"/>
      <c r="AJ16" s="158"/>
      <c r="AK16" s="158"/>
      <c r="AL16" s="158"/>
      <c r="AM16" s="158"/>
      <c r="AN16" s="158"/>
      <c r="AO16" s="158"/>
      <c r="AP16" s="199">
        <f t="shared" si="0"/>
        <v>1507.7275</v>
      </c>
      <c r="AQ16" s="199">
        <f>$E$77-AP16</f>
        <v>6461.4451000000008</v>
      </c>
      <c r="AR16" s="200" t="s">
        <v>385</v>
      </c>
      <c r="AS16" s="248"/>
      <c r="AT16" s="231"/>
      <c r="AU16" s="233"/>
      <c r="AV16" s="201"/>
      <c r="AW16"/>
      <c r="AX16" s="231"/>
      <c r="AY16" s="233"/>
      <c r="AZ16" s="231"/>
      <c r="BA16" s="233"/>
      <c r="BB16"/>
      <c r="BC16"/>
      <c r="BD16" s="201"/>
      <c r="BE16" s="238"/>
      <c r="BF16" s="238"/>
      <c r="BJ16" s="168"/>
      <c r="DG16" s="184"/>
    </row>
    <row r="17" spans="3:131" x14ac:dyDescent="0.3">
      <c r="C17" s="292">
        <v>6</v>
      </c>
      <c r="D17" s="152" t="s">
        <v>406</v>
      </c>
      <c r="E17" s="157"/>
      <c r="F17" s="157"/>
      <c r="G17" s="157"/>
      <c r="H17" s="157"/>
      <c r="I17" s="157"/>
      <c r="J17" s="159"/>
      <c r="K17" s="157"/>
      <c r="L17" s="157"/>
      <c r="M17" s="159"/>
      <c r="N17" s="157"/>
      <c r="O17" s="157"/>
      <c r="P17" s="157"/>
      <c r="Q17" s="157"/>
      <c r="R17" s="157"/>
      <c r="S17" s="159"/>
      <c r="T17" s="157"/>
      <c r="U17" s="159"/>
      <c r="V17" s="159"/>
      <c r="W17" s="157"/>
      <c r="X17" s="157"/>
      <c r="Y17" s="157"/>
      <c r="Z17" s="157"/>
      <c r="AA17" s="159"/>
      <c r="AB17" s="157"/>
      <c r="AC17" s="157"/>
      <c r="AD17" s="157"/>
      <c r="AE17" s="157"/>
      <c r="AF17" s="157"/>
      <c r="AG17" s="159"/>
      <c r="AH17" s="157"/>
      <c r="AI17" s="157"/>
      <c r="AJ17" s="157"/>
      <c r="AK17" s="157"/>
      <c r="AL17" s="157"/>
      <c r="AM17" s="157"/>
      <c r="AN17" s="157"/>
      <c r="AO17" s="157"/>
      <c r="AP17" s="196">
        <f t="shared" si="0"/>
        <v>1507.7275</v>
      </c>
      <c r="AQ17" s="196" t="s">
        <v>385</v>
      </c>
      <c r="AR17" s="196">
        <f>$E$77-AP17</f>
        <v>6461.4451000000008</v>
      </c>
      <c r="AS17" s="247"/>
      <c r="AT17" s="231"/>
      <c r="AU17" s="234">
        <f>AP7*AU5*AT5</f>
        <v>1715093.6716105684</v>
      </c>
      <c r="AV17" s="201"/>
      <c r="AW17" s="168">
        <f>AW$5*AP17</f>
        <v>237340.43213999999</v>
      </c>
      <c r="AX17" s="231"/>
      <c r="AY17" s="234">
        <f>AP17*AY$5</f>
        <v>19796.462074999999</v>
      </c>
      <c r="AZ17" s="231"/>
      <c r="BA17" s="234">
        <f>BA$5*AZ$5*AP17</f>
        <v>407086.42499999999</v>
      </c>
      <c r="BB17"/>
      <c r="BC17"/>
      <c r="BD17" s="201"/>
      <c r="BE17" s="239">
        <f>POWER(1+$BE$5,C17)</f>
        <v>1.0303775093937646</v>
      </c>
      <c r="BF17" s="239">
        <f>POWER(1+$BF$5,C17)</f>
        <v>1.1261624192640001</v>
      </c>
      <c r="BH17">
        <f>POWER(1+$BH$5,C15)</f>
        <v>1.3382255776000005</v>
      </c>
      <c r="BJ17" s="168">
        <f>AU17*BE17</f>
        <v>1767193.9457311046</v>
      </c>
      <c r="BK17" s="168">
        <f>BF17*AV17</f>
        <v>0</v>
      </c>
      <c r="BL17" s="168">
        <f>BF17*AW17</f>
        <v>267283.8752479456</v>
      </c>
      <c r="BM17" s="168">
        <f>(AY17+BA17)*BF17</f>
        <v>480739.46485078294</v>
      </c>
      <c r="BN17" s="168">
        <f>BF17*BC17</f>
        <v>0</v>
      </c>
      <c r="DG17" s="184"/>
    </row>
    <row r="18" spans="3:131" x14ac:dyDescent="0.3">
      <c r="C18" s="293"/>
      <c r="D18" s="153" t="s">
        <v>407</v>
      </c>
      <c r="E18" s="158"/>
      <c r="F18" s="158"/>
      <c r="G18" s="158"/>
      <c r="H18" s="158"/>
      <c r="I18" s="158"/>
      <c r="J18" s="160"/>
      <c r="K18" s="158"/>
      <c r="L18" s="158"/>
      <c r="M18" s="160"/>
      <c r="N18" s="158"/>
      <c r="O18" s="158"/>
      <c r="P18" s="158"/>
      <c r="Q18" s="158"/>
      <c r="R18" s="158"/>
      <c r="S18" s="160"/>
      <c r="T18" s="158"/>
      <c r="U18" s="160"/>
      <c r="V18" s="160"/>
      <c r="W18" s="158"/>
      <c r="X18" s="158"/>
      <c r="Y18" s="158"/>
      <c r="Z18" s="158"/>
      <c r="AA18" s="160"/>
      <c r="AB18" s="158"/>
      <c r="AC18" s="158"/>
      <c r="AD18" s="158"/>
      <c r="AE18" s="158"/>
      <c r="AF18" s="158"/>
      <c r="AG18" s="160"/>
      <c r="AH18" s="158"/>
      <c r="AI18" s="158"/>
      <c r="AJ18" s="158"/>
      <c r="AK18" s="158"/>
      <c r="AL18" s="158"/>
      <c r="AM18" s="158"/>
      <c r="AN18" s="158"/>
      <c r="AO18" s="158"/>
      <c r="AP18" s="197">
        <f t="shared" si="0"/>
        <v>1507.7275</v>
      </c>
      <c r="AQ18" s="197">
        <f>$E$77-AP18</f>
        <v>6461.4451000000008</v>
      </c>
      <c r="AR18" s="198" t="s">
        <v>385</v>
      </c>
      <c r="AS18" s="248"/>
      <c r="AT18" s="231"/>
      <c r="AU18" s="233"/>
      <c r="AV18" s="201"/>
      <c r="AW18"/>
      <c r="AX18" s="231"/>
      <c r="AY18" s="233"/>
      <c r="AZ18" s="231"/>
      <c r="BA18" s="233"/>
      <c r="BB18"/>
      <c r="BC18"/>
      <c r="BD18" s="201"/>
      <c r="BE18" s="238"/>
      <c r="BF18" s="238"/>
      <c r="BJ18" s="168"/>
      <c r="DG18" s="184"/>
    </row>
    <row r="19" spans="3:131" x14ac:dyDescent="0.3">
      <c r="C19" s="292">
        <v>7</v>
      </c>
      <c r="D19" s="152" t="s">
        <v>406</v>
      </c>
      <c r="E19" s="157"/>
      <c r="F19" s="157"/>
      <c r="G19" s="157"/>
      <c r="H19" s="157"/>
      <c r="I19" s="157"/>
      <c r="J19" s="157"/>
      <c r="K19" s="157"/>
      <c r="L19" s="157"/>
      <c r="M19" s="157"/>
      <c r="N19" s="157"/>
      <c r="O19" s="157"/>
      <c r="P19" s="157"/>
      <c r="Q19" s="157"/>
      <c r="R19" s="159"/>
      <c r="S19" s="159"/>
      <c r="T19" s="157"/>
      <c r="U19" s="157"/>
      <c r="V19" s="159"/>
      <c r="W19" s="157"/>
      <c r="X19" s="157"/>
      <c r="Y19" s="157"/>
      <c r="Z19" s="159"/>
      <c r="AA19" s="157"/>
      <c r="AB19" s="157"/>
      <c r="AC19" s="157"/>
      <c r="AD19" s="159"/>
      <c r="AE19" s="157"/>
      <c r="AF19" s="157"/>
      <c r="AG19" s="157"/>
      <c r="AH19" s="159"/>
      <c r="AI19" s="157"/>
      <c r="AJ19" s="157"/>
      <c r="AK19" s="157"/>
      <c r="AL19" s="157"/>
      <c r="AM19" s="157"/>
      <c r="AN19" s="157"/>
      <c r="AO19" s="157"/>
      <c r="AP19" s="196">
        <f t="shared" si="0"/>
        <v>1354.5914</v>
      </c>
      <c r="AQ19" s="196" t="s">
        <v>385</v>
      </c>
      <c r="AR19" s="196">
        <f>$E$77-AP19</f>
        <v>6614.5812000000005</v>
      </c>
      <c r="AS19" s="247"/>
      <c r="AT19" s="231"/>
      <c r="AU19" s="234">
        <f>(AP11-AP7)*AU5*AT5</f>
        <v>819383.53647984553</v>
      </c>
      <c r="AV19" s="201">
        <f>(AH54+AD54+Z54+R54)*AV5</f>
        <v>35119.607400000001</v>
      </c>
      <c r="AW19" s="168">
        <f>AW$5*AP19</f>
        <v>213234.3598224</v>
      </c>
      <c r="AX19" s="231"/>
      <c r="AY19" s="234">
        <f>AP19*AY$5</f>
        <v>17785.785082000002</v>
      </c>
      <c r="AZ19" s="231"/>
      <c r="BA19" s="234">
        <f>BA$5*AZ$5*AP19</f>
        <v>365739.67800000001</v>
      </c>
      <c r="BB19"/>
      <c r="BC19" s="168">
        <f>(AH54+AD54+Z54+R54)*BC5</f>
        <v>67962.164580655066</v>
      </c>
      <c r="BD19" s="201"/>
      <c r="BE19" s="239">
        <f>POWER(1+$BE$5,C19)</f>
        <v>1.0355293969407333</v>
      </c>
      <c r="BF19" s="239">
        <f>POWER(1+$BF$5,C19)</f>
        <v>1.1486856676492798</v>
      </c>
      <c r="BH19">
        <f>POWER(1+$BH$5,C17)</f>
        <v>1.4185191122560006</v>
      </c>
      <c r="BJ19" s="168">
        <f>AU19*BE19</f>
        <v>848495.73939413985</v>
      </c>
      <c r="BK19" s="168">
        <f>BF19*AV19</f>
        <v>40341.38967384959</v>
      </c>
      <c r="BL19" s="168">
        <f>BF19*AW19</f>
        <v>244939.25297836031</v>
      </c>
      <c r="BM19" s="168">
        <f>(AY19+BA19)*BF19</f>
        <v>440550.20262084645</v>
      </c>
      <c r="BN19" s="168">
        <f>BF19*BC19</f>
        <v>78067.164396220003</v>
      </c>
      <c r="DI19" t="s">
        <v>194</v>
      </c>
    </row>
    <row r="20" spans="3:131" x14ac:dyDescent="0.3">
      <c r="C20" s="293"/>
      <c r="D20" s="153" t="s">
        <v>407</v>
      </c>
      <c r="E20" s="158"/>
      <c r="F20" s="158"/>
      <c r="G20" s="158"/>
      <c r="H20" s="158"/>
      <c r="I20" s="158"/>
      <c r="J20" s="158"/>
      <c r="K20" s="158"/>
      <c r="L20" s="158"/>
      <c r="M20" s="158"/>
      <c r="N20" s="158"/>
      <c r="O20" s="158"/>
      <c r="P20" s="158"/>
      <c r="Q20" s="158"/>
      <c r="R20" s="160"/>
      <c r="S20" s="160"/>
      <c r="T20" s="158"/>
      <c r="U20" s="158"/>
      <c r="V20" s="160"/>
      <c r="W20" s="158"/>
      <c r="X20" s="158"/>
      <c r="Y20" s="158"/>
      <c r="Z20" s="160"/>
      <c r="AA20" s="158"/>
      <c r="AB20" s="158"/>
      <c r="AC20" s="158"/>
      <c r="AD20" s="160"/>
      <c r="AE20" s="158"/>
      <c r="AF20" s="158"/>
      <c r="AG20" s="158"/>
      <c r="AH20" s="160"/>
      <c r="AI20" s="158"/>
      <c r="AJ20" s="158"/>
      <c r="AK20" s="158"/>
      <c r="AL20" s="158"/>
      <c r="AM20" s="158"/>
      <c r="AN20" s="158"/>
      <c r="AO20" s="158"/>
      <c r="AP20" s="199">
        <f t="shared" si="0"/>
        <v>1354.5914</v>
      </c>
      <c r="AQ20" s="199">
        <f>$E$77-AP20</f>
        <v>6614.5812000000005</v>
      </c>
      <c r="AR20" s="200" t="s">
        <v>385</v>
      </c>
      <c r="AS20" s="248"/>
      <c r="AT20" s="231"/>
      <c r="AU20" s="233"/>
      <c r="AV20"/>
      <c r="AW20"/>
      <c r="AX20" s="231"/>
      <c r="AY20" s="233"/>
      <c r="AZ20" s="231"/>
      <c r="BA20" s="233"/>
      <c r="BB20"/>
      <c r="BC20"/>
      <c r="BD20" s="201"/>
      <c r="BE20" s="238"/>
      <c r="BF20" s="238"/>
      <c r="BJ20" s="168"/>
      <c r="DI20" t="s">
        <v>462</v>
      </c>
    </row>
    <row r="21" spans="3:131" x14ac:dyDescent="0.3">
      <c r="C21" s="294">
        <v>8</v>
      </c>
      <c r="D21" s="152" t="s">
        <v>406</v>
      </c>
      <c r="E21" s="157"/>
      <c r="F21" s="157"/>
      <c r="G21" s="157"/>
      <c r="H21" s="157"/>
      <c r="I21" s="157"/>
      <c r="J21" s="159"/>
      <c r="K21" s="157"/>
      <c r="L21" s="157"/>
      <c r="M21" s="157"/>
      <c r="N21" s="157"/>
      <c r="O21" s="157"/>
      <c r="P21" s="157"/>
      <c r="Q21" s="157"/>
      <c r="R21" s="159"/>
      <c r="S21" s="157"/>
      <c r="T21" s="157"/>
      <c r="U21" s="157"/>
      <c r="V21" s="157"/>
      <c r="W21" s="159"/>
      <c r="X21" s="157"/>
      <c r="Y21" s="159"/>
      <c r="Z21" s="159"/>
      <c r="AA21" s="157"/>
      <c r="AB21" s="157"/>
      <c r="AC21" s="157"/>
      <c r="AD21" s="159"/>
      <c r="AE21" s="157"/>
      <c r="AF21" s="157"/>
      <c r="AG21" s="157"/>
      <c r="AH21" s="159"/>
      <c r="AI21" s="157"/>
      <c r="AJ21" s="157"/>
      <c r="AK21" s="157"/>
      <c r="AL21" s="157"/>
      <c r="AM21" s="157"/>
      <c r="AN21" s="157"/>
      <c r="AO21" s="157"/>
      <c r="AP21" s="196">
        <f t="shared" si="0"/>
        <v>1516.1091000000001</v>
      </c>
      <c r="AQ21" s="196" t="s">
        <v>385</v>
      </c>
      <c r="AR21" s="196">
        <f>$E$77-AP21</f>
        <v>6453.0635000000002</v>
      </c>
      <c r="AS21" s="247"/>
      <c r="AT21" s="231"/>
      <c r="AU21" s="234">
        <f>(AH54+AD54+Z54+R54)*AU5*AT5</f>
        <v>1457673.1793890931</v>
      </c>
      <c r="AV21" s="168">
        <f>(Y54+W54+J54)*AV5</f>
        <v>26282.811150000001</v>
      </c>
      <c r="AW21" s="168">
        <f>AW$5*AP21</f>
        <v>238659.83008560003</v>
      </c>
      <c r="AX21" s="231"/>
      <c r="AY21" s="234">
        <f>AP21*AY$5</f>
        <v>19906.512483000002</v>
      </c>
      <c r="AZ21" s="231"/>
      <c r="BA21" s="234">
        <f>BA$5*AZ$5*AP21</f>
        <v>409349.45700000005</v>
      </c>
      <c r="BB21"/>
      <c r="BC21" s="168">
        <f>(Y54+W54+J54)*BC5</f>
        <v>50861.523498083756</v>
      </c>
      <c r="BD21" s="201"/>
      <c r="BE21" s="239">
        <f>POWER(1+$BE$5,C21)</f>
        <v>1.0407070439254369</v>
      </c>
      <c r="BF21" s="239">
        <f>POWER(1+$BF$5,C21)</f>
        <v>1.1716593810022655</v>
      </c>
      <c r="BH21">
        <f>POWER(1+$BH$5,C19)</f>
        <v>1.5036302589913608</v>
      </c>
      <c r="BJ21" s="168">
        <f>AU21*BE21</f>
        <v>1517010.745531416</v>
      </c>
      <c r="BK21" s="168">
        <f>BF21*AV21</f>
        <v>30794.502243008443</v>
      </c>
      <c r="BL21" s="168">
        <f>BF21*AW21</f>
        <v>279628.0287882</v>
      </c>
      <c r="BM21" s="168">
        <f>(AY21+BA21)*BF21</f>
        <v>502941.78349597921</v>
      </c>
      <c r="BN21" s="168">
        <f>BF21*BC21</f>
        <v>59592.381138596997</v>
      </c>
      <c r="DI21" t="s">
        <v>463</v>
      </c>
      <c r="DJ21" t="s">
        <v>67</v>
      </c>
      <c r="DW21" t="s">
        <v>182</v>
      </c>
    </row>
    <row r="22" spans="3:131" x14ac:dyDescent="0.3">
      <c r="C22" s="294"/>
      <c r="D22" s="153" t="s">
        <v>407</v>
      </c>
      <c r="E22" s="158"/>
      <c r="F22" s="158"/>
      <c r="G22" s="158"/>
      <c r="H22" s="158"/>
      <c r="I22" s="158"/>
      <c r="J22" s="160"/>
      <c r="K22" s="158"/>
      <c r="L22" s="158"/>
      <c r="M22" s="158"/>
      <c r="N22" s="158"/>
      <c r="O22" s="158"/>
      <c r="P22" s="158"/>
      <c r="Q22" s="158"/>
      <c r="R22" s="160"/>
      <c r="S22" s="158"/>
      <c r="T22" s="158"/>
      <c r="U22" s="158"/>
      <c r="V22" s="158"/>
      <c r="W22" s="160"/>
      <c r="X22" s="158"/>
      <c r="Y22" s="160"/>
      <c r="Z22" s="160"/>
      <c r="AA22" s="158"/>
      <c r="AB22" s="158"/>
      <c r="AC22" s="158"/>
      <c r="AD22" s="160"/>
      <c r="AE22" s="158"/>
      <c r="AF22" s="158"/>
      <c r="AG22" s="158"/>
      <c r="AH22" s="160"/>
      <c r="AI22" s="158"/>
      <c r="AJ22" s="158"/>
      <c r="AK22" s="158"/>
      <c r="AL22" s="158"/>
      <c r="AM22" s="158"/>
      <c r="AN22" s="158"/>
      <c r="AO22" s="158"/>
      <c r="AP22" s="199">
        <f t="shared" si="0"/>
        <v>1516.1091000000001</v>
      </c>
      <c r="AQ22" s="199">
        <f>$E$77-AP22</f>
        <v>6453.0635000000002</v>
      </c>
      <c r="AR22" s="200" t="s">
        <v>385</v>
      </c>
      <c r="AS22" s="248"/>
      <c r="AT22" s="231"/>
      <c r="AU22" s="233"/>
      <c r="AV22"/>
      <c r="AW22"/>
      <c r="AX22" s="231"/>
      <c r="AY22" s="233"/>
      <c r="AZ22" s="231"/>
      <c r="BA22" s="233"/>
      <c r="BB22"/>
      <c r="BC22"/>
      <c r="BD22" s="201"/>
      <c r="BE22" s="238"/>
      <c r="BF22" s="238"/>
      <c r="BJ22" s="168"/>
      <c r="DI22" s="226" t="s">
        <v>529</v>
      </c>
      <c r="DJ22">
        <v>0</v>
      </c>
      <c r="DK22">
        <v>1</v>
      </c>
      <c r="DL22">
        <v>34</v>
      </c>
      <c r="DM22">
        <v>26</v>
      </c>
      <c r="DN22">
        <v>29</v>
      </c>
      <c r="DO22">
        <v>22</v>
      </c>
      <c r="DW22" t="s">
        <v>364</v>
      </c>
    </row>
    <row r="23" spans="3:131" x14ac:dyDescent="0.3">
      <c r="C23" s="292">
        <v>9</v>
      </c>
      <c r="D23" s="152" t="s">
        <v>406</v>
      </c>
      <c r="E23" s="157"/>
      <c r="F23" s="157"/>
      <c r="G23" s="157"/>
      <c r="H23" s="157"/>
      <c r="I23" s="157"/>
      <c r="J23" s="159"/>
      <c r="K23" s="157"/>
      <c r="L23" s="157"/>
      <c r="M23" s="157"/>
      <c r="N23" s="157"/>
      <c r="O23" s="157"/>
      <c r="P23" s="157"/>
      <c r="Q23" s="157"/>
      <c r="R23" s="159"/>
      <c r="S23" s="157"/>
      <c r="T23" s="157"/>
      <c r="U23" s="157"/>
      <c r="V23" s="157"/>
      <c r="W23" s="159"/>
      <c r="X23" s="157"/>
      <c r="Y23" s="159"/>
      <c r="Z23" s="159"/>
      <c r="AA23" s="157"/>
      <c r="AB23" s="157"/>
      <c r="AC23" s="157"/>
      <c r="AD23" s="159"/>
      <c r="AE23" s="157"/>
      <c r="AF23" s="157"/>
      <c r="AG23" s="157"/>
      <c r="AH23" s="159"/>
      <c r="AI23" s="157"/>
      <c r="AJ23" s="157"/>
      <c r="AK23" s="157"/>
      <c r="AL23" s="157"/>
      <c r="AM23" s="157"/>
      <c r="AN23" s="157"/>
      <c r="AO23" s="157"/>
      <c r="AP23" s="196">
        <f t="shared" si="0"/>
        <v>1516.1091000000001</v>
      </c>
      <c r="AQ23" s="196" t="s">
        <v>385</v>
      </c>
      <c r="AR23" s="196">
        <f>$E$77-AP23</f>
        <v>6453.0635000000002</v>
      </c>
      <c r="AS23" s="247"/>
      <c r="AT23" s="231"/>
      <c r="AU23" s="234">
        <f>(Y54+W54+J54)*AU5*AT5</f>
        <v>1090893.427592918</v>
      </c>
      <c r="AV23"/>
      <c r="AW23" s="168">
        <f>AW$5*AP23</f>
        <v>238659.83008560003</v>
      </c>
      <c r="AX23" s="231"/>
      <c r="AY23" s="234">
        <f>AP23*AY$5</f>
        <v>19906.512483000002</v>
      </c>
      <c r="AZ23" s="231"/>
      <c r="BA23" s="234">
        <f>BA$5*AZ$5*AP23</f>
        <v>409349.45700000005</v>
      </c>
      <c r="BB23"/>
      <c r="BC23"/>
      <c r="BD23" s="201"/>
      <c r="BE23" s="239">
        <f>POWER(1+$BE$5,C23)</f>
        <v>1.045910579145064</v>
      </c>
      <c r="BF23" s="239">
        <f>POWER(1+$BF$5,C23)</f>
        <v>1.1950925686223108</v>
      </c>
      <c r="BH23">
        <f>POWER(1+$BH$5,C21)</f>
        <v>1.5938480745308423</v>
      </c>
      <c r="BJ23" s="168">
        <f>AU23*BE23</f>
        <v>1140976.9766392529</v>
      </c>
      <c r="BK23" s="168">
        <f>BF23*AV23</f>
        <v>0</v>
      </c>
      <c r="BL23" s="168">
        <f>BF23*AW23</f>
        <v>285220.58936396398</v>
      </c>
      <c r="BM23" s="168">
        <f>(AY23+BA23)*BF23</f>
        <v>513000.61916589882</v>
      </c>
      <c r="BN23" s="168">
        <f>BF23*BC23</f>
        <v>0</v>
      </c>
      <c r="DI23" t="s">
        <v>464</v>
      </c>
      <c r="DJ23">
        <v>0</v>
      </c>
      <c r="DK23">
        <v>15</v>
      </c>
      <c r="DL23">
        <v>3</v>
      </c>
      <c r="DM23">
        <v>19</v>
      </c>
      <c r="DW23" t="s">
        <v>352</v>
      </c>
      <c r="DX23" t="s">
        <v>67</v>
      </c>
    </row>
    <row r="24" spans="3:131" x14ac:dyDescent="0.3">
      <c r="C24" s="293"/>
      <c r="D24" s="153" t="s">
        <v>407</v>
      </c>
      <c r="E24" s="158"/>
      <c r="F24" s="158"/>
      <c r="G24" s="158"/>
      <c r="H24" s="158"/>
      <c r="I24" s="158"/>
      <c r="J24" s="160"/>
      <c r="K24" s="158"/>
      <c r="L24" s="158"/>
      <c r="M24" s="158"/>
      <c r="N24" s="158"/>
      <c r="O24" s="158"/>
      <c r="P24" s="158"/>
      <c r="Q24" s="158"/>
      <c r="R24" s="160"/>
      <c r="S24" s="158"/>
      <c r="T24" s="158"/>
      <c r="U24" s="158"/>
      <c r="V24" s="158"/>
      <c r="W24" s="160"/>
      <c r="X24" s="158"/>
      <c r="Y24" s="160"/>
      <c r="Z24" s="160"/>
      <c r="AA24" s="158"/>
      <c r="AB24" s="158"/>
      <c r="AC24" s="158"/>
      <c r="AD24" s="160"/>
      <c r="AE24" s="158"/>
      <c r="AF24" s="158"/>
      <c r="AG24" s="158"/>
      <c r="AH24" s="160"/>
      <c r="AI24" s="158"/>
      <c r="AJ24" s="158"/>
      <c r="AK24" s="158"/>
      <c r="AL24" s="158"/>
      <c r="AM24" s="158"/>
      <c r="AN24" s="158"/>
      <c r="AO24" s="158"/>
      <c r="AP24" s="199">
        <f t="shared" si="0"/>
        <v>1516.1091000000001</v>
      </c>
      <c r="AQ24" s="199">
        <f>$E$77-AP24</f>
        <v>6453.0635000000002</v>
      </c>
      <c r="AR24" s="200" t="s">
        <v>385</v>
      </c>
      <c r="AS24" s="248"/>
      <c r="AT24" s="231"/>
      <c r="AU24" s="233"/>
      <c r="AV24"/>
      <c r="AW24"/>
      <c r="AX24" s="231"/>
      <c r="AY24" s="233"/>
      <c r="AZ24" s="231"/>
      <c r="BA24" s="233"/>
      <c r="BB24"/>
      <c r="BC24"/>
      <c r="BD24" s="201"/>
      <c r="BE24" s="238"/>
      <c r="BF24" s="238"/>
      <c r="BJ24" s="168"/>
      <c r="DJ24">
        <v>0</v>
      </c>
      <c r="DK24">
        <v>33</v>
      </c>
      <c r="DL24">
        <v>25</v>
      </c>
      <c r="DM24">
        <v>8</v>
      </c>
      <c r="DN24">
        <v>24</v>
      </c>
      <c r="DO24">
        <v>14</v>
      </c>
      <c r="DW24">
        <v>2</v>
      </c>
      <c r="DX24">
        <v>0</v>
      </c>
      <c r="DY24">
        <v>6</v>
      </c>
      <c r="DZ24">
        <v>9</v>
      </c>
      <c r="EA24">
        <v>17</v>
      </c>
    </row>
    <row r="25" spans="3:131" x14ac:dyDescent="0.3">
      <c r="C25" s="292">
        <v>10</v>
      </c>
      <c r="D25" s="152" t="s">
        <v>406</v>
      </c>
      <c r="E25" s="157"/>
      <c r="F25" s="157"/>
      <c r="G25" s="157"/>
      <c r="H25" s="157"/>
      <c r="I25" s="157"/>
      <c r="J25" s="159"/>
      <c r="K25" s="157"/>
      <c r="L25" s="157"/>
      <c r="M25" s="157"/>
      <c r="N25" s="157"/>
      <c r="O25" s="157"/>
      <c r="P25" s="157"/>
      <c r="Q25" s="157"/>
      <c r="R25" s="159"/>
      <c r="S25" s="157"/>
      <c r="T25" s="157"/>
      <c r="U25" s="157"/>
      <c r="V25" s="157"/>
      <c r="W25" s="159"/>
      <c r="X25" s="157"/>
      <c r="Y25" s="159"/>
      <c r="Z25" s="159"/>
      <c r="AA25" s="157"/>
      <c r="AB25" s="157"/>
      <c r="AC25" s="157"/>
      <c r="AD25" s="159"/>
      <c r="AE25" s="157"/>
      <c r="AF25" s="157"/>
      <c r="AG25" s="157"/>
      <c r="AH25" s="159"/>
      <c r="AI25" s="157"/>
      <c r="AJ25" s="157"/>
      <c r="AK25" s="157"/>
      <c r="AL25" s="157"/>
      <c r="AM25" s="157"/>
      <c r="AN25" s="157"/>
      <c r="AO25" s="157"/>
      <c r="AP25" s="196">
        <f t="shared" si="0"/>
        <v>1516.1091000000001</v>
      </c>
      <c r="AQ25" s="196" t="s">
        <v>385</v>
      </c>
      <c r="AR25" s="196">
        <f>$E$77-AP25</f>
        <v>6453.0635000000002</v>
      </c>
      <c r="AS25" s="247"/>
      <c r="AT25" s="231"/>
      <c r="AU25" s="234">
        <f>(AH54+AD54+Z54+R54)*AU5*AT5</f>
        <v>1457673.1793890931</v>
      </c>
      <c r="AV25"/>
      <c r="AW25" s="168">
        <f>AW$5*AP25</f>
        <v>238659.83008560003</v>
      </c>
      <c r="AX25" s="231"/>
      <c r="AY25" s="234">
        <f>AP25*AY$5</f>
        <v>19906.512483000002</v>
      </c>
      <c r="AZ25" s="231"/>
      <c r="BA25" s="234">
        <f>BA$5*AZ$5*AP25</f>
        <v>409349.45700000005</v>
      </c>
      <c r="BB25"/>
      <c r="BC25"/>
      <c r="BD25" s="201"/>
      <c r="BE25" s="239">
        <f>POWER(1+$BE$5,C25)</f>
        <v>1.0511401320407892</v>
      </c>
      <c r="BF25" s="239">
        <f>POWER(1+$BF$5,C25)</f>
        <v>1.2189944199947571</v>
      </c>
      <c r="BH25">
        <f>POWER(1+$BH$5,C23)</f>
        <v>1.6894789590026928</v>
      </c>
      <c r="BJ25" s="168">
        <f>AU25*BE25</f>
        <v>1532218.7782553681</v>
      </c>
      <c r="BK25" s="168">
        <f>BF25*AV25</f>
        <v>0</v>
      </c>
      <c r="BL25" s="168">
        <f>BF25*AW25</f>
        <v>290925.00115124328</v>
      </c>
      <c r="BM25" s="168">
        <f>(AY25+BA25)*BF25</f>
        <v>523260.63154921681</v>
      </c>
      <c r="BN25" s="168">
        <f>BF25*BC25</f>
        <v>0</v>
      </c>
      <c r="DJ25">
        <v>0</v>
      </c>
      <c r="DK25" t="s">
        <v>530</v>
      </c>
      <c r="DX25">
        <v>0</v>
      </c>
      <c r="DY25">
        <v>23</v>
      </c>
      <c r="DZ25">
        <v>29</v>
      </c>
    </row>
    <row r="26" spans="3:131" x14ac:dyDescent="0.3">
      <c r="C26" s="293"/>
      <c r="D26" s="153" t="s">
        <v>407</v>
      </c>
      <c r="E26" s="158"/>
      <c r="F26" s="158"/>
      <c r="G26" s="158"/>
      <c r="H26" s="158"/>
      <c r="I26" s="158"/>
      <c r="J26" s="160"/>
      <c r="K26" s="158"/>
      <c r="L26" s="158"/>
      <c r="M26" s="158"/>
      <c r="N26" s="158"/>
      <c r="O26" s="158"/>
      <c r="P26" s="158"/>
      <c r="Q26" s="158"/>
      <c r="R26" s="160"/>
      <c r="S26" s="158"/>
      <c r="T26" s="158"/>
      <c r="U26" s="158"/>
      <c r="V26" s="158"/>
      <c r="W26" s="160"/>
      <c r="X26" s="158"/>
      <c r="Y26" s="160"/>
      <c r="Z26" s="160"/>
      <c r="AA26" s="158"/>
      <c r="AB26" s="158"/>
      <c r="AC26" s="158"/>
      <c r="AD26" s="160"/>
      <c r="AE26" s="158"/>
      <c r="AF26" s="158"/>
      <c r="AG26" s="158"/>
      <c r="AH26" s="160"/>
      <c r="AI26" s="158"/>
      <c r="AJ26" s="158"/>
      <c r="AK26" s="158"/>
      <c r="AL26" s="158"/>
      <c r="AM26" s="158"/>
      <c r="AN26" s="158"/>
      <c r="AO26" s="158"/>
      <c r="AP26" s="197">
        <f t="shared" si="0"/>
        <v>1516.1091000000001</v>
      </c>
      <c r="AQ26" s="197">
        <f>$E$77-AP26</f>
        <v>6453.0635000000002</v>
      </c>
      <c r="AR26" s="198" t="s">
        <v>385</v>
      </c>
      <c r="AS26" s="248"/>
      <c r="AT26" s="231"/>
      <c r="AU26" s="233"/>
      <c r="AV26"/>
      <c r="AW26"/>
      <c r="AX26" s="231"/>
      <c r="AY26" s="233"/>
      <c r="AZ26" s="231"/>
      <c r="BA26" s="233"/>
      <c r="BB26"/>
      <c r="BC26"/>
      <c r="BD26" s="201"/>
      <c r="BE26" s="238"/>
      <c r="BF26" s="238"/>
      <c r="BJ26" s="168"/>
      <c r="DI26" s="240"/>
    </row>
    <row r="27" spans="3:131" ht="6.75" customHeight="1" x14ac:dyDescent="0.3"/>
    <row r="28" spans="3:131" x14ac:dyDescent="0.3">
      <c r="C28" t="s">
        <v>335</v>
      </c>
      <c r="U28" s="161"/>
      <c r="V28" s="13" t="s">
        <v>182</v>
      </c>
      <c r="Z28" s="162"/>
      <c r="AA28" s="13" t="s">
        <v>291</v>
      </c>
      <c r="AD28" s="163"/>
      <c r="AE28" s="13" t="s">
        <v>325</v>
      </c>
    </row>
    <row r="29" spans="3:131" ht="5.25" customHeight="1" x14ac:dyDescent="0.3"/>
    <row r="30" spans="3:131" ht="21" x14ac:dyDescent="0.4">
      <c r="BR30" s="164"/>
      <c r="BS30" s="164" t="s">
        <v>194</v>
      </c>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c r="CR30" s="150"/>
      <c r="CS30" s="150"/>
      <c r="CT30" s="150"/>
      <c r="CU30" s="150"/>
      <c r="CV30" s="150"/>
      <c r="CW30" s="150"/>
      <c r="CX30" s="150"/>
      <c r="CY30" s="150"/>
      <c r="CZ30" s="150"/>
      <c r="DA30" s="150"/>
      <c r="DB30" s="150"/>
      <c r="DC30" s="150"/>
      <c r="DD30" s="193"/>
      <c r="DE30" s="193"/>
    </row>
    <row r="31" spans="3:131" ht="5.25" customHeight="1" x14ac:dyDescent="0.3">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c r="CR31" s="150"/>
      <c r="CS31" s="150"/>
      <c r="CT31" s="150"/>
      <c r="CU31" s="150"/>
      <c r="CV31" s="150"/>
      <c r="CW31" s="150"/>
      <c r="CX31" s="150"/>
      <c r="CY31" s="150"/>
      <c r="CZ31" s="150"/>
      <c r="DA31" s="150"/>
      <c r="DB31" s="150"/>
      <c r="DC31" s="150"/>
      <c r="DD31" s="193"/>
      <c r="DE31" s="193"/>
    </row>
    <row r="32" spans="3:131" x14ac:dyDescent="0.3">
      <c r="D32" s="150"/>
      <c r="AO32"/>
      <c r="AP32"/>
      <c r="AQ32"/>
      <c r="AR32"/>
      <c r="AS32"/>
      <c r="AT32"/>
      <c r="AU32"/>
      <c r="AV32"/>
      <c r="AW32"/>
      <c r="AX32"/>
      <c r="AY32" t="s">
        <v>516</v>
      </c>
      <c r="AZ32"/>
      <c r="BB32"/>
      <c r="BC32"/>
      <c r="BD32"/>
      <c r="BE32"/>
      <c r="BF32"/>
      <c r="BS32" s="297" t="s">
        <v>266</v>
      </c>
      <c r="BT32" s="301" t="s">
        <v>336</v>
      </c>
      <c r="BU32" s="301"/>
      <c r="BV32" s="301"/>
      <c r="BW32" s="301"/>
      <c r="BX32" s="301"/>
      <c r="BY32" s="301"/>
      <c r="BZ32" s="301"/>
      <c r="CA32" s="301"/>
      <c r="CB32" s="301"/>
      <c r="CC32" s="301"/>
      <c r="CD32" s="301"/>
      <c r="CE32" s="301"/>
      <c r="CF32" s="301"/>
      <c r="CG32" s="301"/>
      <c r="CH32" s="301"/>
      <c r="CI32" s="301"/>
      <c r="CJ32" s="301"/>
      <c r="CK32" s="301"/>
      <c r="CL32" s="301"/>
      <c r="CM32" s="301"/>
      <c r="CN32" s="301"/>
      <c r="CO32" s="301"/>
      <c r="CP32" s="301"/>
      <c r="CQ32" s="301"/>
      <c r="CR32" s="301"/>
      <c r="CS32" s="301"/>
      <c r="CT32" s="301"/>
      <c r="CU32" s="301"/>
      <c r="CV32" s="301"/>
      <c r="CW32" s="301"/>
      <c r="CX32" s="301"/>
      <c r="CY32" s="301"/>
      <c r="CZ32" s="301"/>
      <c r="DA32" s="301"/>
      <c r="DB32" s="301"/>
      <c r="DC32" s="301"/>
      <c r="DD32" s="301" t="s">
        <v>178</v>
      </c>
      <c r="DE32" s="301"/>
    </row>
    <row r="33" spans="3:133" x14ac:dyDescent="0.3">
      <c r="C33" s="292">
        <v>1</v>
      </c>
      <c r="D33" s="152" t="s">
        <v>406</v>
      </c>
      <c r="E33" s="157">
        <v>0</v>
      </c>
      <c r="F33" s="157">
        <v>0</v>
      </c>
      <c r="G33" s="157">
        <v>0</v>
      </c>
      <c r="H33" s="157">
        <v>0</v>
      </c>
      <c r="I33" s="157">
        <v>0</v>
      </c>
      <c r="J33" s="159">
        <v>1</v>
      </c>
      <c r="K33" s="157">
        <v>0</v>
      </c>
      <c r="L33" s="157">
        <v>0</v>
      </c>
      <c r="M33" s="159">
        <v>1</v>
      </c>
      <c r="N33" s="157">
        <v>0</v>
      </c>
      <c r="O33" s="157">
        <v>0</v>
      </c>
      <c r="P33" s="157">
        <v>0</v>
      </c>
      <c r="Q33" s="157">
        <v>0</v>
      </c>
      <c r="R33" s="157">
        <v>0</v>
      </c>
      <c r="S33" s="157">
        <v>0</v>
      </c>
      <c r="T33" s="157">
        <v>0</v>
      </c>
      <c r="U33" s="159">
        <v>1</v>
      </c>
      <c r="V33" s="157">
        <v>0</v>
      </c>
      <c r="W33" s="157">
        <v>0</v>
      </c>
      <c r="X33" s="157">
        <v>0</v>
      </c>
      <c r="Y33" s="157">
        <v>0</v>
      </c>
      <c r="Z33" s="157">
        <v>0</v>
      </c>
      <c r="AA33" s="159">
        <v>1</v>
      </c>
      <c r="AB33" s="157">
        <v>0</v>
      </c>
      <c r="AC33" s="157">
        <v>0</v>
      </c>
      <c r="AD33" s="157">
        <v>0</v>
      </c>
      <c r="AE33" s="157">
        <v>0</v>
      </c>
      <c r="AF33" s="157">
        <v>0</v>
      </c>
      <c r="AG33" s="159">
        <v>1</v>
      </c>
      <c r="AH33" s="157">
        <v>0</v>
      </c>
      <c r="AI33" s="157">
        <v>0</v>
      </c>
      <c r="AJ33" s="157">
        <v>0</v>
      </c>
      <c r="AK33" s="157">
        <v>0</v>
      </c>
      <c r="AL33" s="157">
        <v>0</v>
      </c>
      <c r="AM33" s="157">
        <v>0</v>
      </c>
      <c r="AN33" s="157">
        <v>0</v>
      </c>
      <c r="AO33" s="157">
        <v>0</v>
      </c>
      <c r="AP33"/>
      <c r="AQ33"/>
      <c r="AR33"/>
      <c r="AS33"/>
      <c r="AT33"/>
      <c r="AU33"/>
      <c r="AV33"/>
      <c r="AW33"/>
      <c r="AX33"/>
      <c r="AY33"/>
      <c r="AZ33"/>
      <c r="BA33"/>
      <c r="BB33"/>
      <c r="BC33"/>
      <c r="BD33"/>
      <c r="BE33"/>
      <c r="BF33"/>
      <c r="BS33" s="297"/>
      <c r="BT33" s="14">
        <v>1</v>
      </c>
      <c r="BU33" s="14">
        <v>2</v>
      </c>
      <c r="BV33" s="14">
        <v>3</v>
      </c>
      <c r="BW33" s="14">
        <v>4</v>
      </c>
      <c r="BX33" s="14">
        <v>5</v>
      </c>
      <c r="BY33" s="14">
        <v>6</v>
      </c>
      <c r="BZ33" s="14">
        <v>7</v>
      </c>
      <c r="CA33" s="14">
        <v>8</v>
      </c>
      <c r="CB33" s="14">
        <v>9</v>
      </c>
      <c r="CC33" s="14">
        <v>10</v>
      </c>
      <c r="CD33" s="14">
        <v>11</v>
      </c>
      <c r="CE33" s="14">
        <v>12</v>
      </c>
      <c r="CF33" s="14">
        <v>13</v>
      </c>
      <c r="CG33" s="14">
        <v>14</v>
      </c>
      <c r="CH33" s="14">
        <v>15</v>
      </c>
      <c r="CI33" s="14">
        <v>16</v>
      </c>
      <c r="CJ33" s="14">
        <v>17</v>
      </c>
      <c r="CK33" s="14">
        <v>18</v>
      </c>
      <c r="CL33" s="14">
        <v>19</v>
      </c>
      <c r="CM33" s="14">
        <v>20</v>
      </c>
      <c r="CN33" s="14">
        <v>21</v>
      </c>
      <c r="CO33" s="14">
        <v>22</v>
      </c>
      <c r="CP33" s="14">
        <v>23</v>
      </c>
      <c r="CQ33" s="14">
        <v>24</v>
      </c>
      <c r="CR33" s="14">
        <v>25</v>
      </c>
      <c r="CS33" s="14">
        <v>26</v>
      </c>
      <c r="CT33" s="14">
        <v>27</v>
      </c>
      <c r="CU33" s="14">
        <v>28</v>
      </c>
      <c r="CV33" s="14">
        <v>29</v>
      </c>
      <c r="CW33" s="14">
        <v>30</v>
      </c>
      <c r="CX33" s="14">
        <v>31</v>
      </c>
      <c r="CY33" s="14">
        <v>32</v>
      </c>
      <c r="CZ33" s="14">
        <v>33</v>
      </c>
      <c r="DA33" s="14">
        <v>34</v>
      </c>
      <c r="DB33" s="14">
        <v>35</v>
      </c>
      <c r="DC33" s="14">
        <v>36</v>
      </c>
      <c r="DD33" s="194" t="s">
        <v>194</v>
      </c>
      <c r="DE33" s="194" t="s">
        <v>291</v>
      </c>
      <c r="DG33" s="184" t="s">
        <v>358</v>
      </c>
      <c r="DI33" t="s">
        <v>465</v>
      </c>
      <c r="DJ33">
        <v>0</v>
      </c>
      <c r="DK33">
        <v>7</v>
      </c>
      <c r="DW33" t="s">
        <v>353</v>
      </c>
    </row>
    <row r="34" spans="3:133" x14ac:dyDescent="0.3">
      <c r="C34" s="293"/>
      <c r="D34" s="153" t="s">
        <v>407</v>
      </c>
      <c r="E34" s="158">
        <v>0</v>
      </c>
      <c r="F34" s="158">
        <v>0</v>
      </c>
      <c r="G34" s="158">
        <v>0</v>
      </c>
      <c r="H34" s="158">
        <v>0</v>
      </c>
      <c r="I34" s="158">
        <v>0</v>
      </c>
      <c r="J34" s="160">
        <v>1</v>
      </c>
      <c r="K34" s="158">
        <v>0</v>
      </c>
      <c r="L34" s="158">
        <v>0</v>
      </c>
      <c r="M34" s="160">
        <v>1</v>
      </c>
      <c r="N34" s="158">
        <v>0</v>
      </c>
      <c r="O34" s="158">
        <v>0</v>
      </c>
      <c r="P34" s="158">
        <v>0</v>
      </c>
      <c r="Q34" s="158">
        <v>0</v>
      </c>
      <c r="R34" s="158">
        <v>0</v>
      </c>
      <c r="S34" s="158">
        <v>0</v>
      </c>
      <c r="T34" s="158">
        <v>0</v>
      </c>
      <c r="U34" s="160">
        <v>1</v>
      </c>
      <c r="V34" s="158">
        <v>0</v>
      </c>
      <c r="W34" s="158">
        <v>0</v>
      </c>
      <c r="X34" s="158">
        <v>0</v>
      </c>
      <c r="Y34" s="158">
        <v>0</v>
      </c>
      <c r="Z34" s="158">
        <v>0</v>
      </c>
      <c r="AA34" s="160">
        <v>1</v>
      </c>
      <c r="AB34" s="158">
        <v>0</v>
      </c>
      <c r="AC34" s="158">
        <v>0</v>
      </c>
      <c r="AD34" s="158">
        <v>0</v>
      </c>
      <c r="AE34" s="158">
        <v>0</v>
      </c>
      <c r="AF34" s="158">
        <v>0</v>
      </c>
      <c r="AG34" s="160">
        <v>1</v>
      </c>
      <c r="AH34" s="158">
        <v>0</v>
      </c>
      <c r="AI34" s="158">
        <v>0</v>
      </c>
      <c r="AJ34" s="158">
        <v>0</v>
      </c>
      <c r="AK34" s="158">
        <v>0</v>
      </c>
      <c r="AL34" s="158">
        <v>0</v>
      </c>
      <c r="AM34" s="158">
        <v>0</v>
      </c>
      <c r="AN34" s="158">
        <v>0</v>
      </c>
      <c r="AO34" s="158">
        <v>0</v>
      </c>
      <c r="AP34"/>
      <c r="AQ34"/>
      <c r="AR34"/>
      <c r="AS34"/>
      <c r="AT34"/>
      <c r="AU34" s="250"/>
      <c r="AV34"/>
      <c r="AW34"/>
      <c r="AX34"/>
      <c r="AY34" s="250">
        <f>AR7*AY$5</f>
        <v>91238.869241000022</v>
      </c>
      <c r="AZ34"/>
      <c r="BA34"/>
      <c r="BB34"/>
      <c r="BC34"/>
      <c r="BD34"/>
      <c r="BE34"/>
      <c r="BF34"/>
      <c r="BP34" s="201"/>
      <c r="BS34" s="14">
        <v>1</v>
      </c>
      <c r="BT34" s="165"/>
      <c r="BU34" s="165"/>
      <c r="BV34" s="165"/>
      <c r="BW34" s="165"/>
      <c r="BX34" s="165"/>
      <c r="BY34" s="165"/>
      <c r="BZ34" s="165"/>
      <c r="CA34" s="165"/>
      <c r="CB34" s="165"/>
      <c r="CC34" s="165"/>
      <c r="CD34" s="165"/>
      <c r="CE34" s="165"/>
      <c r="CF34" s="165"/>
      <c r="CG34" s="165"/>
      <c r="CH34" s="165"/>
      <c r="CI34" s="165"/>
      <c r="CJ34" s="165"/>
      <c r="CK34" s="165"/>
      <c r="CL34" s="165"/>
      <c r="CM34" s="56"/>
      <c r="CN34" s="165"/>
      <c r="CO34" s="165"/>
      <c r="CP34" s="165"/>
      <c r="CQ34" s="165"/>
      <c r="CR34" s="165"/>
      <c r="CS34" s="165"/>
      <c r="CT34" s="165"/>
      <c r="CU34" s="165"/>
      <c r="CV34" s="165"/>
      <c r="CW34" s="165"/>
      <c r="CX34" s="165"/>
      <c r="CY34" s="165"/>
      <c r="CZ34" s="165"/>
      <c r="DA34" s="165"/>
      <c r="DB34" s="56"/>
      <c r="DC34" s="56"/>
      <c r="DD34" s="202">
        <f>SUM(BT64:DC64)</f>
        <v>523.84400000000005</v>
      </c>
      <c r="DE34" s="202">
        <f>BT$75-DD34</f>
        <v>7105.8547600000002</v>
      </c>
      <c r="DF34" s="131">
        <v>1</v>
      </c>
      <c r="DG34" s="184">
        <v>1500</v>
      </c>
      <c r="DI34">
        <v>7</v>
      </c>
      <c r="DJ34">
        <v>0</v>
      </c>
      <c r="DK34">
        <v>23</v>
      </c>
      <c r="DL34">
        <v>13</v>
      </c>
      <c r="DM34">
        <v>21</v>
      </c>
      <c r="DN34">
        <v>5</v>
      </c>
      <c r="DW34" t="s">
        <v>352</v>
      </c>
      <c r="DX34" t="s">
        <v>67</v>
      </c>
    </row>
    <row r="35" spans="3:133" x14ac:dyDescent="0.3">
      <c r="C35" s="294">
        <v>2</v>
      </c>
      <c r="D35" s="152" t="s">
        <v>406</v>
      </c>
      <c r="E35" s="157">
        <v>0</v>
      </c>
      <c r="F35" s="157">
        <v>0</v>
      </c>
      <c r="G35" s="157">
        <v>0</v>
      </c>
      <c r="H35" s="157">
        <v>0</v>
      </c>
      <c r="I35" s="157">
        <v>0</v>
      </c>
      <c r="J35" s="159">
        <v>1</v>
      </c>
      <c r="K35" s="157">
        <v>0</v>
      </c>
      <c r="L35" s="157">
        <v>0</v>
      </c>
      <c r="M35" s="159">
        <v>1</v>
      </c>
      <c r="N35" s="157">
        <v>0</v>
      </c>
      <c r="O35" s="157">
        <v>0</v>
      </c>
      <c r="P35" s="157">
        <v>0</v>
      </c>
      <c r="Q35" s="157">
        <v>0</v>
      </c>
      <c r="R35" s="157">
        <v>0</v>
      </c>
      <c r="S35" s="159">
        <v>1</v>
      </c>
      <c r="T35" s="157">
        <v>0</v>
      </c>
      <c r="U35" s="159">
        <v>1</v>
      </c>
      <c r="V35" s="159">
        <v>1</v>
      </c>
      <c r="W35" s="157">
        <v>0</v>
      </c>
      <c r="X35" s="157">
        <v>0</v>
      </c>
      <c r="Y35" s="157">
        <v>0</v>
      </c>
      <c r="Z35" s="157">
        <v>0</v>
      </c>
      <c r="AA35" s="159">
        <v>1</v>
      </c>
      <c r="AB35" s="157">
        <v>0</v>
      </c>
      <c r="AC35" s="157">
        <v>0</v>
      </c>
      <c r="AD35" s="157">
        <v>0</v>
      </c>
      <c r="AE35" s="157">
        <v>0</v>
      </c>
      <c r="AF35" s="157">
        <v>0</v>
      </c>
      <c r="AG35" s="159">
        <v>1</v>
      </c>
      <c r="AH35" s="157">
        <v>0</v>
      </c>
      <c r="AI35" s="157">
        <v>0</v>
      </c>
      <c r="AJ35" s="157">
        <v>0</v>
      </c>
      <c r="AK35" s="157">
        <v>0</v>
      </c>
      <c r="AL35" s="157">
        <v>0</v>
      </c>
      <c r="AM35" s="157">
        <v>0</v>
      </c>
      <c r="AN35" s="157">
        <v>0</v>
      </c>
      <c r="AO35" s="157">
        <v>0</v>
      </c>
      <c r="AP35"/>
      <c r="AQ35"/>
      <c r="AR35"/>
      <c r="AS35"/>
      <c r="AT35"/>
      <c r="AU35"/>
      <c r="AV35"/>
      <c r="AW35"/>
      <c r="AX35"/>
      <c r="AY35" s="250">
        <f>AR9*AY$5</f>
        <v>84838.774163000009</v>
      </c>
      <c r="AZ35"/>
      <c r="BA35"/>
      <c r="BB35"/>
      <c r="BC35"/>
      <c r="BD35"/>
      <c r="BE35"/>
      <c r="BF35"/>
      <c r="BP35" s="201"/>
      <c r="BS35" s="215">
        <v>2</v>
      </c>
      <c r="BT35" s="56"/>
      <c r="BU35" s="165"/>
      <c r="BV35" s="56"/>
      <c r="BW35" s="165"/>
      <c r="BX35" s="165"/>
      <c r="BY35" s="165"/>
      <c r="BZ35" s="165"/>
      <c r="CA35" s="56"/>
      <c r="CB35" s="165"/>
      <c r="CC35" s="165"/>
      <c r="CD35" s="165"/>
      <c r="CE35" s="165"/>
      <c r="CF35" s="165"/>
      <c r="CG35" s="56"/>
      <c r="CH35" s="56"/>
      <c r="CI35" s="165"/>
      <c r="CJ35" s="165"/>
      <c r="CK35" s="165"/>
      <c r="CL35" s="56"/>
      <c r="CM35" s="165"/>
      <c r="CN35" s="165"/>
      <c r="CO35" s="56"/>
      <c r="CP35" s="165"/>
      <c r="CQ35" s="56"/>
      <c r="CR35" s="56"/>
      <c r="CS35" s="56"/>
      <c r="CT35" s="165"/>
      <c r="CU35" s="165"/>
      <c r="CV35" s="56"/>
      <c r="CW35" s="165"/>
      <c r="CX35" s="165"/>
      <c r="CY35" s="165"/>
      <c r="CZ35" s="56"/>
      <c r="DA35" s="56"/>
      <c r="DB35" s="165"/>
      <c r="DC35" s="165"/>
      <c r="DD35" s="202">
        <f t="shared" ref="DD35:DD43" si="1">SUM(BT65:DC65)</f>
        <v>2770.1564599999997</v>
      </c>
      <c r="DE35" s="202">
        <f t="shared" ref="DE35:DE43" si="2">BT$75-DD35</f>
        <v>4859.542300000001</v>
      </c>
      <c r="DF35" s="131"/>
      <c r="DG35" s="184">
        <v>6</v>
      </c>
      <c r="DJ35">
        <v>0</v>
      </c>
      <c r="DK35">
        <v>27</v>
      </c>
      <c r="DL35">
        <v>20</v>
      </c>
      <c r="DW35">
        <v>7</v>
      </c>
      <c r="DX35">
        <v>0</v>
      </c>
      <c r="DY35">
        <v>15</v>
      </c>
      <c r="DZ35">
        <v>31</v>
      </c>
      <c r="EA35">
        <v>7</v>
      </c>
      <c r="EB35">
        <v>2</v>
      </c>
    </row>
    <row r="36" spans="3:133" x14ac:dyDescent="0.3">
      <c r="C36" s="294"/>
      <c r="D36" s="153" t="s">
        <v>407</v>
      </c>
      <c r="E36" s="158">
        <v>0</v>
      </c>
      <c r="F36" s="158">
        <v>0</v>
      </c>
      <c r="G36" s="158">
        <v>0</v>
      </c>
      <c r="H36" s="158">
        <v>0</v>
      </c>
      <c r="I36" s="158">
        <v>0</v>
      </c>
      <c r="J36" s="160">
        <v>1</v>
      </c>
      <c r="K36" s="158">
        <v>0</v>
      </c>
      <c r="L36" s="158">
        <v>0</v>
      </c>
      <c r="M36" s="160">
        <v>1</v>
      </c>
      <c r="N36" s="158">
        <v>0</v>
      </c>
      <c r="O36" s="158">
        <v>0</v>
      </c>
      <c r="P36" s="158">
        <v>0</v>
      </c>
      <c r="Q36" s="158">
        <v>0</v>
      </c>
      <c r="R36" s="158">
        <v>0</v>
      </c>
      <c r="S36" s="160">
        <v>1</v>
      </c>
      <c r="T36" s="158">
        <v>0</v>
      </c>
      <c r="U36" s="160">
        <v>1</v>
      </c>
      <c r="V36" s="160">
        <v>1</v>
      </c>
      <c r="W36" s="158">
        <v>0</v>
      </c>
      <c r="X36" s="158">
        <v>0</v>
      </c>
      <c r="Y36" s="158">
        <v>0</v>
      </c>
      <c r="Z36" s="158">
        <v>0</v>
      </c>
      <c r="AA36" s="160">
        <v>1</v>
      </c>
      <c r="AB36" s="158">
        <v>0</v>
      </c>
      <c r="AC36" s="158">
        <v>0</v>
      </c>
      <c r="AD36" s="158">
        <v>0</v>
      </c>
      <c r="AE36" s="158">
        <v>0</v>
      </c>
      <c r="AF36" s="158">
        <v>0</v>
      </c>
      <c r="AG36" s="160">
        <v>1</v>
      </c>
      <c r="AH36" s="158">
        <v>0</v>
      </c>
      <c r="AI36" s="158">
        <v>0</v>
      </c>
      <c r="AJ36" s="158">
        <v>0</v>
      </c>
      <c r="AK36" s="158">
        <v>0</v>
      </c>
      <c r="AL36" s="158">
        <v>0</v>
      </c>
      <c r="AM36" s="158">
        <v>0</v>
      </c>
      <c r="AN36" s="158">
        <v>0</v>
      </c>
      <c r="AO36" s="158">
        <v>0</v>
      </c>
      <c r="AP36"/>
      <c r="AQ36"/>
      <c r="AR36"/>
      <c r="AS36"/>
      <c r="AT36"/>
      <c r="AU36"/>
      <c r="AV36"/>
      <c r="AW36"/>
      <c r="AX36"/>
      <c r="AY36" s="250">
        <f>AR11*AY$5</f>
        <v>84838.774163000009</v>
      </c>
      <c r="AZ36"/>
      <c r="BA36"/>
      <c r="BB36"/>
      <c r="BC36"/>
      <c r="BD36"/>
      <c r="BE36"/>
      <c r="BF36"/>
      <c r="BP36" s="201"/>
      <c r="BS36" s="215">
        <v>3</v>
      </c>
      <c r="BT36" s="165"/>
      <c r="BU36" s="56"/>
      <c r="BV36" s="165"/>
      <c r="BW36" s="56"/>
      <c r="BX36" s="56"/>
      <c r="BY36" s="56"/>
      <c r="BZ36" s="56"/>
      <c r="CA36" s="165"/>
      <c r="CB36" s="56"/>
      <c r="CC36" s="56"/>
      <c r="CD36" s="56"/>
      <c r="CE36" s="56"/>
      <c r="CF36" s="56"/>
      <c r="CG36" s="165"/>
      <c r="CH36" s="165"/>
      <c r="CI36" s="56"/>
      <c r="CJ36" s="56"/>
      <c r="CK36" s="56"/>
      <c r="CL36" s="165"/>
      <c r="CM36" s="165"/>
      <c r="CN36" s="56"/>
      <c r="CO36" s="165"/>
      <c r="CP36" s="56"/>
      <c r="CQ36" s="165"/>
      <c r="CR36" s="165"/>
      <c r="CS36" s="165"/>
      <c r="CT36" s="56"/>
      <c r="CU36" s="56"/>
      <c r="CV36" s="165"/>
      <c r="CW36" s="56"/>
      <c r="CX36" s="56"/>
      <c r="CY36" s="56"/>
      <c r="CZ36" s="165"/>
      <c r="DA36" s="165"/>
      <c r="DB36" s="165"/>
      <c r="DC36" s="165"/>
      <c r="DD36" s="202">
        <f t="shared" si="1"/>
        <v>4335.6982999999991</v>
      </c>
      <c r="DE36" s="202">
        <f t="shared" si="2"/>
        <v>3294.0004600000011</v>
      </c>
      <c r="DF36" s="131"/>
      <c r="DG36" s="184"/>
      <c r="DJ36">
        <v>0</v>
      </c>
      <c r="DK36">
        <v>28</v>
      </c>
      <c r="DL36">
        <v>36</v>
      </c>
      <c r="DX36">
        <v>0</v>
      </c>
      <c r="DY36">
        <v>22</v>
      </c>
      <c r="DZ36">
        <v>20</v>
      </c>
      <c r="EA36">
        <v>1</v>
      </c>
      <c r="EB36">
        <v>10</v>
      </c>
      <c r="EC36">
        <v>18</v>
      </c>
    </row>
    <row r="37" spans="3:133" x14ac:dyDescent="0.3">
      <c r="C37" s="292">
        <v>3</v>
      </c>
      <c r="D37" s="152" t="s">
        <v>406</v>
      </c>
      <c r="E37" s="157">
        <v>0</v>
      </c>
      <c r="F37" s="157">
        <v>0</v>
      </c>
      <c r="G37" s="157">
        <v>0</v>
      </c>
      <c r="H37" s="157">
        <v>0</v>
      </c>
      <c r="I37" s="157">
        <v>0</v>
      </c>
      <c r="J37" s="159">
        <v>1</v>
      </c>
      <c r="K37" s="157">
        <v>0</v>
      </c>
      <c r="L37" s="157">
        <v>0</v>
      </c>
      <c r="M37" s="159">
        <v>1</v>
      </c>
      <c r="N37" s="157">
        <v>0</v>
      </c>
      <c r="O37" s="157">
        <v>0</v>
      </c>
      <c r="P37" s="157">
        <v>0</v>
      </c>
      <c r="Q37" s="157">
        <v>0</v>
      </c>
      <c r="R37" s="157">
        <v>0</v>
      </c>
      <c r="S37" s="159">
        <v>1</v>
      </c>
      <c r="T37" s="157">
        <v>0</v>
      </c>
      <c r="U37" s="159">
        <v>1</v>
      </c>
      <c r="V37" s="159">
        <v>1</v>
      </c>
      <c r="W37" s="157">
        <v>0</v>
      </c>
      <c r="X37" s="157">
        <v>0</v>
      </c>
      <c r="Y37" s="157">
        <v>0</v>
      </c>
      <c r="Z37" s="157">
        <v>0</v>
      </c>
      <c r="AA37" s="159">
        <v>1</v>
      </c>
      <c r="AB37" s="157">
        <v>0</v>
      </c>
      <c r="AC37" s="157">
        <v>0</v>
      </c>
      <c r="AD37" s="157">
        <v>0</v>
      </c>
      <c r="AE37" s="157">
        <v>0</v>
      </c>
      <c r="AF37" s="157">
        <v>0</v>
      </c>
      <c r="AG37" s="159">
        <v>1</v>
      </c>
      <c r="AH37" s="157">
        <v>0</v>
      </c>
      <c r="AI37" s="157">
        <v>0</v>
      </c>
      <c r="AJ37" s="157">
        <v>0</v>
      </c>
      <c r="AK37" s="157">
        <v>0</v>
      </c>
      <c r="AL37" s="157">
        <v>0</v>
      </c>
      <c r="AM37" s="157">
        <v>0</v>
      </c>
      <c r="AN37" s="157">
        <v>0</v>
      </c>
      <c r="AO37" s="157">
        <v>0</v>
      </c>
      <c r="AP37"/>
      <c r="AQ37"/>
      <c r="AR37"/>
      <c r="AS37"/>
      <c r="AT37"/>
      <c r="AU37"/>
      <c r="AV37"/>
      <c r="AW37"/>
      <c r="AX37"/>
      <c r="AY37" s="250">
        <f>AR13*AY$5</f>
        <v>84838.774163000009</v>
      </c>
      <c r="AZ37"/>
      <c r="BA37"/>
      <c r="BB37"/>
      <c r="BC37"/>
      <c r="BD37"/>
      <c r="BE37"/>
      <c r="BF37"/>
      <c r="BP37" s="201"/>
      <c r="BS37" s="215">
        <v>4</v>
      </c>
      <c r="BT37" s="165"/>
      <c r="BU37" s="165"/>
      <c r="BV37" s="165"/>
      <c r="BW37" s="165"/>
      <c r="BX37" s="165"/>
      <c r="BY37" s="165"/>
      <c r="BZ37" s="165"/>
      <c r="CA37" s="165"/>
      <c r="CB37" s="165"/>
      <c r="CC37" s="165"/>
      <c r="CD37" s="165"/>
      <c r="CE37" s="165"/>
      <c r="CF37" s="165"/>
      <c r="CG37" s="165"/>
      <c r="CH37" s="165"/>
      <c r="CI37" s="165"/>
      <c r="CJ37" s="165"/>
      <c r="CK37" s="165"/>
      <c r="CL37" s="165"/>
      <c r="CM37" s="56"/>
      <c r="CN37" s="165"/>
      <c r="CO37" s="165"/>
      <c r="CP37" s="165"/>
      <c r="CQ37" s="165"/>
      <c r="CR37" s="165"/>
      <c r="CS37" s="165"/>
      <c r="CT37" s="165"/>
      <c r="CU37" s="165"/>
      <c r="CV37" s="165"/>
      <c r="CW37" s="165"/>
      <c r="CX37" s="165"/>
      <c r="CY37" s="165"/>
      <c r="CZ37" s="165"/>
      <c r="DA37" s="165"/>
      <c r="DB37" s="56"/>
      <c r="DC37" s="56"/>
      <c r="DD37" s="202">
        <f t="shared" si="1"/>
        <v>523.84400000000005</v>
      </c>
      <c r="DE37" s="202">
        <f t="shared" si="2"/>
        <v>7105.8547600000002</v>
      </c>
      <c r="DF37" s="131"/>
      <c r="DG37" s="184"/>
      <c r="DJ37">
        <v>0</v>
      </c>
      <c r="DK37">
        <v>30</v>
      </c>
      <c r="DL37">
        <v>18</v>
      </c>
      <c r="DM37">
        <v>2</v>
      </c>
      <c r="DX37">
        <v>0</v>
      </c>
      <c r="DY37">
        <v>25</v>
      </c>
      <c r="DZ37">
        <v>26</v>
      </c>
      <c r="EA37">
        <v>21</v>
      </c>
      <c r="EB37">
        <v>16</v>
      </c>
    </row>
    <row r="38" spans="3:133" x14ac:dyDescent="0.3">
      <c r="C38" s="293"/>
      <c r="D38" s="153" t="s">
        <v>407</v>
      </c>
      <c r="E38" s="158">
        <v>0</v>
      </c>
      <c r="F38" s="158">
        <v>0</v>
      </c>
      <c r="G38" s="158">
        <v>0</v>
      </c>
      <c r="H38" s="158">
        <v>0</v>
      </c>
      <c r="I38" s="158">
        <v>0</v>
      </c>
      <c r="J38" s="160">
        <v>1</v>
      </c>
      <c r="K38" s="158">
        <v>0</v>
      </c>
      <c r="L38" s="158">
        <v>0</v>
      </c>
      <c r="M38" s="160">
        <v>1</v>
      </c>
      <c r="N38" s="158">
        <v>0</v>
      </c>
      <c r="O38" s="158">
        <v>0</v>
      </c>
      <c r="P38" s="158">
        <v>0</v>
      </c>
      <c r="Q38" s="158">
        <v>0</v>
      </c>
      <c r="R38" s="158">
        <v>0</v>
      </c>
      <c r="S38" s="160">
        <v>1</v>
      </c>
      <c r="T38" s="158">
        <v>0</v>
      </c>
      <c r="U38" s="160">
        <v>1</v>
      </c>
      <c r="V38" s="160">
        <v>1</v>
      </c>
      <c r="W38" s="158">
        <v>0</v>
      </c>
      <c r="X38" s="158">
        <v>0</v>
      </c>
      <c r="Y38" s="158">
        <v>0</v>
      </c>
      <c r="Z38" s="158">
        <v>0</v>
      </c>
      <c r="AA38" s="160">
        <v>1</v>
      </c>
      <c r="AB38" s="158">
        <v>0</v>
      </c>
      <c r="AC38" s="158">
        <v>0</v>
      </c>
      <c r="AD38" s="158">
        <v>0</v>
      </c>
      <c r="AE38" s="158">
        <v>0</v>
      </c>
      <c r="AF38" s="158">
        <v>0</v>
      </c>
      <c r="AG38" s="160">
        <v>1</v>
      </c>
      <c r="AH38" s="158">
        <v>0</v>
      </c>
      <c r="AI38" s="158">
        <v>0</v>
      </c>
      <c r="AJ38" s="158">
        <v>0</v>
      </c>
      <c r="AK38" s="158">
        <v>0</v>
      </c>
      <c r="AL38" s="158">
        <v>0</v>
      </c>
      <c r="AM38" s="158">
        <v>0</v>
      </c>
      <c r="AN38" s="158">
        <v>0</v>
      </c>
      <c r="AO38" s="158">
        <v>0</v>
      </c>
      <c r="AP38"/>
      <c r="AQ38"/>
      <c r="AR38"/>
      <c r="AS38"/>
      <c r="AT38"/>
      <c r="AU38"/>
      <c r="AV38"/>
      <c r="AW38"/>
      <c r="AX38"/>
      <c r="AY38" s="250">
        <f>AR15*AY$5</f>
        <v>84838.774163000009</v>
      </c>
      <c r="AZ38"/>
      <c r="BA38"/>
      <c r="BB38"/>
      <c r="BC38"/>
      <c r="BD38"/>
      <c r="BE38"/>
      <c r="BF38"/>
      <c r="BP38" s="201"/>
      <c r="BS38" s="215">
        <v>5</v>
      </c>
      <c r="BT38" s="56"/>
      <c r="BU38" s="165"/>
      <c r="BV38" s="56"/>
      <c r="BW38" s="165"/>
      <c r="BX38" s="165"/>
      <c r="BY38" s="165"/>
      <c r="BZ38" s="165"/>
      <c r="CA38" s="56"/>
      <c r="CB38" s="165"/>
      <c r="CC38" s="165"/>
      <c r="CD38" s="165"/>
      <c r="CE38" s="165"/>
      <c r="CF38" s="165"/>
      <c r="CG38" s="56"/>
      <c r="CH38" s="56"/>
      <c r="CI38" s="165"/>
      <c r="CJ38" s="165"/>
      <c r="CK38" s="165"/>
      <c r="CL38" s="56"/>
      <c r="CM38" s="165"/>
      <c r="CN38" s="165"/>
      <c r="CO38" s="56"/>
      <c r="CP38" s="165"/>
      <c r="CQ38" s="56"/>
      <c r="CR38" s="56"/>
      <c r="CS38" s="56"/>
      <c r="CT38" s="165"/>
      <c r="CU38" s="165"/>
      <c r="CV38" s="56"/>
      <c r="CW38" s="165"/>
      <c r="CX38" s="165"/>
      <c r="CY38" s="165"/>
      <c r="CZ38" s="56"/>
      <c r="DA38" s="56"/>
      <c r="DB38" s="165"/>
      <c r="DC38" s="165"/>
      <c r="DD38" s="202">
        <f t="shared" si="1"/>
        <v>2770.1564599999997</v>
      </c>
      <c r="DE38" s="202">
        <f t="shared" si="2"/>
        <v>4859.542300000001</v>
      </c>
      <c r="DF38" s="131"/>
      <c r="DG38" s="184" t="s">
        <v>358</v>
      </c>
      <c r="DJ38">
        <v>0</v>
      </c>
      <c r="DK38">
        <v>32</v>
      </c>
      <c r="DL38">
        <v>10</v>
      </c>
      <c r="DM38">
        <v>11</v>
      </c>
      <c r="DN38">
        <v>9</v>
      </c>
      <c r="DO38">
        <v>17</v>
      </c>
      <c r="DP38">
        <v>16</v>
      </c>
      <c r="DX38">
        <v>0</v>
      </c>
      <c r="DY38">
        <v>27</v>
      </c>
      <c r="DZ38">
        <v>28</v>
      </c>
      <c r="EA38">
        <v>37</v>
      </c>
      <c r="EB38">
        <v>32</v>
      </c>
    </row>
    <row r="39" spans="3:133" x14ac:dyDescent="0.3">
      <c r="C39" s="294">
        <v>4</v>
      </c>
      <c r="D39" s="152" t="s">
        <v>406</v>
      </c>
      <c r="E39" s="157">
        <v>0</v>
      </c>
      <c r="F39" s="157">
        <v>0</v>
      </c>
      <c r="G39" s="157">
        <v>0</v>
      </c>
      <c r="H39" s="157">
        <v>0</v>
      </c>
      <c r="I39" s="157">
        <v>0</v>
      </c>
      <c r="J39" s="159">
        <v>1</v>
      </c>
      <c r="K39" s="157">
        <v>0</v>
      </c>
      <c r="L39" s="157">
        <v>0</v>
      </c>
      <c r="M39" s="159">
        <v>1</v>
      </c>
      <c r="N39" s="157">
        <v>0</v>
      </c>
      <c r="O39" s="157">
        <v>0</v>
      </c>
      <c r="P39" s="157">
        <v>0</v>
      </c>
      <c r="Q39" s="157">
        <v>0</v>
      </c>
      <c r="R39" s="157">
        <v>0</v>
      </c>
      <c r="S39" s="159">
        <v>1</v>
      </c>
      <c r="T39" s="157">
        <v>0</v>
      </c>
      <c r="U39" s="159">
        <v>1</v>
      </c>
      <c r="V39" s="159">
        <v>1</v>
      </c>
      <c r="W39" s="157">
        <v>0</v>
      </c>
      <c r="X39" s="157">
        <v>0</v>
      </c>
      <c r="Y39" s="157">
        <v>0</v>
      </c>
      <c r="Z39" s="157">
        <v>0</v>
      </c>
      <c r="AA39" s="159">
        <v>1</v>
      </c>
      <c r="AB39" s="157">
        <v>0</v>
      </c>
      <c r="AC39" s="157">
        <v>0</v>
      </c>
      <c r="AD39" s="157">
        <v>0</v>
      </c>
      <c r="AE39" s="157">
        <v>0</v>
      </c>
      <c r="AF39" s="157">
        <v>0</v>
      </c>
      <c r="AG39" s="159">
        <v>1</v>
      </c>
      <c r="AH39" s="157">
        <v>0</v>
      </c>
      <c r="AI39" s="157">
        <v>0</v>
      </c>
      <c r="AJ39" s="157">
        <v>0</v>
      </c>
      <c r="AK39" s="157">
        <v>0</v>
      </c>
      <c r="AL39" s="157">
        <v>0</v>
      </c>
      <c r="AM39" s="157">
        <v>0</v>
      </c>
      <c r="AN39" s="157">
        <v>0</v>
      </c>
      <c r="AO39" s="157">
        <v>0</v>
      </c>
      <c r="AP39"/>
      <c r="AQ39"/>
      <c r="AR39"/>
      <c r="AS39"/>
      <c r="AT39"/>
      <c r="AU39"/>
      <c r="AV39"/>
      <c r="AW39"/>
      <c r="AX39"/>
      <c r="AY39" s="250">
        <f>AR17*AY$5</f>
        <v>84838.774163000009</v>
      </c>
      <c r="AZ39"/>
      <c r="BA39"/>
      <c r="BB39"/>
      <c r="BC39"/>
      <c r="BD39"/>
      <c r="BE39"/>
      <c r="BF39"/>
      <c r="BP39" s="201"/>
      <c r="BS39" s="14">
        <v>6</v>
      </c>
      <c r="BT39" s="165"/>
      <c r="BU39" s="56"/>
      <c r="BV39" s="165"/>
      <c r="BW39" s="56"/>
      <c r="BX39" s="56"/>
      <c r="BY39" s="56"/>
      <c r="BZ39" s="56"/>
      <c r="CA39" s="165"/>
      <c r="CB39" s="56"/>
      <c r="CC39" s="56"/>
      <c r="CD39" s="56"/>
      <c r="CE39" s="56"/>
      <c r="CF39" s="56"/>
      <c r="CG39" s="165"/>
      <c r="CH39" s="165"/>
      <c r="CI39" s="56"/>
      <c r="CJ39" s="56"/>
      <c r="CK39" s="56"/>
      <c r="CL39" s="165"/>
      <c r="CM39" s="165"/>
      <c r="CN39" s="56"/>
      <c r="CO39" s="165"/>
      <c r="CP39" s="56"/>
      <c r="CQ39" s="165"/>
      <c r="CR39" s="165"/>
      <c r="CS39" s="165"/>
      <c r="CT39" s="56"/>
      <c r="CU39" s="56"/>
      <c r="CV39" s="165"/>
      <c r="CW39" s="56"/>
      <c r="CX39" s="56"/>
      <c r="CY39" s="56"/>
      <c r="CZ39" s="165"/>
      <c r="DA39" s="165"/>
      <c r="DB39" s="165"/>
      <c r="DC39" s="165"/>
      <c r="DD39" s="202">
        <f t="shared" si="1"/>
        <v>4335.6982999999991</v>
      </c>
      <c r="DE39" s="202">
        <f t="shared" si="2"/>
        <v>3294.0004600000011</v>
      </c>
      <c r="DF39" s="131"/>
      <c r="DG39" s="184">
        <v>1500</v>
      </c>
      <c r="DJ39">
        <v>0</v>
      </c>
      <c r="DK39">
        <v>35</v>
      </c>
      <c r="DL39">
        <v>31</v>
      </c>
      <c r="DM39">
        <v>12</v>
      </c>
      <c r="DN39">
        <v>4</v>
      </c>
      <c r="DO39">
        <v>6</v>
      </c>
      <c r="DX39">
        <v>0</v>
      </c>
      <c r="DY39">
        <v>33</v>
      </c>
      <c r="DZ39">
        <v>5</v>
      </c>
      <c r="EA39">
        <v>11</v>
      </c>
      <c r="EB39">
        <v>4</v>
      </c>
      <c r="EC39">
        <v>24</v>
      </c>
    </row>
    <row r="40" spans="3:133" x14ac:dyDescent="0.3">
      <c r="C40" s="294"/>
      <c r="D40" s="153" t="s">
        <v>407</v>
      </c>
      <c r="E40" s="158">
        <v>0</v>
      </c>
      <c r="F40" s="158">
        <v>0</v>
      </c>
      <c r="G40" s="158">
        <v>0</v>
      </c>
      <c r="H40" s="158">
        <v>0</v>
      </c>
      <c r="I40" s="158">
        <v>0</v>
      </c>
      <c r="J40" s="160">
        <v>1</v>
      </c>
      <c r="K40" s="158">
        <v>0</v>
      </c>
      <c r="L40" s="158">
        <v>0</v>
      </c>
      <c r="M40" s="160">
        <v>1</v>
      </c>
      <c r="N40" s="158">
        <v>0</v>
      </c>
      <c r="O40" s="158">
        <v>0</v>
      </c>
      <c r="P40" s="158">
        <v>0</v>
      </c>
      <c r="Q40" s="158">
        <v>0</v>
      </c>
      <c r="R40" s="158">
        <v>0</v>
      </c>
      <c r="S40" s="160">
        <v>1</v>
      </c>
      <c r="T40" s="158">
        <v>0</v>
      </c>
      <c r="U40" s="160">
        <v>1</v>
      </c>
      <c r="V40" s="160">
        <v>1</v>
      </c>
      <c r="W40" s="158">
        <v>0</v>
      </c>
      <c r="X40" s="158">
        <v>0</v>
      </c>
      <c r="Y40" s="158">
        <v>0</v>
      </c>
      <c r="Z40" s="158">
        <v>0</v>
      </c>
      <c r="AA40" s="160">
        <v>1</v>
      </c>
      <c r="AB40" s="158">
        <v>0</v>
      </c>
      <c r="AC40" s="158">
        <v>0</v>
      </c>
      <c r="AD40" s="158">
        <v>0</v>
      </c>
      <c r="AE40" s="158">
        <v>0</v>
      </c>
      <c r="AF40" s="158">
        <v>0</v>
      </c>
      <c r="AG40" s="160">
        <v>1</v>
      </c>
      <c r="AH40" s="158">
        <v>0</v>
      </c>
      <c r="AI40" s="158">
        <v>0</v>
      </c>
      <c r="AJ40" s="158">
        <v>0</v>
      </c>
      <c r="AK40" s="158">
        <v>0</v>
      </c>
      <c r="AL40" s="158">
        <v>0</v>
      </c>
      <c r="AM40" s="158">
        <v>0</v>
      </c>
      <c r="AN40" s="158">
        <v>0</v>
      </c>
      <c r="AO40" s="158">
        <v>0</v>
      </c>
      <c r="AP40"/>
      <c r="AQ40"/>
      <c r="AR40"/>
      <c r="AS40"/>
      <c r="AT40"/>
      <c r="AU40"/>
      <c r="AV40"/>
      <c r="AW40"/>
      <c r="AX40"/>
      <c r="AY40" s="250">
        <f>AR19*AY$5</f>
        <v>86849.45115600001</v>
      </c>
      <c r="AZ40"/>
      <c r="BA40"/>
      <c r="BB40"/>
      <c r="BC40"/>
      <c r="BD40"/>
      <c r="BE40"/>
      <c r="BF40"/>
      <c r="BP40" s="201"/>
      <c r="BS40" s="14">
        <v>7</v>
      </c>
      <c r="BT40" s="165"/>
      <c r="BU40" s="165"/>
      <c r="BV40" s="165"/>
      <c r="BW40" s="165"/>
      <c r="BX40" s="165"/>
      <c r="BY40" s="165"/>
      <c r="BZ40" s="165"/>
      <c r="CA40" s="165"/>
      <c r="CB40" s="165"/>
      <c r="CC40" s="165"/>
      <c r="CD40" s="165"/>
      <c r="CE40" s="165"/>
      <c r="CF40" s="165"/>
      <c r="CG40" s="165"/>
      <c r="CH40" s="165"/>
      <c r="CI40" s="165"/>
      <c r="CJ40" s="165"/>
      <c r="CK40" s="165"/>
      <c r="CL40" s="165"/>
      <c r="CM40" s="56"/>
      <c r="CN40" s="165"/>
      <c r="CO40" s="165"/>
      <c r="CP40" s="165"/>
      <c r="CQ40" s="165"/>
      <c r="CR40" s="165"/>
      <c r="CS40" s="165"/>
      <c r="CT40" s="165"/>
      <c r="CU40" s="165"/>
      <c r="CV40" s="165"/>
      <c r="CW40" s="165"/>
      <c r="CX40" s="165"/>
      <c r="CY40" s="165"/>
      <c r="CZ40" s="165"/>
      <c r="DA40" s="165"/>
      <c r="DB40" s="56"/>
      <c r="DC40" s="56"/>
      <c r="DD40" s="202">
        <f t="shared" si="1"/>
        <v>523.84400000000005</v>
      </c>
      <c r="DE40" s="202">
        <f t="shared" si="2"/>
        <v>7105.8547600000002</v>
      </c>
      <c r="DF40" s="131"/>
      <c r="DG40" s="184">
        <v>6</v>
      </c>
      <c r="DX40">
        <v>0</v>
      </c>
      <c r="DY40">
        <v>34</v>
      </c>
      <c r="DZ40">
        <v>12</v>
      </c>
      <c r="EA40">
        <v>19</v>
      </c>
      <c r="EB40">
        <v>14</v>
      </c>
      <c r="EC40">
        <v>13</v>
      </c>
    </row>
    <row r="41" spans="3:133" x14ac:dyDescent="0.3">
      <c r="C41" s="292">
        <v>5</v>
      </c>
      <c r="D41" s="152" t="s">
        <v>406</v>
      </c>
      <c r="E41" s="157">
        <v>0</v>
      </c>
      <c r="F41" s="157">
        <v>0</v>
      </c>
      <c r="G41" s="157">
        <v>0</v>
      </c>
      <c r="H41" s="157">
        <v>0</v>
      </c>
      <c r="I41" s="157">
        <v>0</v>
      </c>
      <c r="J41" s="159">
        <v>1</v>
      </c>
      <c r="K41" s="157">
        <v>0</v>
      </c>
      <c r="L41" s="157">
        <v>0</v>
      </c>
      <c r="M41" s="159">
        <v>1</v>
      </c>
      <c r="N41" s="157">
        <v>0</v>
      </c>
      <c r="O41" s="157">
        <v>0</v>
      </c>
      <c r="P41" s="157">
        <v>0</v>
      </c>
      <c r="Q41" s="157">
        <v>0</v>
      </c>
      <c r="R41" s="157">
        <v>0</v>
      </c>
      <c r="S41" s="159">
        <v>1</v>
      </c>
      <c r="T41" s="157">
        <v>0</v>
      </c>
      <c r="U41" s="159">
        <v>1</v>
      </c>
      <c r="V41" s="159">
        <v>1</v>
      </c>
      <c r="W41" s="157">
        <v>0</v>
      </c>
      <c r="X41" s="157">
        <v>0</v>
      </c>
      <c r="Y41" s="157">
        <v>0</v>
      </c>
      <c r="Z41" s="157">
        <v>0</v>
      </c>
      <c r="AA41" s="159">
        <v>1</v>
      </c>
      <c r="AB41" s="157">
        <v>0</v>
      </c>
      <c r="AC41" s="157">
        <v>0</v>
      </c>
      <c r="AD41" s="157">
        <v>0</v>
      </c>
      <c r="AE41" s="157">
        <v>0</v>
      </c>
      <c r="AF41" s="157">
        <v>0</v>
      </c>
      <c r="AG41" s="159">
        <v>1</v>
      </c>
      <c r="AH41" s="157">
        <v>0</v>
      </c>
      <c r="AI41" s="157">
        <v>0</v>
      </c>
      <c r="AJ41" s="157">
        <v>0</v>
      </c>
      <c r="AK41" s="157">
        <v>0</v>
      </c>
      <c r="AL41" s="157">
        <v>0</v>
      </c>
      <c r="AM41" s="157">
        <v>0</v>
      </c>
      <c r="AN41" s="157">
        <v>0</v>
      </c>
      <c r="AO41" s="157">
        <v>0</v>
      </c>
      <c r="AP41"/>
      <c r="AQ41"/>
      <c r="AR41"/>
      <c r="AS41"/>
      <c r="AT41"/>
      <c r="AU41"/>
      <c r="AV41"/>
      <c r="AW41"/>
      <c r="AX41"/>
      <c r="AY41" s="250">
        <f>AR21*AY$5</f>
        <v>84728.723755000014</v>
      </c>
      <c r="AZ41"/>
      <c r="BA41"/>
      <c r="BB41"/>
      <c r="BC41"/>
      <c r="BD41"/>
      <c r="BE41"/>
      <c r="BF41"/>
      <c r="BP41" s="201"/>
      <c r="BS41" s="14">
        <v>8</v>
      </c>
      <c r="BT41" s="56"/>
      <c r="BU41" s="165"/>
      <c r="BV41" s="56"/>
      <c r="BW41" s="165"/>
      <c r="BX41" s="165"/>
      <c r="BY41" s="165"/>
      <c r="BZ41" s="165"/>
      <c r="CA41" s="56"/>
      <c r="CB41" s="165"/>
      <c r="CC41" s="165"/>
      <c r="CD41" s="165"/>
      <c r="CE41" s="165"/>
      <c r="CF41" s="165"/>
      <c r="CG41" s="56"/>
      <c r="CH41" s="56"/>
      <c r="CI41" s="165"/>
      <c r="CJ41" s="165"/>
      <c r="CK41" s="165"/>
      <c r="CL41" s="56"/>
      <c r="CM41" s="165"/>
      <c r="CN41" s="165"/>
      <c r="CO41" s="56"/>
      <c r="CP41" s="165"/>
      <c r="CQ41" s="56"/>
      <c r="CR41" s="56"/>
      <c r="CS41" s="56"/>
      <c r="CT41" s="165"/>
      <c r="CU41" s="165"/>
      <c r="CV41" s="56"/>
      <c r="CW41" s="165"/>
      <c r="CX41" s="165"/>
      <c r="CY41" s="165"/>
      <c r="CZ41" s="56"/>
      <c r="DA41" s="56"/>
      <c r="DB41" s="165"/>
      <c r="DC41" s="165"/>
      <c r="DD41" s="202">
        <f t="shared" si="1"/>
        <v>2770.1564599999997</v>
      </c>
      <c r="DE41" s="202">
        <f t="shared" si="2"/>
        <v>4859.542300000001</v>
      </c>
      <c r="DF41" s="131"/>
      <c r="DG41" s="184"/>
      <c r="DX41">
        <v>0</v>
      </c>
      <c r="DY41">
        <v>35</v>
      </c>
      <c r="DZ41">
        <v>3</v>
      </c>
      <c r="EA41">
        <v>30</v>
      </c>
      <c r="EB41">
        <v>36</v>
      </c>
      <c r="EC41">
        <v>8</v>
      </c>
    </row>
    <row r="42" spans="3:133" x14ac:dyDescent="0.3">
      <c r="C42" s="293"/>
      <c r="D42" s="153" t="s">
        <v>407</v>
      </c>
      <c r="E42" s="158">
        <v>0</v>
      </c>
      <c r="F42" s="158">
        <v>0</v>
      </c>
      <c r="G42" s="158">
        <v>0</v>
      </c>
      <c r="H42" s="158">
        <v>0</v>
      </c>
      <c r="I42" s="158">
        <v>0</v>
      </c>
      <c r="J42" s="160">
        <v>1</v>
      </c>
      <c r="K42" s="158">
        <v>0</v>
      </c>
      <c r="L42" s="158">
        <v>0</v>
      </c>
      <c r="M42" s="160">
        <v>1</v>
      </c>
      <c r="N42" s="158">
        <v>0</v>
      </c>
      <c r="O42" s="158">
        <v>0</v>
      </c>
      <c r="P42" s="158">
        <v>0</v>
      </c>
      <c r="Q42" s="158">
        <v>0</v>
      </c>
      <c r="R42" s="158">
        <v>0</v>
      </c>
      <c r="S42" s="160">
        <v>1</v>
      </c>
      <c r="T42" s="158">
        <v>0</v>
      </c>
      <c r="U42" s="160">
        <v>1</v>
      </c>
      <c r="V42" s="160">
        <v>1</v>
      </c>
      <c r="W42" s="158">
        <v>0</v>
      </c>
      <c r="X42" s="158">
        <v>0</v>
      </c>
      <c r="Y42" s="158">
        <v>0</v>
      </c>
      <c r="Z42" s="158">
        <v>0</v>
      </c>
      <c r="AA42" s="160">
        <v>1</v>
      </c>
      <c r="AB42" s="158">
        <v>0</v>
      </c>
      <c r="AC42" s="158">
        <v>0</v>
      </c>
      <c r="AD42" s="158">
        <v>0</v>
      </c>
      <c r="AE42" s="158">
        <v>0</v>
      </c>
      <c r="AF42" s="158">
        <v>0</v>
      </c>
      <c r="AG42" s="160">
        <v>1</v>
      </c>
      <c r="AH42" s="158">
        <v>0</v>
      </c>
      <c r="AI42" s="158">
        <v>0</v>
      </c>
      <c r="AJ42" s="158">
        <v>0</v>
      </c>
      <c r="AK42" s="158">
        <v>0</v>
      </c>
      <c r="AL42" s="158">
        <v>0</v>
      </c>
      <c r="AM42" s="158">
        <v>0</v>
      </c>
      <c r="AN42" s="158">
        <v>0</v>
      </c>
      <c r="AO42" s="158">
        <v>0</v>
      </c>
      <c r="AP42"/>
      <c r="AQ42"/>
      <c r="AR42"/>
      <c r="AS42"/>
      <c r="AT42"/>
      <c r="AU42"/>
      <c r="AV42"/>
      <c r="AW42"/>
      <c r="AX42"/>
      <c r="AY42" s="250">
        <f>AR23*AY$5</f>
        <v>84728.723755000014</v>
      </c>
      <c r="AZ42"/>
      <c r="BA42"/>
      <c r="BB42"/>
      <c r="BC42"/>
      <c r="BD42"/>
      <c r="BE42"/>
      <c r="BF42"/>
      <c r="BP42" s="201"/>
      <c r="BS42" s="14">
        <v>9</v>
      </c>
      <c r="BT42" s="165"/>
      <c r="BU42" s="56"/>
      <c r="BV42" s="165"/>
      <c r="BW42" s="56"/>
      <c r="BX42" s="56"/>
      <c r="BY42" s="56"/>
      <c r="BZ42" s="56"/>
      <c r="CA42" s="165"/>
      <c r="CB42" s="56"/>
      <c r="CC42" s="56"/>
      <c r="CD42" s="56"/>
      <c r="CE42" s="56"/>
      <c r="CF42" s="56"/>
      <c r="CG42" s="165"/>
      <c r="CH42" s="165"/>
      <c r="CI42" s="56"/>
      <c r="CJ42" s="56"/>
      <c r="CK42" s="56"/>
      <c r="CL42" s="165"/>
      <c r="CM42" s="165"/>
      <c r="CN42" s="56"/>
      <c r="CO42" s="165"/>
      <c r="CP42" s="56"/>
      <c r="CQ42" s="165"/>
      <c r="CR42" s="165"/>
      <c r="CS42" s="165"/>
      <c r="CT42" s="56"/>
      <c r="CU42" s="56"/>
      <c r="CV42" s="165"/>
      <c r="CW42" s="56"/>
      <c r="CX42" s="56"/>
      <c r="CY42" s="56"/>
      <c r="CZ42" s="165"/>
      <c r="DA42" s="165"/>
      <c r="DB42" s="165"/>
      <c r="DC42" s="165"/>
      <c r="DD42" s="202">
        <f t="shared" si="1"/>
        <v>4335.6982999999991</v>
      </c>
      <c r="DE42" s="202">
        <f t="shared" si="2"/>
        <v>3294.0004600000011</v>
      </c>
      <c r="DF42" s="131"/>
    </row>
    <row r="43" spans="3:133" x14ac:dyDescent="0.3">
      <c r="C43" s="294">
        <v>6</v>
      </c>
      <c r="D43" s="152" t="s">
        <v>406</v>
      </c>
      <c r="E43" s="157">
        <v>0</v>
      </c>
      <c r="F43" s="157">
        <v>0</v>
      </c>
      <c r="G43" s="157">
        <v>0</v>
      </c>
      <c r="H43" s="157">
        <v>0</v>
      </c>
      <c r="I43" s="157">
        <v>0</v>
      </c>
      <c r="J43" s="159">
        <v>1</v>
      </c>
      <c r="K43" s="157">
        <v>0</v>
      </c>
      <c r="L43" s="157">
        <v>0</v>
      </c>
      <c r="M43" s="159">
        <v>1</v>
      </c>
      <c r="N43" s="157">
        <v>0</v>
      </c>
      <c r="O43" s="157">
        <v>0</v>
      </c>
      <c r="P43" s="157">
        <v>0</v>
      </c>
      <c r="Q43" s="157">
        <v>0</v>
      </c>
      <c r="R43" s="157">
        <v>0</v>
      </c>
      <c r="S43" s="159">
        <v>1</v>
      </c>
      <c r="T43" s="157">
        <v>0</v>
      </c>
      <c r="U43" s="159">
        <v>1</v>
      </c>
      <c r="V43" s="159">
        <v>1</v>
      </c>
      <c r="W43" s="157">
        <v>0</v>
      </c>
      <c r="X43" s="157">
        <v>0</v>
      </c>
      <c r="Y43" s="157">
        <v>0</v>
      </c>
      <c r="Z43" s="157">
        <v>0</v>
      </c>
      <c r="AA43" s="159">
        <v>1</v>
      </c>
      <c r="AB43" s="157">
        <v>0</v>
      </c>
      <c r="AC43" s="157">
        <v>0</v>
      </c>
      <c r="AD43" s="157">
        <v>0</v>
      </c>
      <c r="AE43" s="157">
        <v>0</v>
      </c>
      <c r="AF43" s="157">
        <v>0</v>
      </c>
      <c r="AG43" s="159">
        <v>1</v>
      </c>
      <c r="AH43" s="157">
        <v>0</v>
      </c>
      <c r="AI43" s="157">
        <v>0</v>
      </c>
      <c r="AJ43" s="157">
        <v>0</v>
      </c>
      <c r="AK43" s="157">
        <v>0</v>
      </c>
      <c r="AL43" s="157">
        <v>0</v>
      </c>
      <c r="AM43" s="157">
        <v>0</v>
      </c>
      <c r="AN43" s="157">
        <v>0</v>
      </c>
      <c r="AO43" s="157">
        <v>0</v>
      </c>
      <c r="AP43"/>
      <c r="AQ43"/>
      <c r="AR43"/>
      <c r="AS43"/>
      <c r="AT43"/>
      <c r="AU43"/>
      <c r="AV43"/>
      <c r="AW43"/>
      <c r="AX43"/>
      <c r="AY43" s="250">
        <f>AR25*AY$5</f>
        <v>84728.723755000014</v>
      </c>
      <c r="AZ43"/>
      <c r="BA43"/>
      <c r="BB43"/>
      <c r="BC43"/>
      <c r="BD43"/>
      <c r="BE43"/>
      <c r="BF43"/>
      <c r="BP43" s="201"/>
      <c r="BQ43" s="150"/>
      <c r="BS43" s="14">
        <v>10</v>
      </c>
      <c r="BT43" s="165"/>
      <c r="BU43" s="165"/>
      <c r="BV43" s="165"/>
      <c r="BW43" s="165"/>
      <c r="BX43" s="165"/>
      <c r="BY43" s="165"/>
      <c r="BZ43" s="165"/>
      <c r="CA43" s="165"/>
      <c r="CB43" s="165"/>
      <c r="CC43" s="165"/>
      <c r="CD43" s="165"/>
      <c r="CE43" s="165"/>
      <c r="CF43" s="165"/>
      <c r="CG43" s="165"/>
      <c r="CH43" s="165"/>
      <c r="CI43" s="165"/>
      <c r="CJ43" s="165"/>
      <c r="CK43" s="165"/>
      <c r="CL43" s="165"/>
      <c r="CM43" s="56"/>
      <c r="CN43" s="165"/>
      <c r="CO43" s="165"/>
      <c r="CP43" s="165"/>
      <c r="CQ43" s="165"/>
      <c r="CR43" s="165"/>
      <c r="CS43" s="165"/>
      <c r="CT43" s="165"/>
      <c r="CU43" s="165"/>
      <c r="CV43" s="165"/>
      <c r="CW43" s="165"/>
      <c r="CX43" s="165"/>
      <c r="CY43" s="165"/>
      <c r="CZ43" s="165"/>
      <c r="DA43" s="165"/>
      <c r="DB43" s="56"/>
      <c r="DC43" s="56"/>
      <c r="DD43" s="202">
        <f t="shared" si="1"/>
        <v>523.84400000000005</v>
      </c>
      <c r="DE43" s="202">
        <f t="shared" si="2"/>
        <v>7105.8547600000002</v>
      </c>
      <c r="DF43" s="131">
        <v>0</v>
      </c>
    </row>
    <row r="44" spans="3:133" ht="4.2" customHeight="1" x14ac:dyDescent="0.3">
      <c r="C44" s="294"/>
      <c r="D44" s="153" t="s">
        <v>407</v>
      </c>
      <c r="E44" s="158">
        <v>0</v>
      </c>
      <c r="F44" s="158">
        <v>0</v>
      </c>
      <c r="G44" s="158">
        <v>0</v>
      </c>
      <c r="H44" s="158">
        <v>0</v>
      </c>
      <c r="I44" s="158">
        <v>0</v>
      </c>
      <c r="J44" s="160">
        <v>1</v>
      </c>
      <c r="K44" s="158">
        <v>0</v>
      </c>
      <c r="L44" s="158">
        <v>0</v>
      </c>
      <c r="M44" s="160">
        <v>1</v>
      </c>
      <c r="N44" s="158">
        <v>0</v>
      </c>
      <c r="O44" s="158">
        <v>0</v>
      </c>
      <c r="P44" s="158">
        <v>0</v>
      </c>
      <c r="Q44" s="158">
        <v>0</v>
      </c>
      <c r="R44" s="158">
        <v>0</v>
      </c>
      <c r="S44" s="160">
        <v>1</v>
      </c>
      <c r="T44" s="158">
        <v>0</v>
      </c>
      <c r="U44" s="160">
        <v>1</v>
      </c>
      <c r="V44" s="160">
        <v>1</v>
      </c>
      <c r="W44" s="158">
        <v>0</v>
      </c>
      <c r="X44" s="158">
        <v>0</v>
      </c>
      <c r="Y44" s="158">
        <v>0</v>
      </c>
      <c r="Z44" s="158">
        <v>0</v>
      </c>
      <c r="AA44" s="160">
        <v>1</v>
      </c>
      <c r="AB44" s="158">
        <v>0</v>
      </c>
      <c r="AC44" s="158">
        <v>0</v>
      </c>
      <c r="AD44" s="158">
        <v>0</v>
      </c>
      <c r="AE44" s="158">
        <v>0</v>
      </c>
      <c r="AF44" s="158">
        <v>0</v>
      </c>
      <c r="AG44" s="160">
        <v>1</v>
      </c>
      <c r="AH44" s="158">
        <v>0</v>
      </c>
      <c r="AI44" s="158">
        <v>0</v>
      </c>
      <c r="AJ44" s="158">
        <v>0</v>
      </c>
      <c r="AK44" s="158">
        <v>0</v>
      </c>
      <c r="AL44" s="158">
        <v>0</v>
      </c>
      <c r="AM44" s="158">
        <v>0</v>
      </c>
      <c r="AN44" s="158">
        <v>0</v>
      </c>
      <c r="AO44" s="158">
        <v>0</v>
      </c>
      <c r="AP44"/>
      <c r="AQ44"/>
      <c r="AR44"/>
      <c r="AS44"/>
      <c r="AT44"/>
      <c r="AU44"/>
      <c r="AV44"/>
      <c r="AW44"/>
      <c r="AX44"/>
      <c r="AY44"/>
      <c r="AZ44"/>
      <c r="BA44"/>
      <c r="BB44"/>
      <c r="BC44"/>
      <c r="BD44"/>
      <c r="BE44"/>
      <c r="BF44"/>
      <c r="BT44" s="150"/>
      <c r="BU44" s="150"/>
      <c r="BV44" s="150"/>
      <c r="BW44" s="150"/>
      <c r="BX44" s="150"/>
      <c r="BY44" s="150"/>
      <c r="BZ44" s="150"/>
      <c r="CA44" s="150"/>
      <c r="CB44" s="150"/>
      <c r="CC44" s="150"/>
      <c r="CD44" s="150"/>
      <c r="CE44" s="150"/>
      <c r="CF44" s="150"/>
      <c r="CG44" s="150"/>
      <c r="CH44" s="150"/>
      <c r="CI44" s="150"/>
      <c r="CJ44" s="150"/>
      <c r="CK44" s="150"/>
      <c r="CL44" s="150"/>
      <c r="CM44" s="150"/>
      <c r="CN44" s="150"/>
      <c r="CO44" s="150"/>
      <c r="CP44" s="150"/>
      <c r="CQ44" s="150"/>
      <c r="CR44" s="150"/>
      <c r="CS44" s="150"/>
      <c r="CT44" s="150"/>
      <c r="CU44" s="150"/>
      <c r="CV44" s="150"/>
      <c r="CW44" s="150"/>
      <c r="CX44" s="150"/>
      <c r="CY44" s="150"/>
      <c r="CZ44" s="150"/>
      <c r="DA44" s="150"/>
      <c r="DB44" s="150"/>
      <c r="DC44" s="150"/>
      <c r="DD44" s="193"/>
      <c r="DE44" s="193"/>
      <c r="DF44" s="131">
        <v>0</v>
      </c>
    </row>
    <row r="45" spans="3:133" x14ac:dyDescent="0.3">
      <c r="C45" s="292">
        <v>7</v>
      </c>
      <c r="D45" s="152" t="s">
        <v>406</v>
      </c>
      <c r="E45" s="157">
        <v>0</v>
      </c>
      <c r="F45" s="157">
        <v>0</v>
      </c>
      <c r="G45" s="157">
        <v>0</v>
      </c>
      <c r="H45" s="157">
        <v>0</v>
      </c>
      <c r="I45" s="157">
        <v>0</v>
      </c>
      <c r="J45" s="157">
        <v>0</v>
      </c>
      <c r="K45" s="157">
        <v>0</v>
      </c>
      <c r="L45" s="157">
        <v>0</v>
      </c>
      <c r="M45" s="157">
        <v>0</v>
      </c>
      <c r="N45" s="157">
        <v>0</v>
      </c>
      <c r="O45" s="157">
        <v>0</v>
      </c>
      <c r="P45" s="157">
        <v>0</v>
      </c>
      <c r="Q45" s="157">
        <v>0</v>
      </c>
      <c r="R45" s="159">
        <v>1</v>
      </c>
      <c r="S45" s="159">
        <v>1</v>
      </c>
      <c r="T45" s="157">
        <v>0</v>
      </c>
      <c r="U45" s="157">
        <v>0</v>
      </c>
      <c r="V45" s="159">
        <v>1</v>
      </c>
      <c r="W45" s="157">
        <v>0</v>
      </c>
      <c r="X45" s="157">
        <v>0</v>
      </c>
      <c r="Y45" s="157">
        <v>0</v>
      </c>
      <c r="Z45" s="159">
        <v>1</v>
      </c>
      <c r="AA45" s="157">
        <v>0</v>
      </c>
      <c r="AB45" s="157">
        <v>0</v>
      </c>
      <c r="AC45" s="157">
        <v>0</v>
      </c>
      <c r="AD45" s="159">
        <v>1</v>
      </c>
      <c r="AE45" s="157">
        <v>0</v>
      </c>
      <c r="AF45" s="157">
        <v>0</v>
      </c>
      <c r="AG45" s="157">
        <v>0</v>
      </c>
      <c r="AH45" s="159">
        <v>1</v>
      </c>
      <c r="AI45" s="157">
        <v>0</v>
      </c>
      <c r="AJ45" s="157">
        <v>0</v>
      </c>
      <c r="AK45" s="157">
        <v>0</v>
      </c>
      <c r="AL45" s="157">
        <v>0</v>
      </c>
      <c r="AM45" s="157">
        <v>0</v>
      </c>
      <c r="AN45" s="157">
        <v>0</v>
      </c>
      <c r="AO45" s="157">
        <v>0</v>
      </c>
      <c r="AP45"/>
      <c r="AQ45"/>
      <c r="AR45"/>
      <c r="AS45"/>
      <c r="AT45"/>
      <c r="AU45"/>
      <c r="AV45"/>
      <c r="AW45"/>
      <c r="AX45"/>
      <c r="AZ45"/>
      <c r="BA45"/>
      <c r="BB45"/>
      <c r="BC45"/>
      <c r="BD45"/>
      <c r="BE45"/>
      <c r="BF45"/>
      <c r="BT45" s="166"/>
      <c r="BU45" s="13" t="s">
        <v>194</v>
      </c>
      <c r="BV45" s="150"/>
      <c r="BW45" s="150"/>
      <c r="BX45" s="150"/>
      <c r="BY45" s="162"/>
      <c r="BZ45" s="13" t="s">
        <v>291</v>
      </c>
      <c r="CA45" s="150"/>
      <c r="CB45" s="150"/>
      <c r="CC45" s="150"/>
      <c r="CD45" s="150"/>
      <c r="CE45" s="150"/>
      <c r="CF45" s="150"/>
      <c r="CG45" s="150"/>
      <c r="CH45" s="150"/>
      <c r="CI45" s="150"/>
      <c r="CJ45" s="150"/>
      <c r="CK45" s="150"/>
      <c r="CL45" s="150"/>
      <c r="CM45" s="150"/>
      <c r="CN45" s="150"/>
      <c r="CO45" s="150"/>
      <c r="CP45" s="150"/>
      <c r="CQ45" s="150"/>
      <c r="CR45" s="150"/>
      <c r="CS45" s="150"/>
      <c r="CT45" s="150"/>
      <c r="CU45" s="150"/>
      <c r="CV45" s="150"/>
      <c r="CW45" s="150"/>
      <c r="CX45" s="150"/>
      <c r="CY45" s="150"/>
      <c r="CZ45" s="150"/>
      <c r="DA45" s="150"/>
      <c r="DB45" s="150"/>
      <c r="DC45" s="150"/>
      <c r="DD45" s="193"/>
      <c r="DE45" s="193"/>
      <c r="DF45" s="131">
        <v>1</v>
      </c>
    </row>
    <row r="46" spans="3:133" ht="6" customHeight="1" x14ac:dyDescent="0.3">
      <c r="C46" s="293"/>
      <c r="D46" s="153" t="s">
        <v>407</v>
      </c>
      <c r="E46" s="158">
        <v>0</v>
      </c>
      <c r="F46" s="158">
        <v>0</v>
      </c>
      <c r="G46" s="158">
        <v>0</v>
      </c>
      <c r="H46" s="158">
        <v>0</v>
      </c>
      <c r="I46" s="158">
        <v>0</v>
      </c>
      <c r="J46" s="158">
        <v>0</v>
      </c>
      <c r="K46" s="158">
        <v>0</v>
      </c>
      <c r="L46" s="158">
        <v>0</v>
      </c>
      <c r="M46" s="158">
        <v>0</v>
      </c>
      <c r="N46" s="158">
        <v>0</v>
      </c>
      <c r="O46" s="158">
        <v>0</v>
      </c>
      <c r="P46" s="158">
        <v>0</v>
      </c>
      <c r="Q46" s="158">
        <v>0</v>
      </c>
      <c r="R46" s="160">
        <v>1</v>
      </c>
      <c r="S46" s="160">
        <v>1</v>
      </c>
      <c r="T46" s="158">
        <v>0</v>
      </c>
      <c r="U46" s="158">
        <v>0</v>
      </c>
      <c r="V46" s="160">
        <v>1</v>
      </c>
      <c r="W46" s="158">
        <v>0</v>
      </c>
      <c r="X46" s="158">
        <v>0</v>
      </c>
      <c r="Y46" s="158">
        <v>0</v>
      </c>
      <c r="Z46" s="160">
        <v>1</v>
      </c>
      <c r="AA46" s="158">
        <v>0</v>
      </c>
      <c r="AB46" s="158">
        <v>0</v>
      </c>
      <c r="AC46" s="158">
        <v>0</v>
      </c>
      <c r="AD46" s="160">
        <v>1</v>
      </c>
      <c r="AE46" s="158">
        <v>0</v>
      </c>
      <c r="AF46" s="158">
        <v>0</v>
      </c>
      <c r="AG46" s="158">
        <v>0</v>
      </c>
      <c r="AH46" s="160">
        <v>1</v>
      </c>
      <c r="AI46" s="158">
        <v>0</v>
      </c>
      <c r="AJ46" s="158">
        <v>0</v>
      </c>
      <c r="AK46" s="158">
        <v>0</v>
      </c>
      <c r="AL46" s="158">
        <v>0</v>
      </c>
      <c r="AM46" s="158">
        <v>0</v>
      </c>
      <c r="AN46" s="158">
        <v>0</v>
      </c>
      <c r="AO46" s="158">
        <v>0</v>
      </c>
      <c r="DF46" s="131">
        <v>0</v>
      </c>
    </row>
    <row r="47" spans="3:133" x14ac:dyDescent="0.3">
      <c r="C47" s="294">
        <v>8</v>
      </c>
      <c r="D47" s="152" t="s">
        <v>406</v>
      </c>
      <c r="E47" s="157">
        <v>0</v>
      </c>
      <c r="F47" s="157">
        <v>0</v>
      </c>
      <c r="G47" s="157">
        <v>0</v>
      </c>
      <c r="H47" s="157">
        <v>0</v>
      </c>
      <c r="I47" s="157">
        <v>0</v>
      </c>
      <c r="J47" s="159">
        <v>1</v>
      </c>
      <c r="K47" s="157">
        <v>0</v>
      </c>
      <c r="L47" s="157">
        <v>0</v>
      </c>
      <c r="M47" s="157">
        <v>0</v>
      </c>
      <c r="N47" s="157">
        <v>0</v>
      </c>
      <c r="O47" s="157">
        <v>0</v>
      </c>
      <c r="P47" s="157">
        <v>0</v>
      </c>
      <c r="Q47" s="157">
        <v>0</v>
      </c>
      <c r="R47" s="159">
        <v>1</v>
      </c>
      <c r="S47" s="157">
        <v>0</v>
      </c>
      <c r="T47" s="157">
        <v>0</v>
      </c>
      <c r="U47" s="157">
        <v>0</v>
      </c>
      <c r="V47" s="157">
        <v>0</v>
      </c>
      <c r="W47" s="159">
        <v>1</v>
      </c>
      <c r="X47" s="157">
        <v>0</v>
      </c>
      <c r="Y47" s="159">
        <v>1</v>
      </c>
      <c r="Z47" s="159">
        <v>1</v>
      </c>
      <c r="AA47" s="157">
        <v>0</v>
      </c>
      <c r="AB47" s="157">
        <v>0</v>
      </c>
      <c r="AC47" s="157">
        <v>0</v>
      </c>
      <c r="AD47" s="159">
        <v>1</v>
      </c>
      <c r="AE47" s="157">
        <v>0</v>
      </c>
      <c r="AF47" s="157">
        <v>0</v>
      </c>
      <c r="AG47" s="157">
        <v>0</v>
      </c>
      <c r="AH47" s="159">
        <v>1</v>
      </c>
      <c r="AI47" s="157">
        <v>0</v>
      </c>
      <c r="AJ47" s="157">
        <v>0</v>
      </c>
      <c r="AK47" s="157">
        <v>0</v>
      </c>
      <c r="AL47" s="157">
        <v>0</v>
      </c>
      <c r="AM47" s="157">
        <v>0</v>
      </c>
      <c r="AN47" s="157">
        <v>0</v>
      </c>
      <c r="AO47" s="157">
        <v>0</v>
      </c>
      <c r="DF47" s="131">
        <v>0</v>
      </c>
    </row>
    <row r="48" spans="3:133" ht="8.25" customHeight="1" x14ac:dyDescent="0.3">
      <c r="C48" s="294"/>
      <c r="D48" s="153" t="s">
        <v>407</v>
      </c>
      <c r="E48" s="158">
        <v>0</v>
      </c>
      <c r="F48" s="158">
        <v>0</v>
      </c>
      <c r="G48" s="158">
        <v>0</v>
      </c>
      <c r="H48" s="158">
        <v>0</v>
      </c>
      <c r="I48" s="158">
        <v>0</v>
      </c>
      <c r="J48" s="160">
        <v>1</v>
      </c>
      <c r="K48" s="158">
        <v>0</v>
      </c>
      <c r="L48" s="158">
        <v>0</v>
      </c>
      <c r="M48" s="158">
        <v>0</v>
      </c>
      <c r="N48" s="158">
        <v>0</v>
      </c>
      <c r="O48" s="158">
        <v>0</v>
      </c>
      <c r="P48" s="158">
        <v>0</v>
      </c>
      <c r="Q48" s="158">
        <v>0</v>
      </c>
      <c r="R48" s="160">
        <v>1</v>
      </c>
      <c r="S48" s="158">
        <v>0</v>
      </c>
      <c r="T48" s="158">
        <v>0</v>
      </c>
      <c r="U48" s="158">
        <v>0</v>
      </c>
      <c r="V48" s="158">
        <v>0</v>
      </c>
      <c r="W48" s="160">
        <v>1</v>
      </c>
      <c r="X48" s="158">
        <v>0</v>
      </c>
      <c r="Y48" s="160">
        <v>1</v>
      </c>
      <c r="Z48" s="160">
        <v>1</v>
      </c>
      <c r="AA48" s="158">
        <v>0</v>
      </c>
      <c r="AB48" s="158">
        <v>0</v>
      </c>
      <c r="AC48" s="158">
        <v>0</v>
      </c>
      <c r="AD48" s="160">
        <v>1</v>
      </c>
      <c r="AE48" s="158">
        <v>0</v>
      </c>
      <c r="AF48" s="158">
        <v>0</v>
      </c>
      <c r="AG48" s="158">
        <v>0</v>
      </c>
      <c r="AH48" s="160">
        <v>1</v>
      </c>
      <c r="AI48" s="158">
        <v>0</v>
      </c>
      <c r="AJ48" s="158">
        <v>0</v>
      </c>
      <c r="AK48" s="158">
        <v>0</v>
      </c>
      <c r="AL48" s="158">
        <v>0</v>
      </c>
      <c r="AM48" s="158">
        <v>0</v>
      </c>
      <c r="AN48" s="158">
        <v>0</v>
      </c>
      <c r="AO48" s="158">
        <v>0</v>
      </c>
    </row>
    <row r="49" spans="3:152" x14ac:dyDescent="0.3">
      <c r="C49" s="292">
        <v>9</v>
      </c>
      <c r="D49" s="152" t="s">
        <v>406</v>
      </c>
      <c r="E49" s="157">
        <v>0</v>
      </c>
      <c r="F49" s="157">
        <v>0</v>
      </c>
      <c r="G49" s="157">
        <v>0</v>
      </c>
      <c r="H49" s="157">
        <v>0</v>
      </c>
      <c r="I49" s="157">
        <v>0</v>
      </c>
      <c r="J49" s="159">
        <v>1</v>
      </c>
      <c r="K49" s="157">
        <v>0</v>
      </c>
      <c r="L49" s="157">
        <v>0</v>
      </c>
      <c r="M49" s="157">
        <v>0</v>
      </c>
      <c r="N49" s="157">
        <v>0</v>
      </c>
      <c r="O49" s="157">
        <v>0</v>
      </c>
      <c r="P49" s="157">
        <v>0</v>
      </c>
      <c r="Q49" s="157">
        <v>0</v>
      </c>
      <c r="R49" s="159">
        <v>1</v>
      </c>
      <c r="S49" s="157">
        <v>0</v>
      </c>
      <c r="T49" s="157">
        <v>0</v>
      </c>
      <c r="U49" s="157">
        <v>0</v>
      </c>
      <c r="V49" s="157">
        <v>0</v>
      </c>
      <c r="W49" s="159">
        <v>1</v>
      </c>
      <c r="X49" s="157">
        <v>0</v>
      </c>
      <c r="Y49" s="159">
        <v>1</v>
      </c>
      <c r="Z49" s="159">
        <v>1</v>
      </c>
      <c r="AA49" s="157">
        <v>0</v>
      </c>
      <c r="AB49" s="157">
        <v>0</v>
      </c>
      <c r="AC49" s="157">
        <v>0</v>
      </c>
      <c r="AD49" s="159">
        <v>1</v>
      </c>
      <c r="AE49" s="157">
        <v>0</v>
      </c>
      <c r="AF49" s="157">
        <v>0</v>
      </c>
      <c r="AG49" s="157">
        <v>0</v>
      </c>
      <c r="AH49" s="159">
        <v>1</v>
      </c>
      <c r="AI49" s="157">
        <v>0</v>
      </c>
      <c r="AJ49" s="157">
        <v>0</v>
      </c>
      <c r="AK49" s="157">
        <v>0</v>
      </c>
      <c r="AL49" s="157">
        <v>0</v>
      </c>
      <c r="AM49" s="157">
        <v>0</v>
      </c>
      <c r="AN49" s="157">
        <v>0</v>
      </c>
      <c r="AO49" s="157">
        <v>0</v>
      </c>
    </row>
    <row r="50" spans="3:152" ht="14.4" customHeight="1" x14ac:dyDescent="0.3">
      <c r="C50" s="293"/>
      <c r="D50" s="153" t="s">
        <v>407</v>
      </c>
      <c r="E50" s="158">
        <v>0</v>
      </c>
      <c r="F50" s="158">
        <v>0</v>
      </c>
      <c r="G50" s="158">
        <v>0</v>
      </c>
      <c r="H50" s="158">
        <v>0</v>
      </c>
      <c r="I50" s="158">
        <v>0</v>
      </c>
      <c r="J50" s="160">
        <v>1</v>
      </c>
      <c r="K50" s="158">
        <v>0</v>
      </c>
      <c r="L50" s="158">
        <v>0</v>
      </c>
      <c r="M50" s="158">
        <v>0</v>
      </c>
      <c r="N50" s="158">
        <v>0</v>
      </c>
      <c r="O50" s="158">
        <v>0</v>
      </c>
      <c r="P50" s="158">
        <v>0</v>
      </c>
      <c r="Q50" s="158">
        <v>0</v>
      </c>
      <c r="R50" s="160">
        <v>1</v>
      </c>
      <c r="S50" s="158">
        <v>0</v>
      </c>
      <c r="T50" s="158">
        <v>0</v>
      </c>
      <c r="U50" s="158">
        <v>0</v>
      </c>
      <c r="V50" s="158">
        <v>0</v>
      </c>
      <c r="W50" s="160">
        <v>1</v>
      </c>
      <c r="X50" s="158">
        <v>0</v>
      </c>
      <c r="Y50" s="160">
        <v>1</v>
      </c>
      <c r="Z50" s="160">
        <v>1</v>
      </c>
      <c r="AA50" s="158">
        <v>0</v>
      </c>
      <c r="AB50" s="158">
        <v>0</v>
      </c>
      <c r="AC50" s="158">
        <v>0</v>
      </c>
      <c r="AD50" s="160">
        <v>1</v>
      </c>
      <c r="AE50" s="158">
        <v>0</v>
      </c>
      <c r="AF50" s="158">
        <v>0</v>
      </c>
      <c r="AG50" s="158">
        <v>0</v>
      </c>
      <c r="AH50" s="160">
        <v>1</v>
      </c>
      <c r="AI50" s="158">
        <v>0</v>
      </c>
      <c r="AJ50" s="158">
        <v>0</v>
      </c>
      <c r="AK50" s="158">
        <v>0</v>
      </c>
      <c r="AL50" s="158">
        <v>0</v>
      </c>
      <c r="AM50" s="158">
        <v>0</v>
      </c>
      <c r="AN50" s="158">
        <v>0</v>
      </c>
      <c r="AO50" s="158">
        <v>0</v>
      </c>
    </row>
    <row r="51" spans="3:152" x14ac:dyDescent="0.3">
      <c r="C51" s="292">
        <v>10</v>
      </c>
      <c r="D51" s="152" t="s">
        <v>406</v>
      </c>
      <c r="E51" s="157">
        <v>0</v>
      </c>
      <c r="F51" s="157">
        <v>0</v>
      </c>
      <c r="G51" s="157">
        <v>0</v>
      </c>
      <c r="H51" s="157">
        <v>0</v>
      </c>
      <c r="I51" s="157">
        <v>0</v>
      </c>
      <c r="J51" s="159">
        <v>1</v>
      </c>
      <c r="K51" s="157">
        <v>0</v>
      </c>
      <c r="L51" s="157">
        <v>0</v>
      </c>
      <c r="M51" s="157">
        <v>0</v>
      </c>
      <c r="N51" s="157">
        <v>0</v>
      </c>
      <c r="O51" s="157">
        <v>0</v>
      </c>
      <c r="P51" s="157">
        <v>0</v>
      </c>
      <c r="Q51" s="157">
        <v>0</v>
      </c>
      <c r="R51" s="159">
        <v>1</v>
      </c>
      <c r="S51" s="157">
        <v>0</v>
      </c>
      <c r="T51" s="157">
        <v>0</v>
      </c>
      <c r="U51" s="157">
        <v>0</v>
      </c>
      <c r="V51" s="157">
        <v>0</v>
      </c>
      <c r="W51" s="159">
        <v>1</v>
      </c>
      <c r="X51" s="157">
        <v>0</v>
      </c>
      <c r="Y51" s="159">
        <v>1</v>
      </c>
      <c r="Z51" s="159">
        <v>1</v>
      </c>
      <c r="AA51" s="157">
        <v>0</v>
      </c>
      <c r="AB51" s="157">
        <v>0</v>
      </c>
      <c r="AC51" s="157">
        <v>0</v>
      </c>
      <c r="AD51" s="159">
        <v>1</v>
      </c>
      <c r="AE51" s="157">
        <v>0</v>
      </c>
      <c r="AF51" s="157">
        <v>0</v>
      </c>
      <c r="AG51" s="157">
        <v>0</v>
      </c>
      <c r="AH51" s="159">
        <v>1</v>
      </c>
      <c r="AI51" s="157">
        <v>0</v>
      </c>
      <c r="AJ51" s="157">
        <v>0</v>
      </c>
      <c r="AK51" s="157">
        <v>0</v>
      </c>
      <c r="AL51" s="157">
        <v>0</v>
      </c>
      <c r="AM51" s="157">
        <v>0</v>
      </c>
      <c r="AN51" s="157">
        <v>0</v>
      </c>
      <c r="AO51" s="157">
        <v>0</v>
      </c>
      <c r="DI51" s="176" t="s">
        <v>348</v>
      </c>
      <c r="DW51" s="45" t="s">
        <v>349</v>
      </c>
    </row>
    <row r="52" spans="3:152" x14ac:dyDescent="0.3">
      <c r="C52" s="293"/>
      <c r="D52" s="153" t="s">
        <v>407</v>
      </c>
      <c r="E52" s="158">
        <v>0</v>
      </c>
      <c r="F52" s="158">
        <v>0</v>
      </c>
      <c r="G52" s="158">
        <v>0</v>
      </c>
      <c r="H52" s="158">
        <v>0</v>
      </c>
      <c r="I52" s="158">
        <v>0</v>
      </c>
      <c r="J52" s="160">
        <v>1</v>
      </c>
      <c r="K52" s="158">
        <v>0</v>
      </c>
      <c r="L52" s="158">
        <v>0</v>
      </c>
      <c r="M52" s="158">
        <v>0</v>
      </c>
      <c r="N52" s="158">
        <v>0</v>
      </c>
      <c r="O52" s="158">
        <v>0</v>
      </c>
      <c r="P52" s="158">
        <v>0</v>
      </c>
      <c r="Q52" s="158">
        <v>0</v>
      </c>
      <c r="R52" s="160">
        <v>1</v>
      </c>
      <c r="S52" s="158">
        <v>0</v>
      </c>
      <c r="T52" s="158">
        <v>0</v>
      </c>
      <c r="U52" s="158">
        <v>0</v>
      </c>
      <c r="V52" s="158">
        <v>0</v>
      </c>
      <c r="W52" s="160">
        <v>1</v>
      </c>
      <c r="X52" s="158">
        <v>0</v>
      </c>
      <c r="Y52" s="160">
        <v>1</v>
      </c>
      <c r="Z52" s="160">
        <v>1</v>
      </c>
      <c r="AA52" s="158">
        <v>0</v>
      </c>
      <c r="AB52" s="158">
        <v>0</v>
      </c>
      <c r="AC52" s="158">
        <v>0</v>
      </c>
      <c r="AD52" s="160">
        <v>1</v>
      </c>
      <c r="AE52" s="158">
        <v>0</v>
      </c>
      <c r="AF52" s="158">
        <v>0</v>
      </c>
      <c r="AG52" s="158">
        <v>0</v>
      </c>
      <c r="AH52" s="160">
        <v>1</v>
      </c>
      <c r="AI52" s="158">
        <v>0</v>
      </c>
      <c r="AJ52" s="158">
        <v>0</v>
      </c>
      <c r="AK52" s="158">
        <v>0</v>
      </c>
      <c r="AL52" s="158">
        <v>0</v>
      </c>
      <c r="AM52" s="158">
        <v>0</v>
      </c>
      <c r="AN52" s="158">
        <v>0</v>
      </c>
      <c r="AO52" s="158">
        <v>0</v>
      </c>
      <c r="BS52" s="194">
        <v>1</v>
      </c>
      <c r="BT52" s="165">
        <v>0</v>
      </c>
      <c r="BU52" s="165">
        <v>0</v>
      </c>
      <c r="BV52" s="165">
        <v>0</v>
      </c>
      <c r="BW52" s="165">
        <v>0</v>
      </c>
      <c r="BX52" s="165">
        <v>0</v>
      </c>
      <c r="BY52" s="165">
        <v>0</v>
      </c>
      <c r="BZ52" s="165">
        <v>0</v>
      </c>
      <c r="CA52" s="165">
        <v>0</v>
      </c>
      <c r="CB52" s="165">
        <v>0</v>
      </c>
      <c r="CC52" s="165">
        <v>0</v>
      </c>
      <c r="CD52" s="165">
        <v>0</v>
      </c>
      <c r="CE52" s="165">
        <v>0</v>
      </c>
      <c r="CF52" s="165">
        <v>0</v>
      </c>
      <c r="CG52" s="165">
        <v>0</v>
      </c>
      <c r="CH52" s="165">
        <v>0</v>
      </c>
      <c r="CI52" s="165">
        <v>0</v>
      </c>
      <c r="CJ52" s="165">
        <v>0</v>
      </c>
      <c r="CK52" s="165">
        <v>0</v>
      </c>
      <c r="CL52" s="165">
        <v>0</v>
      </c>
      <c r="CM52" s="56">
        <v>1</v>
      </c>
      <c r="CN52" s="165">
        <v>0</v>
      </c>
      <c r="CO52" s="165">
        <v>0</v>
      </c>
      <c r="CP52" s="165">
        <v>0</v>
      </c>
      <c r="CQ52" s="165">
        <v>0</v>
      </c>
      <c r="CR52" s="165">
        <v>0</v>
      </c>
      <c r="CS52" s="165">
        <v>0</v>
      </c>
      <c r="CT52" s="165">
        <v>0</v>
      </c>
      <c r="CU52" s="165">
        <v>0</v>
      </c>
      <c r="CV52" s="165">
        <v>0</v>
      </c>
      <c r="CW52" s="165">
        <v>0</v>
      </c>
      <c r="CX52" s="165">
        <v>0</v>
      </c>
      <c r="CY52" s="165">
        <v>0</v>
      </c>
      <c r="CZ52" s="165">
        <v>0</v>
      </c>
      <c r="DA52" s="165">
        <v>0</v>
      </c>
      <c r="DB52" s="56">
        <v>1</v>
      </c>
      <c r="DC52" s="56">
        <v>1</v>
      </c>
      <c r="DI52" t="s">
        <v>338</v>
      </c>
      <c r="DJ52" s="168">
        <f>NPV(0.06,DJ76:DS76)*1000000</f>
        <v>28633060.642258167</v>
      </c>
      <c r="DL52" t="s">
        <v>475</v>
      </c>
      <c r="DM52">
        <v>501.41</v>
      </c>
      <c r="DO52" t="s">
        <v>476</v>
      </c>
      <c r="DP52" s="137">
        <f>DM52/3</f>
        <v>167.13666666666668</v>
      </c>
      <c r="DW52" t="s">
        <v>338</v>
      </c>
      <c r="DX52" s="249">
        <f>NPV(0.06,DX76:EG76)*1000000</f>
        <v>14847263.153646395</v>
      </c>
      <c r="DY52" s="169"/>
      <c r="DZ52" t="s">
        <v>475</v>
      </c>
      <c r="EA52">
        <v>1017.27</v>
      </c>
      <c r="EB52" s="169"/>
      <c r="EC52" t="s">
        <v>477</v>
      </c>
      <c r="ED52" s="21">
        <f>EA52/3</f>
        <v>339.09</v>
      </c>
    </row>
    <row r="53" spans="3:152" x14ac:dyDescent="0.3">
      <c r="AY53" s="250"/>
      <c r="BS53" s="194">
        <v>2</v>
      </c>
      <c r="BT53" s="56">
        <v>1</v>
      </c>
      <c r="BU53" s="165">
        <v>0</v>
      </c>
      <c r="BV53" s="56">
        <v>1</v>
      </c>
      <c r="BW53" s="165">
        <v>0</v>
      </c>
      <c r="BX53" s="165">
        <v>0</v>
      </c>
      <c r="BY53" s="165">
        <v>0</v>
      </c>
      <c r="BZ53" s="165">
        <v>0</v>
      </c>
      <c r="CA53" s="56">
        <v>1</v>
      </c>
      <c r="CB53" s="165">
        <v>0</v>
      </c>
      <c r="CC53" s="165">
        <v>0</v>
      </c>
      <c r="CD53" s="165">
        <v>0</v>
      </c>
      <c r="CE53" s="165">
        <v>0</v>
      </c>
      <c r="CF53" s="165">
        <v>0</v>
      </c>
      <c r="CG53" s="56">
        <v>1</v>
      </c>
      <c r="CH53" s="56">
        <v>1</v>
      </c>
      <c r="CI53" s="165">
        <v>0</v>
      </c>
      <c r="CJ53" s="165">
        <v>0</v>
      </c>
      <c r="CK53" s="165">
        <v>0</v>
      </c>
      <c r="CL53" s="56">
        <v>1</v>
      </c>
      <c r="CM53" s="165">
        <v>0</v>
      </c>
      <c r="CN53" s="165">
        <v>0</v>
      </c>
      <c r="CO53" s="56">
        <v>1</v>
      </c>
      <c r="CP53" s="165">
        <v>0</v>
      </c>
      <c r="CQ53" s="56">
        <v>1</v>
      </c>
      <c r="CR53" s="56">
        <v>1</v>
      </c>
      <c r="CS53" s="56">
        <v>1</v>
      </c>
      <c r="CT53" s="165">
        <v>0</v>
      </c>
      <c r="CU53" s="165">
        <v>0</v>
      </c>
      <c r="CV53" s="56">
        <v>1</v>
      </c>
      <c r="CW53" s="165">
        <v>0</v>
      </c>
      <c r="CX53" s="165">
        <v>0</v>
      </c>
      <c r="CY53" s="165">
        <v>0</v>
      </c>
      <c r="CZ53" s="56">
        <v>1</v>
      </c>
      <c r="DA53" s="56">
        <v>1</v>
      </c>
      <c r="DB53" s="165">
        <v>0</v>
      </c>
      <c r="DC53" s="165">
        <v>0</v>
      </c>
      <c r="DI53" t="s">
        <v>339</v>
      </c>
      <c r="DJ53" s="150">
        <v>1</v>
      </c>
      <c r="DK53" s="150">
        <v>2</v>
      </c>
      <c r="DL53" s="212">
        <v>3</v>
      </c>
      <c r="DM53" s="212">
        <v>4</v>
      </c>
      <c r="DN53" s="212">
        <v>5</v>
      </c>
      <c r="DO53" s="212">
        <v>6</v>
      </c>
      <c r="DP53" s="212">
        <v>7</v>
      </c>
      <c r="DQ53" s="212">
        <v>8</v>
      </c>
      <c r="DR53" s="212">
        <v>9</v>
      </c>
      <c r="DS53" s="212">
        <v>10</v>
      </c>
      <c r="DW53" t="s">
        <v>339</v>
      </c>
      <c r="DX53" s="225">
        <v>1</v>
      </c>
      <c r="DY53" s="225">
        <v>2</v>
      </c>
      <c r="DZ53" s="225">
        <v>3</v>
      </c>
      <c r="EA53" s="225">
        <v>4</v>
      </c>
      <c r="EB53" s="225">
        <v>5</v>
      </c>
      <c r="EC53" s="225">
        <v>6</v>
      </c>
      <c r="ED53" s="225">
        <v>7</v>
      </c>
      <c r="EE53" s="225">
        <v>8</v>
      </c>
      <c r="EF53" s="225">
        <v>9</v>
      </c>
      <c r="EG53" s="225">
        <v>10</v>
      </c>
    </row>
    <row r="54" spans="3:152" x14ac:dyDescent="0.3">
      <c r="E54" s="150">
        <v>216.8297</v>
      </c>
      <c r="F54" s="150">
        <v>246.7766</v>
      </c>
      <c r="G54" s="150">
        <v>171.9024</v>
      </c>
      <c r="H54" s="150">
        <v>194.5334</v>
      </c>
      <c r="I54" s="150">
        <v>194.9503</v>
      </c>
      <c r="J54" s="150">
        <v>211.25489999999999</v>
      </c>
      <c r="K54" s="150">
        <v>211.41560000000001</v>
      </c>
      <c r="L54" s="150">
        <v>248</v>
      </c>
      <c r="M54" s="150">
        <v>178.58430000000001</v>
      </c>
      <c r="N54" s="150">
        <v>221.31700000000001</v>
      </c>
      <c r="O54" s="150">
        <v>203.23660000000001</v>
      </c>
      <c r="P54" s="150">
        <v>185.47710000000001</v>
      </c>
      <c r="Q54" s="150">
        <v>163.12649999999999</v>
      </c>
      <c r="R54" s="150">
        <v>182.14449999999999</v>
      </c>
      <c r="S54" s="150">
        <v>237.44059999999999</v>
      </c>
      <c r="T54" s="150">
        <v>246.79830000000001</v>
      </c>
      <c r="U54" s="150">
        <v>161.45849999999999</v>
      </c>
      <c r="V54" s="150">
        <v>250</v>
      </c>
      <c r="W54" s="150">
        <v>247</v>
      </c>
      <c r="X54" s="150">
        <v>138.63149999999999</v>
      </c>
      <c r="Y54" s="150">
        <v>190.70339999999999</v>
      </c>
      <c r="Z54" s="150">
        <v>220.17070000000001</v>
      </c>
      <c r="AA54" s="150">
        <v>219.7259</v>
      </c>
      <c r="AB54" s="150">
        <v>249</v>
      </c>
      <c r="AC54" s="150">
        <v>220.06880000000001</v>
      </c>
      <c r="AD54" s="150">
        <v>217.8356</v>
      </c>
      <c r="AE54" s="150">
        <v>192.86869999999999</v>
      </c>
      <c r="AF54" s="150">
        <v>171.2439</v>
      </c>
      <c r="AG54" s="150">
        <v>249.26329999999999</v>
      </c>
      <c r="AH54" s="150">
        <v>247</v>
      </c>
      <c r="AI54" s="150">
        <v>234.91470000000001</v>
      </c>
      <c r="AJ54" s="150">
        <v>221.3939</v>
      </c>
      <c r="AK54" s="150">
        <v>245.066</v>
      </c>
      <c r="AL54" s="150">
        <v>249.91329999999999</v>
      </c>
      <c r="AM54" s="150">
        <v>235.4</v>
      </c>
      <c r="AN54" s="150">
        <v>248</v>
      </c>
      <c r="AO54" s="150">
        <v>245.72659999999999</v>
      </c>
      <c r="BS54" s="194">
        <v>3</v>
      </c>
      <c r="BT54" s="165">
        <v>0</v>
      </c>
      <c r="BU54" s="56">
        <v>1</v>
      </c>
      <c r="BV54" s="165">
        <v>0</v>
      </c>
      <c r="BW54" s="56">
        <v>1</v>
      </c>
      <c r="BX54" s="56">
        <v>1</v>
      </c>
      <c r="BY54" s="56">
        <v>1</v>
      </c>
      <c r="BZ54" s="56">
        <v>1</v>
      </c>
      <c r="CA54" s="165">
        <v>0</v>
      </c>
      <c r="CB54" s="56">
        <v>1</v>
      </c>
      <c r="CC54" s="56">
        <v>1</v>
      </c>
      <c r="CD54" s="56">
        <v>1</v>
      </c>
      <c r="CE54" s="56">
        <v>1</v>
      </c>
      <c r="CF54" s="56">
        <v>1</v>
      </c>
      <c r="CG54" s="165">
        <v>0</v>
      </c>
      <c r="CH54" s="165">
        <v>0</v>
      </c>
      <c r="CI54" s="56">
        <v>1</v>
      </c>
      <c r="CJ54" s="56">
        <v>1</v>
      </c>
      <c r="CK54" s="56">
        <v>1</v>
      </c>
      <c r="CL54" s="165">
        <v>0</v>
      </c>
      <c r="CM54" s="165">
        <v>0</v>
      </c>
      <c r="CN54" s="56">
        <v>1</v>
      </c>
      <c r="CO54" s="165">
        <v>0</v>
      </c>
      <c r="CP54" s="56">
        <v>1</v>
      </c>
      <c r="CQ54" s="165">
        <v>0</v>
      </c>
      <c r="CR54" s="165">
        <v>0</v>
      </c>
      <c r="CS54" s="165">
        <v>0</v>
      </c>
      <c r="CT54" s="56">
        <v>1</v>
      </c>
      <c r="CU54" s="56">
        <v>1</v>
      </c>
      <c r="CV54" s="165">
        <v>0</v>
      </c>
      <c r="CW54" s="56">
        <v>1</v>
      </c>
      <c r="CX54" s="56">
        <v>1</v>
      </c>
      <c r="CY54" s="56">
        <v>1</v>
      </c>
      <c r="CZ54" s="165">
        <v>0</v>
      </c>
      <c r="DA54" s="165">
        <v>0</v>
      </c>
      <c r="DB54" s="165">
        <v>0</v>
      </c>
      <c r="DC54" s="165">
        <v>0</v>
      </c>
      <c r="DI54" t="s">
        <v>340</v>
      </c>
      <c r="DJ54" s="168">
        <f t="shared" ref="DJ54:DS54" si="3">DJ81+DJ92</f>
        <v>9122791</v>
      </c>
      <c r="DK54" s="168">
        <f t="shared" si="3"/>
        <v>7149140</v>
      </c>
      <c r="DL54" s="168">
        <f t="shared" si="3"/>
        <v>5765680</v>
      </c>
      <c r="DM54" s="168">
        <f t="shared" si="3"/>
        <v>9260315</v>
      </c>
      <c r="DN54" s="168">
        <f t="shared" si="3"/>
        <v>7256910</v>
      </c>
      <c r="DO54" s="168">
        <f t="shared" si="3"/>
        <v>5852600</v>
      </c>
      <c r="DP54" s="168">
        <f t="shared" si="3"/>
        <v>9399913</v>
      </c>
      <c r="DQ54" s="168">
        <f t="shared" si="3"/>
        <v>7366300</v>
      </c>
      <c r="DR54" s="168">
        <f t="shared" si="3"/>
        <v>5940830</v>
      </c>
      <c r="DS54" s="168">
        <f t="shared" si="3"/>
        <v>9541625</v>
      </c>
      <c r="DW54" t="s">
        <v>340</v>
      </c>
      <c r="DX54" s="168">
        <f t="shared" ref="DX54:EG54" si="4">DX81+DX92</f>
        <v>5323690</v>
      </c>
      <c r="DY54" s="168">
        <f t="shared" si="4"/>
        <v>5689947.4856684636</v>
      </c>
      <c r="DZ54" s="168">
        <f t="shared" si="4"/>
        <v>4809185.845715221</v>
      </c>
      <c r="EA54" s="168">
        <f t="shared" si="4"/>
        <v>5746983.6677122898</v>
      </c>
      <c r="EB54" s="168">
        <f t="shared" si="4"/>
        <v>4857393.9975685161</v>
      </c>
      <c r="EC54" s="168">
        <f t="shared" si="4"/>
        <v>5804603.9457311044</v>
      </c>
      <c r="ED54" s="168">
        <f t="shared" si="4"/>
        <v>7549785.7393941395</v>
      </c>
      <c r="EE54" s="168">
        <f t="shared" si="4"/>
        <v>6650130.7455314156</v>
      </c>
      <c r="EF54" s="168">
        <f t="shared" si="4"/>
        <v>6299766.9766392531</v>
      </c>
      <c r="EG54" s="168">
        <f t="shared" si="4"/>
        <v>6000818.7782553677</v>
      </c>
    </row>
    <row r="55" spans="3:152" x14ac:dyDescent="0.3">
      <c r="BS55" s="194">
        <v>4</v>
      </c>
      <c r="BT55" s="165">
        <v>0</v>
      </c>
      <c r="BU55" s="165">
        <v>0</v>
      </c>
      <c r="BV55" s="165">
        <v>0</v>
      </c>
      <c r="BW55" s="165">
        <v>0</v>
      </c>
      <c r="BX55" s="165">
        <v>0</v>
      </c>
      <c r="BY55" s="165">
        <v>0</v>
      </c>
      <c r="BZ55" s="165">
        <v>0</v>
      </c>
      <c r="CA55" s="165">
        <v>0</v>
      </c>
      <c r="CB55" s="165">
        <v>0</v>
      </c>
      <c r="CC55" s="165">
        <v>0</v>
      </c>
      <c r="CD55" s="165">
        <v>0</v>
      </c>
      <c r="CE55" s="165">
        <v>0</v>
      </c>
      <c r="CF55" s="165">
        <v>0</v>
      </c>
      <c r="CG55" s="165">
        <v>0</v>
      </c>
      <c r="CH55" s="165">
        <v>0</v>
      </c>
      <c r="CI55" s="165">
        <v>0</v>
      </c>
      <c r="CJ55" s="165">
        <v>0</v>
      </c>
      <c r="CK55" s="165">
        <v>0</v>
      </c>
      <c r="CL55" s="165">
        <v>0</v>
      </c>
      <c r="CM55" s="56">
        <v>1</v>
      </c>
      <c r="CN55" s="165">
        <v>0</v>
      </c>
      <c r="CO55" s="165">
        <v>0</v>
      </c>
      <c r="CP55" s="165">
        <v>0</v>
      </c>
      <c r="CQ55" s="165">
        <v>0</v>
      </c>
      <c r="CR55" s="165">
        <v>0</v>
      </c>
      <c r="CS55" s="165">
        <v>0</v>
      </c>
      <c r="CT55" s="165">
        <v>0</v>
      </c>
      <c r="CU55" s="165">
        <v>0</v>
      </c>
      <c r="CV55" s="165">
        <v>0</v>
      </c>
      <c r="CW55" s="165">
        <v>0</v>
      </c>
      <c r="CX55" s="165">
        <v>0</v>
      </c>
      <c r="CY55" s="165">
        <v>0</v>
      </c>
      <c r="CZ55" s="165">
        <v>0</v>
      </c>
      <c r="DA55" s="165">
        <v>0</v>
      </c>
      <c r="DB55" s="56">
        <v>1</v>
      </c>
      <c r="DC55" s="56">
        <v>1</v>
      </c>
      <c r="DI55" t="s">
        <v>341</v>
      </c>
      <c r="DJ55" s="168">
        <f t="shared" ref="DJ55:DS55" si="5">DJ82+DJ93</f>
        <v>4663912</v>
      </c>
      <c r="DK55" s="168">
        <f t="shared" si="5"/>
        <v>3501581</v>
      </c>
      <c r="DL55" s="168">
        <f t="shared" si="5"/>
        <v>2688746</v>
      </c>
      <c r="DM55" s="168">
        <f t="shared" si="5"/>
        <v>4732998</v>
      </c>
      <c r="DN55" s="168">
        <f t="shared" si="5"/>
        <v>3553317</v>
      </c>
      <c r="DO55" s="168">
        <f t="shared" si="5"/>
        <v>2728379</v>
      </c>
      <c r="DP55" s="168">
        <f t="shared" si="5"/>
        <v>4745694</v>
      </c>
      <c r="DQ55" s="168">
        <f t="shared" si="5"/>
        <v>3548181</v>
      </c>
      <c r="DR55" s="168">
        <f t="shared" si="5"/>
        <v>2710847</v>
      </c>
      <c r="DS55" s="168">
        <f t="shared" si="5"/>
        <v>4817237.9000000004</v>
      </c>
      <c r="DW55" t="s">
        <v>341</v>
      </c>
      <c r="DX55" s="168">
        <f t="shared" ref="DX55:EG55" si="6">DX82+DX93</f>
        <v>4082894.3053990109</v>
      </c>
      <c r="DY55" s="168">
        <f t="shared" si="6"/>
        <v>3367622.8574535805</v>
      </c>
      <c r="DZ55" s="168">
        <f t="shared" si="6"/>
        <v>3333968.7999375118</v>
      </c>
      <c r="EA55" s="168">
        <f t="shared" si="6"/>
        <v>3360936.2177302619</v>
      </c>
      <c r="EB55" s="168">
        <f t="shared" si="6"/>
        <v>3388255.8007030673</v>
      </c>
      <c r="EC55" s="168">
        <f t="shared" si="6"/>
        <v>3415922.9747387283</v>
      </c>
      <c r="ED55" s="168">
        <f t="shared" si="6"/>
        <v>5143770.5052992767</v>
      </c>
      <c r="EE55" s="168">
        <f t="shared" si="6"/>
        <v>4196521.755585785</v>
      </c>
      <c r="EF55" s="168">
        <f t="shared" si="6"/>
        <v>4138406.3418598627</v>
      </c>
      <c r="EG55" s="168">
        <f t="shared" si="6"/>
        <v>3707410.4910704601</v>
      </c>
    </row>
    <row r="56" spans="3:152" x14ac:dyDescent="0.3">
      <c r="E56" s="150">
        <f>E33*E$54</f>
        <v>0</v>
      </c>
      <c r="F56" s="212">
        <f t="shared" ref="F56:AO63" si="7">F33*F$54</f>
        <v>0</v>
      </c>
      <c r="G56" s="212">
        <f t="shared" si="7"/>
        <v>0</v>
      </c>
      <c r="H56" s="212">
        <f t="shared" si="7"/>
        <v>0</v>
      </c>
      <c r="I56" s="212">
        <f t="shared" si="7"/>
        <v>0</v>
      </c>
      <c r="J56" s="212">
        <f t="shared" si="7"/>
        <v>211.25489999999999</v>
      </c>
      <c r="K56" s="212">
        <f t="shared" si="7"/>
        <v>0</v>
      </c>
      <c r="L56" s="212">
        <f t="shared" si="7"/>
        <v>0</v>
      </c>
      <c r="M56" s="212">
        <f t="shared" si="7"/>
        <v>178.58430000000001</v>
      </c>
      <c r="N56" s="212">
        <f t="shared" si="7"/>
        <v>0</v>
      </c>
      <c r="O56" s="212">
        <f t="shared" si="7"/>
        <v>0</v>
      </c>
      <c r="P56" s="212">
        <f t="shared" si="7"/>
        <v>0</v>
      </c>
      <c r="Q56" s="212">
        <f t="shared" si="7"/>
        <v>0</v>
      </c>
      <c r="R56" s="212">
        <f t="shared" si="7"/>
        <v>0</v>
      </c>
      <c r="S56" s="212">
        <f t="shared" si="7"/>
        <v>0</v>
      </c>
      <c r="T56" s="212">
        <f t="shared" si="7"/>
        <v>0</v>
      </c>
      <c r="U56" s="212">
        <f t="shared" si="7"/>
        <v>161.45849999999999</v>
      </c>
      <c r="V56" s="212">
        <f t="shared" si="7"/>
        <v>0</v>
      </c>
      <c r="W56" s="212">
        <f t="shared" si="7"/>
        <v>0</v>
      </c>
      <c r="X56" s="212">
        <f t="shared" si="7"/>
        <v>0</v>
      </c>
      <c r="Y56" s="212">
        <f t="shared" si="7"/>
        <v>0</v>
      </c>
      <c r="Z56" s="212">
        <f t="shared" si="7"/>
        <v>0</v>
      </c>
      <c r="AA56" s="212">
        <f t="shared" si="7"/>
        <v>219.7259</v>
      </c>
      <c r="AB56" s="212">
        <f t="shared" si="7"/>
        <v>0</v>
      </c>
      <c r="AC56" s="212">
        <f t="shared" si="7"/>
        <v>0</v>
      </c>
      <c r="AD56" s="212">
        <f t="shared" si="7"/>
        <v>0</v>
      </c>
      <c r="AE56" s="212">
        <f t="shared" si="7"/>
        <v>0</v>
      </c>
      <c r="AF56" s="212">
        <f t="shared" si="7"/>
        <v>0</v>
      </c>
      <c r="AG56" s="212">
        <f t="shared" si="7"/>
        <v>249.26329999999999</v>
      </c>
      <c r="AH56" s="212">
        <f t="shared" si="7"/>
        <v>0</v>
      </c>
      <c r="AI56" s="212">
        <f t="shared" si="7"/>
        <v>0</v>
      </c>
      <c r="AJ56" s="212">
        <f t="shared" si="7"/>
        <v>0</v>
      </c>
      <c r="AK56" s="212">
        <f t="shared" si="7"/>
        <v>0</v>
      </c>
      <c r="AL56" s="212">
        <f t="shared" si="7"/>
        <v>0</v>
      </c>
      <c r="AM56" s="212">
        <f t="shared" si="7"/>
        <v>0</v>
      </c>
      <c r="AN56" s="212">
        <f t="shared" si="7"/>
        <v>0</v>
      </c>
      <c r="AO56" s="212">
        <f t="shared" si="7"/>
        <v>0</v>
      </c>
      <c r="BS56" s="194">
        <v>5</v>
      </c>
      <c r="BT56" s="56">
        <v>1</v>
      </c>
      <c r="BU56" s="165">
        <v>0</v>
      </c>
      <c r="BV56" s="56">
        <v>1</v>
      </c>
      <c r="BW56" s="165">
        <v>0</v>
      </c>
      <c r="BX56" s="165">
        <v>0</v>
      </c>
      <c r="BY56" s="165">
        <v>0</v>
      </c>
      <c r="BZ56" s="165">
        <v>0</v>
      </c>
      <c r="CA56" s="56">
        <v>1</v>
      </c>
      <c r="CB56" s="165">
        <v>0</v>
      </c>
      <c r="CC56" s="165">
        <v>0</v>
      </c>
      <c r="CD56" s="165">
        <v>0</v>
      </c>
      <c r="CE56" s="165">
        <v>0</v>
      </c>
      <c r="CF56" s="165">
        <v>0</v>
      </c>
      <c r="CG56" s="56">
        <v>1</v>
      </c>
      <c r="CH56" s="56">
        <v>1</v>
      </c>
      <c r="CI56" s="165">
        <v>0</v>
      </c>
      <c r="CJ56" s="165">
        <v>0</v>
      </c>
      <c r="CK56" s="165">
        <v>0</v>
      </c>
      <c r="CL56" s="56">
        <v>1</v>
      </c>
      <c r="CM56" s="165">
        <v>0</v>
      </c>
      <c r="CN56" s="165">
        <v>0</v>
      </c>
      <c r="CO56" s="56">
        <v>1</v>
      </c>
      <c r="CP56" s="165">
        <v>0</v>
      </c>
      <c r="CQ56" s="56">
        <v>1</v>
      </c>
      <c r="CR56" s="56">
        <v>1</v>
      </c>
      <c r="CS56" s="56">
        <v>1</v>
      </c>
      <c r="CT56" s="165">
        <v>0</v>
      </c>
      <c r="CU56" s="165">
        <v>0</v>
      </c>
      <c r="CV56" s="56">
        <v>1</v>
      </c>
      <c r="CW56" s="165">
        <v>0</v>
      </c>
      <c r="CX56" s="165">
        <v>0</v>
      </c>
      <c r="CY56" s="165">
        <v>0</v>
      </c>
      <c r="CZ56" s="56">
        <v>1</v>
      </c>
      <c r="DA56" s="56">
        <v>1</v>
      </c>
      <c r="DB56" s="165">
        <v>0</v>
      </c>
      <c r="DC56" s="165">
        <v>0</v>
      </c>
      <c r="DI56" t="s">
        <v>342</v>
      </c>
      <c r="DJ56" s="168">
        <f t="shared" ref="DJ56:DS56" si="8">DJ83+DJ94</f>
        <v>1352268.14</v>
      </c>
      <c r="DK56" s="168">
        <f t="shared" si="8"/>
        <v>947693</v>
      </c>
      <c r="DL56" s="168">
        <f t="shared" si="8"/>
        <v>664272.5</v>
      </c>
      <c r="DM56" s="168">
        <f t="shared" si="8"/>
        <v>1372657.66</v>
      </c>
      <c r="DN56" s="168">
        <f t="shared" si="8"/>
        <v>961980.4</v>
      </c>
      <c r="DO56" s="168">
        <f t="shared" si="8"/>
        <v>674287.1</v>
      </c>
      <c r="DP56" s="168">
        <f t="shared" si="8"/>
        <v>1393348.08</v>
      </c>
      <c r="DQ56" s="168">
        <f t="shared" si="8"/>
        <v>976482.5</v>
      </c>
      <c r="DR56" s="168">
        <f t="shared" si="8"/>
        <v>684452.2</v>
      </c>
      <c r="DS56" s="168">
        <f t="shared" si="8"/>
        <v>1414349.4</v>
      </c>
      <c r="DW56" t="s">
        <v>342</v>
      </c>
      <c r="DX56" s="168">
        <f t="shared" ref="DX56:EG56" si="9">DX83+DX94</f>
        <v>960481.05183899996</v>
      </c>
      <c r="DY56" s="168">
        <f t="shared" si="9"/>
        <v>703196.89460971998</v>
      </c>
      <c r="DZ56" s="168">
        <f t="shared" si="9"/>
        <v>686072</v>
      </c>
      <c r="EA56" s="168">
        <f t="shared" si="9"/>
        <v>689502</v>
      </c>
      <c r="EB56" s="168">
        <f t="shared" si="9"/>
        <v>692949</v>
      </c>
      <c r="EC56" s="168">
        <f t="shared" si="9"/>
        <v>696414</v>
      </c>
      <c r="ED56" s="168">
        <f t="shared" si="9"/>
        <v>1196781.3896738496</v>
      </c>
      <c r="EE56" s="168">
        <f t="shared" si="9"/>
        <v>916416.50224300846</v>
      </c>
      <c r="EF56" s="168">
        <f t="shared" si="9"/>
        <v>890050</v>
      </c>
      <c r="EG56" s="168">
        <f t="shared" si="9"/>
        <v>770950</v>
      </c>
    </row>
    <row r="57" spans="3:152" x14ac:dyDescent="0.3">
      <c r="E57" s="212">
        <f t="shared" ref="E57:T75" si="10">E34*E$54</f>
        <v>0</v>
      </c>
      <c r="F57" s="212">
        <f t="shared" ref="F57:T57" si="11">F34*F$54</f>
        <v>0</v>
      </c>
      <c r="G57" s="212">
        <f t="shared" si="11"/>
        <v>0</v>
      </c>
      <c r="H57" s="212">
        <f t="shared" si="11"/>
        <v>0</v>
      </c>
      <c r="I57" s="212">
        <f t="shared" si="11"/>
        <v>0</v>
      </c>
      <c r="J57" s="212">
        <f t="shared" si="11"/>
        <v>211.25489999999999</v>
      </c>
      <c r="K57" s="212">
        <f t="shared" si="11"/>
        <v>0</v>
      </c>
      <c r="L57" s="212">
        <f t="shared" si="11"/>
        <v>0</v>
      </c>
      <c r="M57" s="212">
        <f t="shared" si="11"/>
        <v>178.58430000000001</v>
      </c>
      <c r="N57" s="212">
        <f t="shared" si="11"/>
        <v>0</v>
      </c>
      <c r="O57" s="212">
        <f t="shared" si="11"/>
        <v>0</v>
      </c>
      <c r="P57" s="212">
        <f t="shared" si="11"/>
        <v>0</v>
      </c>
      <c r="Q57" s="212">
        <f t="shared" si="11"/>
        <v>0</v>
      </c>
      <c r="R57" s="212">
        <f t="shared" si="11"/>
        <v>0</v>
      </c>
      <c r="S57" s="212">
        <f t="shared" si="11"/>
        <v>0</v>
      </c>
      <c r="T57" s="212">
        <f t="shared" si="11"/>
        <v>0</v>
      </c>
      <c r="U57" s="212">
        <f t="shared" si="7"/>
        <v>161.45849999999999</v>
      </c>
      <c r="V57" s="212">
        <f t="shared" si="7"/>
        <v>0</v>
      </c>
      <c r="W57" s="212">
        <f t="shared" si="7"/>
        <v>0</v>
      </c>
      <c r="X57" s="212">
        <f t="shared" si="7"/>
        <v>0</v>
      </c>
      <c r="Y57" s="212">
        <f t="shared" si="7"/>
        <v>0</v>
      </c>
      <c r="Z57" s="212">
        <f t="shared" si="7"/>
        <v>0</v>
      </c>
      <c r="AA57" s="212">
        <f t="shared" si="7"/>
        <v>219.7259</v>
      </c>
      <c r="AB57" s="212">
        <f t="shared" si="7"/>
        <v>0</v>
      </c>
      <c r="AC57" s="212">
        <f t="shared" si="7"/>
        <v>0</v>
      </c>
      <c r="AD57" s="212">
        <f t="shared" si="7"/>
        <v>0</v>
      </c>
      <c r="AE57" s="212">
        <f t="shared" si="7"/>
        <v>0</v>
      </c>
      <c r="AF57" s="212">
        <f t="shared" si="7"/>
        <v>0</v>
      </c>
      <c r="AG57" s="212">
        <f t="shared" si="7"/>
        <v>249.26329999999999</v>
      </c>
      <c r="AH57" s="212">
        <f t="shared" si="7"/>
        <v>0</v>
      </c>
      <c r="AI57" s="212">
        <f t="shared" si="7"/>
        <v>0</v>
      </c>
      <c r="AJ57" s="212">
        <f t="shared" si="7"/>
        <v>0</v>
      </c>
      <c r="AK57" s="212">
        <f t="shared" si="7"/>
        <v>0</v>
      </c>
      <c r="AL57" s="212">
        <f t="shared" si="7"/>
        <v>0</v>
      </c>
      <c r="AM57" s="212">
        <f t="shared" si="7"/>
        <v>0</v>
      </c>
      <c r="AN57" s="212">
        <f t="shared" si="7"/>
        <v>0</v>
      </c>
      <c r="AO57" s="212">
        <f t="shared" si="7"/>
        <v>0</v>
      </c>
      <c r="BS57" s="194">
        <v>6</v>
      </c>
      <c r="BT57" s="165">
        <v>0</v>
      </c>
      <c r="BU57" s="56">
        <v>1</v>
      </c>
      <c r="BV57" s="165">
        <v>0</v>
      </c>
      <c r="BW57" s="56">
        <v>1</v>
      </c>
      <c r="BX57" s="56">
        <v>1</v>
      </c>
      <c r="BY57" s="56">
        <v>1</v>
      </c>
      <c r="BZ57" s="56">
        <v>1</v>
      </c>
      <c r="CA57" s="165">
        <v>0</v>
      </c>
      <c r="CB57" s="56">
        <v>1</v>
      </c>
      <c r="CC57" s="56">
        <v>1</v>
      </c>
      <c r="CD57" s="56">
        <v>1</v>
      </c>
      <c r="CE57" s="56">
        <v>1</v>
      </c>
      <c r="CF57" s="56">
        <v>1</v>
      </c>
      <c r="CG57" s="165">
        <v>0</v>
      </c>
      <c r="CH57" s="165">
        <v>0</v>
      </c>
      <c r="CI57" s="56">
        <v>1</v>
      </c>
      <c r="CJ57" s="56">
        <v>1</v>
      </c>
      <c r="CK57" s="56">
        <v>1</v>
      </c>
      <c r="CL57" s="165">
        <v>0</v>
      </c>
      <c r="CM57" s="165">
        <v>0</v>
      </c>
      <c r="CN57" s="56">
        <v>1</v>
      </c>
      <c r="CO57" s="165">
        <v>0</v>
      </c>
      <c r="CP57" s="56">
        <v>1</v>
      </c>
      <c r="CQ57" s="165">
        <v>0</v>
      </c>
      <c r="CR57" s="165">
        <v>0</v>
      </c>
      <c r="CS57" s="165">
        <v>0</v>
      </c>
      <c r="CT57" s="56">
        <v>1</v>
      </c>
      <c r="CU57" s="56">
        <v>1</v>
      </c>
      <c r="CV57" s="165">
        <v>0</v>
      </c>
      <c r="CW57" s="56">
        <v>1</v>
      </c>
      <c r="CX57" s="56">
        <v>1</v>
      </c>
      <c r="CY57" s="56">
        <v>1</v>
      </c>
      <c r="CZ57" s="165">
        <v>0</v>
      </c>
      <c r="DA57" s="165">
        <v>0</v>
      </c>
      <c r="DB57" s="165">
        <v>0</v>
      </c>
      <c r="DC57" s="165">
        <v>0</v>
      </c>
      <c r="DI57" t="s">
        <v>343</v>
      </c>
      <c r="DJ57" s="168">
        <f t="shared" ref="DJ57:DS57" si="12">DJ84+DJ95</f>
        <v>558927.43999999994</v>
      </c>
      <c r="DK57" s="168">
        <f t="shared" si="12"/>
        <v>399501.6</v>
      </c>
      <c r="DL57" s="168">
        <f t="shared" si="12"/>
        <v>287857</v>
      </c>
      <c r="DM57" s="168">
        <f t="shared" si="12"/>
        <v>567353.43999999994</v>
      </c>
      <c r="DN57" s="168">
        <f t="shared" si="12"/>
        <v>405524.3</v>
      </c>
      <c r="DO57" s="168">
        <f t="shared" si="12"/>
        <v>292196</v>
      </c>
      <c r="DP57" s="168">
        <f t="shared" si="12"/>
        <v>575906.18000000005</v>
      </c>
      <c r="DQ57" s="168">
        <f t="shared" si="12"/>
        <v>411637</v>
      </c>
      <c r="DR57" s="168">
        <f t="shared" si="12"/>
        <v>296601.3</v>
      </c>
      <c r="DS57" s="168">
        <f t="shared" si="12"/>
        <v>584587.69999999995</v>
      </c>
      <c r="DW57" t="s">
        <v>343</v>
      </c>
      <c r="DX57" s="168">
        <f t="shared" ref="DX57:EG57" si="13">DX84+DX95</f>
        <v>781929.67230340804</v>
      </c>
      <c r="DY57" s="168">
        <f t="shared" si="13"/>
        <v>706409.985598456</v>
      </c>
      <c r="DZ57" s="168">
        <f t="shared" si="13"/>
        <v>713646.56531042513</v>
      </c>
      <c r="EA57" s="168">
        <f t="shared" si="13"/>
        <v>720992.91661663353</v>
      </c>
      <c r="EB57" s="168">
        <f t="shared" si="13"/>
        <v>728451.01494896633</v>
      </c>
      <c r="EC57" s="168">
        <f t="shared" si="13"/>
        <v>736023.87524794554</v>
      </c>
      <c r="ED57" s="168">
        <f t="shared" si="13"/>
        <v>1023313.2529783603</v>
      </c>
      <c r="EE57" s="168">
        <f t="shared" si="13"/>
        <v>875720.0287882</v>
      </c>
      <c r="EF57" s="168">
        <f t="shared" si="13"/>
        <v>884292.58936396404</v>
      </c>
      <c r="EG57" s="168">
        <f t="shared" si="13"/>
        <v>809834.00115124322</v>
      </c>
    </row>
    <row r="58" spans="3:152" x14ac:dyDescent="0.3">
      <c r="E58" s="212">
        <f t="shared" si="10"/>
        <v>0</v>
      </c>
      <c r="F58" s="212">
        <f t="shared" si="7"/>
        <v>0</v>
      </c>
      <c r="G58" s="212">
        <f t="shared" si="7"/>
        <v>0</v>
      </c>
      <c r="H58" s="212">
        <f t="shared" si="7"/>
        <v>0</v>
      </c>
      <c r="I58" s="212">
        <f t="shared" si="7"/>
        <v>0</v>
      </c>
      <c r="J58" s="212">
        <f t="shared" si="7"/>
        <v>211.25489999999999</v>
      </c>
      <c r="K58" s="212">
        <f t="shared" si="7"/>
        <v>0</v>
      </c>
      <c r="L58" s="212">
        <f t="shared" si="7"/>
        <v>0</v>
      </c>
      <c r="M58" s="212">
        <f t="shared" si="7"/>
        <v>178.58430000000001</v>
      </c>
      <c r="N58" s="212">
        <f t="shared" si="7"/>
        <v>0</v>
      </c>
      <c r="O58" s="212">
        <f t="shared" si="7"/>
        <v>0</v>
      </c>
      <c r="P58" s="212">
        <f t="shared" si="7"/>
        <v>0</v>
      </c>
      <c r="Q58" s="212">
        <f t="shared" si="7"/>
        <v>0</v>
      </c>
      <c r="R58" s="212">
        <f t="shared" si="7"/>
        <v>0</v>
      </c>
      <c r="S58" s="212">
        <f t="shared" si="7"/>
        <v>237.44059999999999</v>
      </c>
      <c r="T58" s="212">
        <f t="shared" si="7"/>
        <v>0</v>
      </c>
      <c r="U58" s="212">
        <f t="shared" si="7"/>
        <v>161.45849999999999</v>
      </c>
      <c r="V58" s="212">
        <f t="shared" si="7"/>
        <v>250</v>
      </c>
      <c r="W58" s="212">
        <f t="shared" si="7"/>
        <v>0</v>
      </c>
      <c r="X58" s="212">
        <f t="shared" si="7"/>
        <v>0</v>
      </c>
      <c r="Y58" s="212">
        <f t="shared" si="7"/>
        <v>0</v>
      </c>
      <c r="Z58" s="212">
        <f t="shared" si="7"/>
        <v>0</v>
      </c>
      <c r="AA58" s="212">
        <f t="shared" si="7"/>
        <v>219.7259</v>
      </c>
      <c r="AB58" s="212">
        <f t="shared" si="7"/>
        <v>0</v>
      </c>
      <c r="AC58" s="212">
        <f t="shared" si="7"/>
        <v>0</v>
      </c>
      <c r="AD58" s="212">
        <f t="shared" si="7"/>
        <v>0</v>
      </c>
      <c r="AE58" s="212">
        <f t="shared" si="7"/>
        <v>0</v>
      </c>
      <c r="AF58" s="212">
        <f t="shared" si="7"/>
        <v>0</v>
      </c>
      <c r="AG58" s="212">
        <f t="shared" si="7"/>
        <v>249.26329999999999</v>
      </c>
      <c r="AH58" s="212">
        <f t="shared" si="7"/>
        <v>0</v>
      </c>
      <c r="AI58" s="212">
        <f t="shared" si="7"/>
        <v>0</v>
      </c>
      <c r="AJ58" s="212">
        <f t="shared" si="7"/>
        <v>0</v>
      </c>
      <c r="AK58" s="212">
        <f t="shared" si="7"/>
        <v>0</v>
      </c>
      <c r="AL58" s="212">
        <f t="shared" si="7"/>
        <v>0</v>
      </c>
      <c r="AM58" s="212">
        <f t="shared" si="7"/>
        <v>0</v>
      </c>
      <c r="AN58" s="212">
        <f t="shared" si="7"/>
        <v>0</v>
      </c>
      <c r="AO58" s="212">
        <f t="shared" si="7"/>
        <v>0</v>
      </c>
      <c r="BS58" s="215">
        <v>7</v>
      </c>
      <c r="BT58" s="165">
        <v>0</v>
      </c>
      <c r="BU58" s="165">
        <v>0</v>
      </c>
      <c r="BV58" s="165">
        <v>0</v>
      </c>
      <c r="BW58" s="165">
        <v>0</v>
      </c>
      <c r="BX58" s="165">
        <v>0</v>
      </c>
      <c r="BY58" s="165">
        <v>0</v>
      </c>
      <c r="BZ58" s="165">
        <v>0</v>
      </c>
      <c r="CA58" s="165">
        <v>0</v>
      </c>
      <c r="CB58" s="165">
        <v>0</v>
      </c>
      <c r="CC58" s="165">
        <v>0</v>
      </c>
      <c r="CD58" s="165">
        <v>0</v>
      </c>
      <c r="CE58" s="165">
        <v>0</v>
      </c>
      <c r="CF58" s="165">
        <v>0</v>
      </c>
      <c r="CG58" s="165">
        <v>0</v>
      </c>
      <c r="CH58" s="165">
        <v>0</v>
      </c>
      <c r="CI58" s="165">
        <v>0</v>
      </c>
      <c r="CJ58" s="165">
        <v>0</v>
      </c>
      <c r="CK58" s="165">
        <v>0</v>
      </c>
      <c r="CL58" s="165">
        <v>0</v>
      </c>
      <c r="CM58" s="56">
        <v>1</v>
      </c>
      <c r="CN58" s="165">
        <v>0</v>
      </c>
      <c r="CO58" s="165">
        <v>0</v>
      </c>
      <c r="CP58" s="165">
        <v>0</v>
      </c>
      <c r="CQ58" s="165">
        <v>0</v>
      </c>
      <c r="CR58" s="165">
        <v>0</v>
      </c>
      <c r="CS58" s="165">
        <v>0</v>
      </c>
      <c r="CT58" s="165">
        <v>0</v>
      </c>
      <c r="CU58" s="165">
        <v>0</v>
      </c>
      <c r="CV58" s="165">
        <v>0</v>
      </c>
      <c r="CW58" s="165">
        <v>0</v>
      </c>
      <c r="CX58" s="165">
        <v>0</v>
      </c>
      <c r="CY58" s="165">
        <v>0</v>
      </c>
      <c r="CZ58" s="165">
        <v>0</v>
      </c>
      <c r="DA58" s="165">
        <v>0</v>
      </c>
      <c r="DB58" s="56">
        <v>1</v>
      </c>
      <c r="DC58" s="56">
        <v>1</v>
      </c>
      <c r="DI58" t="s">
        <v>344</v>
      </c>
      <c r="DJ58" s="168">
        <f t="shared" ref="DJ58:DS58" si="14">DJ85+DJ96</f>
        <v>2274223.0447188001</v>
      </c>
      <c r="DK58" s="168">
        <f t="shared" si="14"/>
        <v>1740579.9447188</v>
      </c>
      <c r="DL58" s="168">
        <f t="shared" si="14"/>
        <v>1367323.9447188</v>
      </c>
      <c r="DM58" s="168">
        <f t="shared" si="14"/>
        <v>2306999.2447188003</v>
      </c>
      <c r="DN58" s="168">
        <f t="shared" si="14"/>
        <v>1765300.9447188</v>
      </c>
      <c r="DO58" s="168">
        <f t="shared" si="14"/>
        <v>1386424.9447188</v>
      </c>
      <c r="DP58" s="168">
        <f t="shared" si="14"/>
        <v>2340262.5447188001</v>
      </c>
      <c r="DQ58" s="168">
        <f t="shared" si="14"/>
        <v>1790409.9447188</v>
      </c>
      <c r="DR58" s="168">
        <f t="shared" si="14"/>
        <v>1405815.9447188</v>
      </c>
      <c r="DS58" s="168">
        <f t="shared" si="14"/>
        <v>2374033.1447188002</v>
      </c>
      <c r="DW58" t="s">
        <v>344</v>
      </c>
      <c r="DX58" s="168">
        <f t="shared" ref="DX58:EG58" si="15">DX85+DX96</f>
        <v>1899620.1758379398</v>
      </c>
      <c r="DY58" s="168">
        <f t="shared" si="15"/>
        <v>1654227.72987583</v>
      </c>
      <c r="DZ58" s="168">
        <f t="shared" si="15"/>
        <v>1668740.3089900867</v>
      </c>
      <c r="EA58" s="168">
        <f t="shared" si="15"/>
        <v>1683450.5396866284</v>
      </c>
      <c r="EB58" s="168">
        <f t="shared" si="15"/>
        <v>1698371.9749971009</v>
      </c>
      <c r="EC58" s="168">
        <f t="shared" si="15"/>
        <v>1713518.2390137829</v>
      </c>
      <c r="ED58" s="168">
        <f t="shared" si="15"/>
        <v>2433619.6537768464</v>
      </c>
      <c r="EE58" s="168">
        <f t="shared" si="15"/>
        <v>2047490.5072509791</v>
      </c>
      <c r="EF58" s="168">
        <f t="shared" si="15"/>
        <v>2064849.3429208987</v>
      </c>
      <c r="EG58" s="168">
        <f t="shared" si="15"/>
        <v>1878789.3553042167</v>
      </c>
    </row>
    <row r="59" spans="3:152" x14ac:dyDescent="0.3">
      <c r="E59" s="212">
        <f t="shared" si="10"/>
        <v>0</v>
      </c>
      <c r="F59" s="212">
        <f t="shared" si="7"/>
        <v>0</v>
      </c>
      <c r="G59" s="212">
        <f t="shared" si="7"/>
        <v>0</v>
      </c>
      <c r="H59" s="212">
        <f t="shared" si="7"/>
        <v>0</v>
      </c>
      <c r="I59" s="212">
        <f t="shared" si="7"/>
        <v>0</v>
      </c>
      <c r="J59" s="212">
        <f t="shared" si="7"/>
        <v>211.25489999999999</v>
      </c>
      <c r="K59" s="212">
        <f t="shared" si="7"/>
        <v>0</v>
      </c>
      <c r="L59" s="212">
        <f t="shared" si="7"/>
        <v>0</v>
      </c>
      <c r="M59" s="212">
        <f t="shared" si="7"/>
        <v>178.58430000000001</v>
      </c>
      <c r="N59" s="212">
        <f t="shared" si="7"/>
        <v>0</v>
      </c>
      <c r="O59" s="212">
        <f t="shared" si="7"/>
        <v>0</v>
      </c>
      <c r="P59" s="212">
        <f t="shared" si="7"/>
        <v>0</v>
      </c>
      <c r="Q59" s="212">
        <f t="shared" si="7"/>
        <v>0</v>
      </c>
      <c r="R59" s="212">
        <f t="shared" si="7"/>
        <v>0</v>
      </c>
      <c r="S59" s="212">
        <f t="shared" si="7"/>
        <v>237.44059999999999</v>
      </c>
      <c r="T59" s="212">
        <f t="shared" si="7"/>
        <v>0</v>
      </c>
      <c r="U59" s="212">
        <f t="shared" si="7"/>
        <v>161.45849999999999</v>
      </c>
      <c r="V59" s="212">
        <f t="shared" si="7"/>
        <v>250</v>
      </c>
      <c r="W59" s="212">
        <f t="shared" si="7"/>
        <v>0</v>
      </c>
      <c r="X59" s="212">
        <f t="shared" si="7"/>
        <v>0</v>
      </c>
      <c r="Y59" s="212">
        <f t="shared" si="7"/>
        <v>0</v>
      </c>
      <c r="Z59" s="212">
        <f t="shared" si="7"/>
        <v>0</v>
      </c>
      <c r="AA59" s="212">
        <f t="shared" si="7"/>
        <v>219.7259</v>
      </c>
      <c r="AB59" s="212">
        <f t="shared" si="7"/>
        <v>0</v>
      </c>
      <c r="AC59" s="212">
        <f t="shared" si="7"/>
        <v>0</v>
      </c>
      <c r="AD59" s="212">
        <f t="shared" si="7"/>
        <v>0</v>
      </c>
      <c r="AE59" s="212">
        <f t="shared" si="7"/>
        <v>0</v>
      </c>
      <c r="AF59" s="212">
        <f t="shared" si="7"/>
        <v>0</v>
      </c>
      <c r="AG59" s="212">
        <f t="shared" si="7"/>
        <v>249.26329999999999</v>
      </c>
      <c r="AH59" s="212">
        <f t="shared" si="7"/>
        <v>0</v>
      </c>
      <c r="AI59" s="212">
        <f t="shared" si="7"/>
        <v>0</v>
      </c>
      <c r="AJ59" s="212">
        <f t="shared" si="7"/>
        <v>0</v>
      </c>
      <c r="AK59" s="212">
        <f t="shared" si="7"/>
        <v>0</v>
      </c>
      <c r="AL59" s="212">
        <f t="shared" si="7"/>
        <v>0</v>
      </c>
      <c r="AM59" s="212">
        <f t="shared" si="7"/>
        <v>0</v>
      </c>
      <c r="AN59" s="212">
        <f t="shared" si="7"/>
        <v>0</v>
      </c>
      <c r="AO59" s="212">
        <f t="shared" si="7"/>
        <v>0</v>
      </c>
      <c r="BS59" s="215">
        <v>8</v>
      </c>
      <c r="BT59" s="56">
        <v>1</v>
      </c>
      <c r="BU59" s="165">
        <v>0</v>
      </c>
      <c r="BV59" s="56">
        <v>1</v>
      </c>
      <c r="BW59" s="165">
        <v>0</v>
      </c>
      <c r="BX59" s="165">
        <v>0</v>
      </c>
      <c r="BY59" s="165">
        <v>0</v>
      </c>
      <c r="BZ59" s="165">
        <v>0</v>
      </c>
      <c r="CA59" s="56">
        <v>1</v>
      </c>
      <c r="CB59" s="165">
        <v>0</v>
      </c>
      <c r="CC59" s="165">
        <v>0</v>
      </c>
      <c r="CD59" s="165">
        <v>0</v>
      </c>
      <c r="CE59" s="165">
        <v>0</v>
      </c>
      <c r="CF59" s="165">
        <v>0</v>
      </c>
      <c r="CG59" s="56">
        <v>1</v>
      </c>
      <c r="CH59" s="56">
        <v>1</v>
      </c>
      <c r="CI59" s="165">
        <v>0</v>
      </c>
      <c r="CJ59" s="165">
        <v>0</v>
      </c>
      <c r="CK59" s="165">
        <v>0</v>
      </c>
      <c r="CL59" s="56">
        <v>1</v>
      </c>
      <c r="CM59" s="165">
        <v>0</v>
      </c>
      <c r="CN59" s="165">
        <v>0</v>
      </c>
      <c r="CO59" s="56">
        <v>1</v>
      </c>
      <c r="CP59" s="165">
        <v>0</v>
      </c>
      <c r="CQ59" s="56">
        <v>1</v>
      </c>
      <c r="CR59" s="56">
        <v>1</v>
      </c>
      <c r="CS59" s="56">
        <v>1</v>
      </c>
      <c r="CT59" s="165">
        <v>0</v>
      </c>
      <c r="CU59" s="165">
        <v>0</v>
      </c>
      <c r="CV59" s="56">
        <v>1</v>
      </c>
      <c r="CW59" s="165">
        <v>0</v>
      </c>
      <c r="CX59" s="165">
        <v>0</v>
      </c>
      <c r="CY59" s="165">
        <v>0</v>
      </c>
      <c r="CZ59" s="56">
        <v>1</v>
      </c>
      <c r="DA59" s="56">
        <v>1</v>
      </c>
      <c r="DB59" s="165">
        <v>0</v>
      </c>
      <c r="DC59" s="165">
        <v>0</v>
      </c>
      <c r="DI59" t="s">
        <v>345</v>
      </c>
      <c r="DJ59" s="168">
        <f t="shared" ref="DJ59:DS59" si="16">DJ86+DJ97</f>
        <v>57784</v>
      </c>
      <c r="DK59" s="168">
        <f t="shared" si="16"/>
        <v>57784</v>
      </c>
      <c r="DL59" s="168">
        <f t="shared" si="16"/>
        <v>57784</v>
      </c>
      <c r="DM59" s="168">
        <f t="shared" si="16"/>
        <v>57784</v>
      </c>
      <c r="DN59" s="168">
        <f t="shared" si="16"/>
        <v>57784</v>
      </c>
      <c r="DO59" s="168">
        <f t="shared" si="16"/>
        <v>57784</v>
      </c>
      <c r="DP59" s="168">
        <f t="shared" si="16"/>
        <v>0</v>
      </c>
      <c r="DQ59" s="168">
        <f t="shared" si="16"/>
        <v>0</v>
      </c>
      <c r="DR59" s="168">
        <f t="shared" si="16"/>
        <v>0</v>
      </c>
      <c r="DS59" s="168">
        <f t="shared" si="16"/>
        <v>0</v>
      </c>
      <c r="DW59" t="s">
        <v>345</v>
      </c>
      <c r="DX59" s="168">
        <f t="shared" ref="DX59:EG59" si="17">DX86+DX97</f>
        <v>54405</v>
      </c>
      <c r="DY59" s="168">
        <f t="shared" si="17"/>
        <v>54405</v>
      </c>
      <c r="DZ59" s="168">
        <f t="shared" si="17"/>
        <v>54405</v>
      </c>
      <c r="EA59" s="168">
        <f t="shared" si="17"/>
        <v>54405</v>
      </c>
      <c r="EB59" s="168">
        <f t="shared" si="17"/>
        <v>54405</v>
      </c>
      <c r="EC59" s="168">
        <f t="shared" si="17"/>
        <v>54405</v>
      </c>
      <c r="ED59" s="168">
        <f t="shared" si="17"/>
        <v>0</v>
      </c>
      <c r="EE59" s="168">
        <f t="shared" si="17"/>
        <v>0</v>
      </c>
      <c r="EF59" s="168">
        <f t="shared" si="17"/>
        <v>0</v>
      </c>
      <c r="EG59" s="168">
        <f t="shared" si="17"/>
        <v>0</v>
      </c>
    </row>
    <row r="60" spans="3:152" x14ac:dyDescent="0.3">
      <c r="E60" s="212">
        <f t="shared" si="10"/>
        <v>0</v>
      </c>
      <c r="F60" s="212">
        <f t="shared" si="7"/>
        <v>0</v>
      </c>
      <c r="G60" s="212">
        <f t="shared" si="7"/>
        <v>0</v>
      </c>
      <c r="H60" s="212">
        <f t="shared" si="7"/>
        <v>0</v>
      </c>
      <c r="I60" s="212">
        <f t="shared" si="7"/>
        <v>0</v>
      </c>
      <c r="J60" s="212">
        <f t="shared" si="7"/>
        <v>211.25489999999999</v>
      </c>
      <c r="K60" s="212">
        <f t="shared" si="7"/>
        <v>0</v>
      </c>
      <c r="L60" s="212">
        <f t="shared" si="7"/>
        <v>0</v>
      </c>
      <c r="M60" s="212">
        <f t="shared" si="7"/>
        <v>178.58430000000001</v>
      </c>
      <c r="N60" s="212">
        <f t="shared" si="7"/>
        <v>0</v>
      </c>
      <c r="O60" s="212">
        <f t="shared" si="7"/>
        <v>0</v>
      </c>
      <c r="P60" s="212">
        <f t="shared" si="7"/>
        <v>0</v>
      </c>
      <c r="Q60" s="212">
        <f t="shared" si="7"/>
        <v>0</v>
      </c>
      <c r="R60" s="212">
        <f t="shared" si="7"/>
        <v>0</v>
      </c>
      <c r="S60" s="212">
        <f t="shared" si="7"/>
        <v>237.44059999999999</v>
      </c>
      <c r="T60" s="212">
        <f t="shared" si="7"/>
        <v>0</v>
      </c>
      <c r="U60" s="212">
        <f t="shared" si="7"/>
        <v>161.45849999999999</v>
      </c>
      <c r="V60" s="212">
        <f t="shared" si="7"/>
        <v>250</v>
      </c>
      <c r="W60" s="212">
        <f t="shared" si="7"/>
        <v>0</v>
      </c>
      <c r="X60" s="212">
        <f t="shared" si="7"/>
        <v>0</v>
      </c>
      <c r="Y60" s="212">
        <f t="shared" si="7"/>
        <v>0</v>
      </c>
      <c r="Z60" s="212">
        <f t="shared" si="7"/>
        <v>0</v>
      </c>
      <c r="AA60" s="212">
        <f t="shared" si="7"/>
        <v>219.7259</v>
      </c>
      <c r="AB60" s="212">
        <f t="shared" si="7"/>
        <v>0</v>
      </c>
      <c r="AC60" s="212">
        <f t="shared" si="7"/>
        <v>0</v>
      </c>
      <c r="AD60" s="212">
        <f t="shared" si="7"/>
        <v>0</v>
      </c>
      <c r="AE60" s="212">
        <f t="shared" si="7"/>
        <v>0</v>
      </c>
      <c r="AF60" s="212">
        <f t="shared" si="7"/>
        <v>0</v>
      </c>
      <c r="AG60" s="212">
        <f t="shared" si="7"/>
        <v>249.26329999999999</v>
      </c>
      <c r="AH60" s="212">
        <f t="shared" si="7"/>
        <v>0</v>
      </c>
      <c r="AI60" s="212">
        <f t="shared" si="7"/>
        <v>0</v>
      </c>
      <c r="AJ60" s="212">
        <f t="shared" si="7"/>
        <v>0</v>
      </c>
      <c r="AK60" s="212">
        <f t="shared" si="7"/>
        <v>0</v>
      </c>
      <c r="AL60" s="212">
        <f t="shared" si="7"/>
        <v>0</v>
      </c>
      <c r="AM60" s="212">
        <f t="shared" si="7"/>
        <v>0</v>
      </c>
      <c r="AN60" s="212">
        <f t="shared" si="7"/>
        <v>0</v>
      </c>
      <c r="AO60" s="212">
        <f t="shared" si="7"/>
        <v>0</v>
      </c>
      <c r="BS60" s="215">
        <v>9</v>
      </c>
      <c r="BT60" s="165">
        <v>0</v>
      </c>
      <c r="BU60" s="56">
        <v>1</v>
      </c>
      <c r="BV60" s="165">
        <v>0</v>
      </c>
      <c r="BW60" s="56">
        <v>1</v>
      </c>
      <c r="BX60" s="56">
        <v>1</v>
      </c>
      <c r="BY60" s="56">
        <v>1</v>
      </c>
      <c r="BZ60" s="56">
        <v>1</v>
      </c>
      <c r="CA60" s="165">
        <v>0</v>
      </c>
      <c r="CB60" s="56">
        <v>1</v>
      </c>
      <c r="CC60" s="56">
        <v>1</v>
      </c>
      <c r="CD60" s="56">
        <v>1</v>
      </c>
      <c r="CE60" s="56">
        <v>1</v>
      </c>
      <c r="CF60" s="56">
        <v>1</v>
      </c>
      <c r="CG60" s="165">
        <v>0</v>
      </c>
      <c r="CH60" s="165">
        <v>0</v>
      </c>
      <c r="CI60" s="56">
        <v>1</v>
      </c>
      <c r="CJ60" s="56">
        <v>1</v>
      </c>
      <c r="CK60" s="56">
        <v>1</v>
      </c>
      <c r="CL60" s="165">
        <v>0</v>
      </c>
      <c r="CM60" s="165">
        <v>0</v>
      </c>
      <c r="CN60" s="56">
        <v>1</v>
      </c>
      <c r="CO60" s="165">
        <v>0</v>
      </c>
      <c r="CP60" s="56">
        <v>1</v>
      </c>
      <c r="CQ60" s="165">
        <v>0</v>
      </c>
      <c r="CR60" s="165">
        <v>0</v>
      </c>
      <c r="CS60" s="165">
        <v>0</v>
      </c>
      <c r="CT60" s="56">
        <v>1</v>
      </c>
      <c r="CU60" s="56">
        <v>1</v>
      </c>
      <c r="CV60" s="165">
        <v>0</v>
      </c>
      <c r="CW60" s="56">
        <v>1</v>
      </c>
      <c r="CX60" s="56">
        <v>1</v>
      </c>
      <c r="CY60" s="56">
        <v>1</v>
      </c>
      <c r="CZ60" s="165">
        <v>0</v>
      </c>
      <c r="DA60" s="165">
        <v>0</v>
      </c>
      <c r="DB60" s="165">
        <v>0</v>
      </c>
      <c r="DC60" s="165">
        <v>0</v>
      </c>
      <c r="DI60" t="s">
        <v>346</v>
      </c>
      <c r="DJ60" s="168">
        <f t="shared" ref="DJ60:DS60" si="18">DJ87+DJ98</f>
        <v>514378.8</v>
      </c>
      <c r="DK60" s="168">
        <f t="shared" si="18"/>
        <v>450247</v>
      </c>
      <c r="DL60" s="168">
        <f t="shared" si="18"/>
        <v>405770</v>
      </c>
      <c r="DM60" s="168">
        <f t="shared" si="18"/>
        <v>522132.9</v>
      </c>
      <c r="DN60" s="168">
        <f t="shared" si="18"/>
        <v>457035</v>
      </c>
      <c r="DO60" s="168">
        <f t="shared" si="18"/>
        <v>411887</v>
      </c>
      <c r="DP60" s="168">
        <f t="shared" si="18"/>
        <v>530003.69999999995</v>
      </c>
      <c r="DQ60" s="168">
        <f t="shared" si="18"/>
        <v>463925</v>
      </c>
      <c r="DR60" s="168">
        <f t="shared" si="18"/>
        <v>418096</v>
      </c>
      <c r="DS60" s="168">
        <f t="shared" si="18"/>
        <v>537994.30000000005</v>
      </c>
      <c r="DW60" t="s">
        <v>346</v>
      </c>
      <c r="DX60" s="168">
        <f t="shared" ref="DX60:EG60" si="19">DX87+DX98</f>
        <v>477657.35015966324</v>
      </c>
      <c r="DY60" s="168">
        <f t="shared" si="19"/>
        <v>334189.10877257469</v>
      </c>
      <c r="DZ60" s="168">
        <f t="shared" si="19"/>
        <v>295915</v>
      </c>
      <c r="EA60" s="168">
        <f t="shared" si="19"/>
        <v>297395</v>
      </c>
      <c r="EB60" s="168">
        <f t="shared" si="19"/>
        <v>298882</v>
      </c>
      <c r="EC60" s="168">
        <f t="shared" si="19"/>
        <v>300376</v>
      </c>
      <c r="ED60" s="168">
        <f t="shared" si="19"/>
        <v>576862.16439622</v>
      </c>
      <c r="EE60" s="168">
        <f t="shared" si="19"/>
        <v>441577.38113859697</v>
      </c>
      <c r="EF60" s="168">
        <f t="shared" si="19"/>
        <v>383895</v>
      </c>
      <c r="EG60" s="168">
        <f t="shared" si="19"/>
        <v>332525</v>
      </c>
    </row>
    <row r="61" spans="3:152" x14ac:dyDescent="0.3">
      <c r="E61" s="212">
        <f t="shared" si="10"/>
        <v>0</v>
      </c>
      <c r="F61" s="212">
        <f t="shared" si="7"/>
        <v>0</v>
      </c>
      <c r="G61" s="212">
        <f t="shared" si="7"/>
        <v>0</v>
      </c>
      <c r="H61" s="212">
        <f t="shared" si="7"/>
        <v>0</v>
      </c>
      <c r="I61" s="212">
        <f t="shared" si="7"/>
        <v>0</v>
      </c>
      <c r="J61" s="212">
        <f t="shared" si="7"/>
        <v>211.25489999999999</v>
      </c>
      <c r="K61" s="212">
        <f t="shared" si="7"/>
        <v>0</v>
      </c>
      <c r="L61" s="212">
        <f t="shared" si="7"/>
        <v>0</v>
      </c>
      <c r="M61" s="212">
        <f t="shared" si="7"/>
        <v>178.58430000000001</v>
      </c>
      <c r="N61" s="212">
        <f t="shared" si="7"/>
        <v>0</v>
      </c>
      <c r="O61" s="212">
        <f t="shared" si="7"/>
        <v>0</v>
      </c>
      <c r="P61" s="212">
        <f t="shared" si="7"/>
        <v>0</v>
      </c>
      <c r="Q61" s="212">
        <f t="shared" si="7"/>
        <v>0</v>
      </c>
      <c r="R61" s="212">
        <f t="shared" si="7"/>
        <v>0</v>
      </c>
      <c r="S61" s="212">
        <f t="shared" si="7"/>
        <v>237.44059999999999</v>
      </c>
      <c r="T61" s="212">
        <f t="shared" si="7"/>
        <v>0</v>
      </c>
      <c r="U61" s="212">
        <f t="shared" si="7"/>
        <v>161.45849999999999</v>
      </c>
      <c r="V61" s="212">
        <f t="shared" si="7"/>
        <v>250</v>
      </c>
      <c r="W61" s="212">
        <f t="shared" si="7"/>
        <v>0</v>
      </c>
      <c r="X61" s="212">
        <f t="shared" si="7"/>
        <v>0</v>
      </c>
      <c r="Y61" s="212">
        <f t="shared" si="7"/>
        <v>0</v>
      </c>
      <c r="Z61" s="212">
        <f t="shared" si="7"/>
        <v>0</v>
      </c>
      <c r="AA61" s="212">
        <f t="shared" si="7"/>
        <v>219.7259</v>
      </c>
      <c r="AB61" s="212">
        <f t="shared" si="7"/>
        <v>0</v>
      </c>
      <c r="AC61" s="212">
        <f t="shared" si="7"/>
        <v>0</v>
      </c>
      <c r="AD61" s="212">
        <f t="shared" si="7"/>
        <v>0</v>
      </c>
      <c r="AE61" s="212">
        <f t="shared" si="7"/>
        <v>0</v>
      </c>
      <c r="AF61" s="212">
        <f t="shared" si="7"/>
        <v>0</v>
      </c>
      <c r="AG61" s="212">
        <f t="shared" si="7"/>
        <v>249.26329999999999</v>
      </c>
      <c r="AH61" s="212">
        <f t="shared" si="7"/>
        <v>0</v>
      </c>
      <c r="AI61" s="212">
        <f t="shared" si="7"/>
        <v>0</v>
      </c>
      <c r="AJ61" s="212">
        <f t="shared" si="7"/>
        <v>0</v>
      </c>
      <c r="AK61" s="212">
        <f t="shared" si="7"/>
        <v>0</v>
      </c>
      <c r="AL61" s="212">
        <f t="shared" si="7"/>
        <v>0</v>
      </c>
      <c r="AM61" s="212">
        <f t="shared" si="7"/>
        <v>0</v>
      </c>
      <c r="AN61" s="212">
        <f t="shared" si="7"/>
        <v>0</v>
      </c>
      <c r="AO61" s="212">
        <f t="shared" si="7"/>
        <v>0</v>
      </c>
      <c r="BS61" s="215">
        <v>10</v>
      </c>
      <c r="BT61" s="165">
        <v>0</v>
      </c>
      <c r="BU61" s="165">
        <v>0</v>
      </c>
      <c r="BV61" s="165">
        <v>0</v>
      </c>
      <c r="BW61" s="165">
        <v>0</v>
      </c>
      <c r="BX61" s="165">
        <v>0</v>
      </c>
      <c r="BY61" s="165">
        <v>0</v>
      </c>
      <c r="BZ61" s="165">
        <v>0</v>
      </c>
      <c r="CA61" s="165">
        <v>0</v>
      </c>
      <c r="CB61" s="165">
        <v>0</v>
      </c>
      <c r="CC61" s="165">
        <v>0</v>
      </c>
      <c r="CD61" s="165">
        <v>0</v>
      </c>
      <c r="CE61" s="165">
        <v>0</v>
      </c>
      <c r="CF61" s="165">
        <v>0</v>
      </c>
      <c r="CG61" s="165">
        <v>0</v>
      </c>
      <c r="CH61" s="165">
        <v>0</v>
      </c>
      <c r="CI61" s="165">
        <v>0</v>
      </c>
      <c r="CJ61" s="165">
        <v>0</v>
      </c>
      <c r="CK61" s="165">
        <v>0</v>
      </c>
      <c r="CL61" s="165">
        <v>0</v>
      </c>
      <c r="CM61" s="56">
        <v>1</v>
      </c>
      <c r="CN61" s="165">
        <v>0</v>
      </c>
      <c r="CO61" s="165">
        <v>0</v>
      </c>
      <c r="CP61" s="165">
        <v>0</v>
      </c>
      <c r="CQ61" s="165">
        <v>0</v>
      </c>
      <c r="CR61" s="165">
        <v>0</v>
      </c>
      <c r="CS61" s="165">
        <v>0</v>
      </c>
      <c r="CT61" s="165">
        <v>0</v>
      </c>
      <c r="CU61" s="165">
        <v>0</v>
      </c>
      <c r="CV61" s="165">
        <v>0</v>
      </c>
      <c r="CW61" s="165">
        <v>0</v>
      </c>
      <c r="CX61" s="165">
        <v>0</v>
      </c>
      <c r="CY61" s="165">
        <v>0</v>
      </c>
      <c r="CZ61" s="165">
        <v>0</v>
      </c>
      <c r="DA61" s="165">
        <v>0</v>
      </c>
      <c r="DB61" s="56">
        <v>1</v>
      </c>
      <c r="DC61" s="56">
        <v>1</v>
      </c>
      <c r="DI61" t="s">
        <v>347</v>
      </c>
      <c r="DJ61" s="168">
        <f t="shared" ref="DJ61:DS61" si="20">DJ88+DJ99</f>
        <v>6507.17</v>
      </c>
      <c r="DK61" s="168">
        <f t="shared" si="20"/>
        <v>5955.51</v>
      </c>
      <c r="DL61" s="168">
        <f t="shared" si="20"/>
        <v>5922.5499999999993</v>
      </c>
      <c r="DM61" s="168">
        <f t="shared" si="20"/>
        <v>6252.91</v>
      </c>
      <c r="DN61" s="168">
        <f t="shared" si="20"/>
        <v>5864.85</v>
      </c>
      <c r="DO61" s="168">
        <f t="shared" si="20"/>
        <v>5975.57</v>
      </c>
      <c r="DP61" s="168">
        <f t="shared" si="20"/>
        <v>6347.17</v>
      </c>
      <c r="DQ61" s="168">
        <f t="shared" si="20"/>
        <v>5909.76</v>
      </c>
      <c r="DR61" s="168">
        <f t="shared" si="20"/>
        <v>6065.66</v>
      </c>
      <c r="DS61" s="168">
        <f t="shared" si="20"/>
        <v>6442.86</v>
      </c>
      <c r="DW61" t="s">
        <v>347</v>
      </c>
      <c r="DX61" s="168">
        <f t="shared" ref="DX61:EG61" si="21">DX88+DX99</f>
        <v>36.280500000000004</v>
      </c>
      <c r="DY61" s="168">
        <f t="shared" si="21"/>
        <v>33.799460000000003</v>
      </c>
      <c r="DZ61" s="168">
        <f t="shared" si="21"/>
        <v>32.269199999999998</v>
      </c>
      <c r="EA61" s="168">
        <f t="shared" si="21"/>
        <v>32.242890000000003</v>
      </c>
      <c r="EB61" s="168">
        <f t="shared" si="21"/>
        <v>32.430720000000001</v>
      </c>
      <c r="EC61" s="168">
        <f t="shared" si="21"/>
        <v>32.61974</v>
      </c>
      <c r="ED61" s="168">
        <f t="shared" si="21"/>
        <v>42.736329999999995</v>
      </c>
      <c r="EE61" s="168">
        <f t="shared" si="21"/>
        <v>50.746919999999996</v>
      </c>
      <c r="EF61" s="168">
        <f t="shared" si="21"/>
        <v>51.048830000000002</v>
      </c>
      <c r="EG61" s="168">
        <f t="shared" si="21"/>
        <v>49.069270000000003</v>
      </c>
    </row>
    <row r="62" spans="3:152" x14ac:dyDescent="0.3">
      <c r="E62" s="212">
        <f t="shared" si="10"/>
        <v>0</v>
      </c>
      <c r="F62" s="212">
        <f t="shared" si="7"/>
        <v>0</v>
      </c>
      <c r="G62" s="212">
        <f t="shared" si="7"/>
        <v>0</v>
      </c>
      <c r="H62" s="212">
        <f t="shared" si="7"/>
        <v>0</v>
      </c>
      <c r="I62" s="212">
        <f t="shared" si="7"/>
        <v>0</v>
      </c>
      <c r="J62" s="212">
        <f t="shared" si="7"/>
        <v>211.25489999999999</v>
      </c>
      <c r="K62" s="212">
        <f t="shared" si="7"/>
        <v>0</v>
      </c>
      <c r="L62" s="212">
        <f t="shared" si="7"/>
        <v>0</v>
      </c>
      <c r="M62" s="212">
        <f t="shared" si="7"/>
        <v>178.58430000000001</v>
      </c>
      <c r="N62" s="212">
        <f t="shared" si="7"/>
        <v>0</v>
      </c>
      <c r="O62" s="212">
        <f t="shared" si="7"/>
        <v>0</v>
      </c>
      <c r="P62" s="212">
        <f t="shared" si="7"/>
        <v>0</v>
      </c>
      <c r="Q62" s="212">
        <f t="shared" si="7"/>
        <v>0</v>
      </c>
      <c r="R62" s="212">
        <f t="shared" si="7"/>
        <v>0</v>
      </c>
      <c r="S62" s="212">
        <f t="shared" si="7"/>
        <v>237.44059999999999</v>
      </c>
      <c r="T62" s="212">
        <f t="shared" si="7"/>
        <v>0</v>
      </c>
      <c r="U62" s="212">
        <f t="shared" si="7"/>
        <v>161.45849999999999</v>
      </c>
      <c r="V62" s="212">
        <f t="shared" si="7"/>
        <v>250</v>
      </c>
      <c r="W62" s="212">
        <f t="shared" si="7"/>
        <v>0</v>
      </c>
      <c r="X62" s="212">
        <f t="shared" si="7"/>
        <v>0</v>
      </c>
      <c r="Y62" s="212">
        <f t="shared" si="7"/>
        <v>0</v>
      </c>
      <c r="Z62" s="212">
        <f t="shared" si="7"/>
        <v>0</v>
      </c>
      <c r="AA62" s="212">
        <f t="shared" si="7"/>
        <v>219.7259</v>
      </c>
      <c r="AB62" s="212">
        <f t="shared" si="7"/>
        <v>0</v>
      </c>
      <c r="AC62" s="212">
        <f t="shared" si="7"/>
        <v>0</v>
      </c>
      <c r="AD62" s="212">
        <f t="shared" si="7"/>
        <v>0</v>
      </c>
      <c r="AE62" s="212">
        <f t="shared" si="7"/>
        <v>0</v>
      </c>
      <c r="AF62" s="212">
        <f t="shared" si="7"/>
        <v>0</v>
      </c>
      <c r="AG62" s="212">
        <f t="shared" si="7"/>
        <v>249.26329999999999</v>
      </c>
      <c r="AH62" s="212">
        <f t="shared" si="7"/>
        <v>0</v>
      </c>
      <c r="AI62" s="212">
        <f t="shared" si="7"/>
        <v>0</v>
      </c>
      <c r="AJ62" s="212">
        <f t="shared" si="7"/>
        <v>0</v>
      </c>
      <c r="AK62" s="212">
        <f t="shared" si="7"/>
        <v>0</v>
      </c>
      <c r="AL62" s="212">
        <f t="shared" si="7"/>
        <v>0</v>
      </c>
      <c r="AM62" s="212">
        <f t="shared" si="7"/>
        <v>0</v>
      </c>
      <c r="AN62" s="212">
        <f t="shared" si="7"/>
        <v>0</v>
      </c>
      <c r="AO62" s="212">
        <f t="shared" si="7"/>
        <v>0</v>
      </c>
      <c r="BT62">
        <v>243.1129</v>
      </c>
      <c r="BU62">
        <v>245.0789</v>
      </c>
      <c r="BV62">
        <v>171.9111</v>
      </c>
      <c r="BW62">
        <v>159.67939999999999</v>
      </c>
      <c r="BX62">
        <v>145.4461</v>
      </c>
      <c r="BY62">
        <v>247.9684</v>
      </c>
      <c r="BZ62">
        <v>211.6704</v>
      </c>
      <c r="CA62">
        <v>224.50739999999999</v>
      </c>
      <c r="CB62">
        <v>225.67570000000001</v>
      </c>
      <c r="CC62">
        <v>240.13480000000001</v>
      </c>
      <c r="CD62">
        <v>241.56800000000001</v>
      </c>
      <c r="CE62">
        <v>188.46850000000001</v>
      </c>
      <c r="CF62">
        <v>196.3955</v>
      </c>
      <c r="CG62">
        <v>229.72989999999999</v>
      </c>
      <c r="CH62">
        <v>246.80799999999999</v>
      </c>
      <c r="CI62">
        <v>245.28700000000001</v>
      </c>
      <c r="CJ62">
        <v>249.87100000000001</v>
      </c>
      <c r="CK62">
        <v>162.73779999999999</v>
      </c>
      <c r="CL62">
        <v>98.712360000000004</v>
      </c>
      <c r="CM62">
        <v>219.05869999999999</v>
      </c>
      <c r="CN62">
        <v>243.5703</v>
      </c>
      <c r="CO62">
        <v>217.5684</v>
      </c>
      <c r="CP62">
        <v>244.63409999999999</v>
      </c>
      <c r="CQ62">
        <v>245.68860000000001</v>
      </c>
      <c r="CR62">
        <v>217.39080000000001</v>
      </c>
      <c r="CS62">
        <v>221.17150000000001</v>
      </c>
      <c r="CT62">
        <v>145.66849999999999</v>
      </c>
      <c r="CU62">
        <v>216.7662</v>
      </c>
      <c r="CV62">
        <v>247.82820000000001</v>
      </c>
      <c r="CW62">
        <v>242.18369999999999</v>
      </c>
      <c r="CX62">
        <v>240.37559999999999</v>
      </c>
      <c r="CY62">
        <v>242.51840000000001</v>
      </c>
      <c r="CZ62">
        <v>156.03579999999999</v>
      </c>
      <c r="DA62">
        <v>249.69149999999999</v>
      </c>
      <c r="DB62">
        <v>164.23840000000001</v>
      </c>
      <c r="DC62">
        <v>140.54689999999999</v>
      </c>
      <c r="DI62" t="s">
        <v>266</v>
      </c>
      <c r="DJ62" s="150">
        <v>1</v>
      </c>
      <c r="DK62" s="150">
        <v>2</v>
      </c>
      <c r="DL62" s="212">
        <v>3</v>
      </c>
      <c r="DM62" s="212">
        <v>4</v>
      </c>
      <c r="DN62" s="212">
        <v>5</v>
      </c>
      <c r="DO62" s="212">
        <v>6</v>
      </c>
      <c r="DP62" s="212">
        <v>7</v>
      </c>
      <c r="DQ62" s="212">
        <v>8</v>
      </c>
      <c r="DR62" s="212">
        <v>9</v>
      </c>
      <c r="DS62" s="212">
        <v>10</v>
      </c>
      <c r="DW62" t="s">
        <v>266</v>
      </c>
      <c r="DX62" s="225">
        <v>1</v>
      </c>
      <c r="DY62" s="225">
        <v>2</v>
      </c>
      <c r="DZ62" s="225">
        <v>3</v>
      </c>
      <c r="EA62" s="225">
        <v>4</v>
      </c>
      <c r="EB62" s="225">
        <v>5</v>
      </c>
      <c r="EC62" s="225">
        <v>6</v>
      </c>
      <c r="ED62" s="225">
        <v>7</v>
      </c>
      <c r="EE62" s="225">
        <v>8</v>
      </c>
      <c r="EF62" s="225">
        <v>9</v>
      </c>
      <c r="EG62" s="225">
        <v>10</v>
      </c>
      <c r="EV62" s="169"/>
    </row>
    <row r="63" spans="3:152" x14ac:dyDescent="0.3">
      <c r="E63" s="212">
        <f t="shared" si="10"/>
        <v>0</v>
      </c>
      <c r="F63" s="212">
        <f t="shared" si="7"/>
        <v>0</v>
      </c>
      <c r="G63" s="212">
        <f t="shared" si="7"/>
        <v>0</v>
      </c>
      <c r="H63" s="212">
        <f t="shared" si="7"/>
        <v>0</v>
      </c>
      <c r="I63" s="212">
        <f t="shared" si="7"/>
        <v>0</v>
      </c>
      <c r="J63" s="212">
        <f t="shared" si="7"/>
        <v>211.25489999999999</v>
      </c>
      <c r="K63" s="212">
        <f t="shared" si="7"/>
        <v>0</v>
      </c>
      <c r="L63" s="212">
        <f t="shared" si="7"/>
        <v>0</v>
      </c>
      <c r="M63" s="212">
        <f t="shared" si="7"/>
        <v>178.58430000000001</v>
      </c>
      <c r="N63" s="212">
        <f t="shared" si="7"/>
        <v>0</v>
      </c>
      <c r="O63" s="212">
        <f t="shared" si="7"/>
        <v>0</v>
      </c>
      <c r="P63" s="212">
        <f t="shared" si="7"/>
        <v>0</v>
      </c>
      <c r="Q63" s="212">
        <f t="shared" si="7"/>
        <v>0</v>
      </c>
      <c r="R63" s="212">
        <f t="shared" si="7"/>
        <v>0</v>
      </c>
      <c r="S63" s="212">
        <f t="shared" si="7"/>
        <v>237.44059999999999</v>
      </c>
      <c r="T63" s="212">
        <f t="shared" si="7"/>
        <v>0</v>
      </c>
      <c r="U63" s="212">
        <f t="shared" si="7"/>
        <v>161.45849999999999</v>
      </c>
      <c r="V63" s="212">
        <f t="shared" si="7"/>
        <v>250</v>
      </c>
      <c r="W63" s="212">
        <f t="shared" si="7"/>
        <v>0</v>
      </c>
      <c r="X63" s="212">
        <f t="shared" ref="F63:AO70" si="22">X40*X$54</f>
        <v>0</v>
      </c>
      <c r="Y63" s="212">
        <f t="shared" si="22"/>
        <v>0</v>
      </c>
      <c r="Z63" s="212">
        <f t="shared" si="22"/>
        <v>0</v>
      </c>
      <c r="AA63" s="212">
        <f t="shared" si="22"/>
        <v>219.7259</v>
      </c>
      <c r="AB63" s="212">
        <f t="shared" si="22"/>
        <v>0</v>
      </c>
      <c r="AC63" s="212">
        <f t="shared" si="22"/>
        <v>0</v>
      </c>
      <c r="AD63" s="212">
        <f t="shared" si="22"/>
        <v>0</v>
      </c>
      <c r="AE63" s="212">
        <f t="shared" si="22"/>
        <v>0</v>
      </c>
      <c r="AF63" s="212">
        <f t="shared" si="22"/>
        <v>0</v>
      </c>
      <c r="AG63" s="212">
        <f t="shared" si="22"/>
        <v>249.26329999999999</v>
      </c>
      <c r="AH63" s="212">
        <f t="shared" si="22"/>
        <v>0</v>
      </c>
      <c r="AI63" s="212">
        <f t="shared" si="22"/>
        <v>0</v>
      </c>
      <c r="AJ63" s="212">
        <f t="shared" si="22"/>
        <v>0</v>
      </c>
      <c r="AK63" s="212">
        <f t="shared" si="22"/>
        <v>0</v>
      </c>
      <c r="AL63" s="212">
        <f t="shared" si="22"/>
        <v>0</v>
      </c>
      <c r="AM63" s="212">
        <f t="shared" si="22"/>
        <v>0</v>
      </c>
      <c r="AN63" s="212">
        <f t="shared" si="22"/>
        <v>0</v>
      </c>
      <c r="AO63" s="212">
        <f t="shared" si="22"/>
        <v>0</v>
      </c>
      <c r="EV63" s="169"/>
    </row>
    <row r="64" spans="3:152" x14ac:dyDescent="0.3">
      <c r="E64" s="212">
        <f t="shared" si="10"/>
        <v>0</v>
      </c>
      <c r="F64" s="212">
        <f t="shared" si="22"/>
        <v>0</v>
      </c>
      <c r="G64" s="212">
        <f t="shared" si="22"/>
        <v>0</v>
      </c>
      <c r="H64" s="212">
        <f t="shared" si="22"/>
        <v>0</v>
      </c>
      <c r="I64" s="212">
        <f t="shared" si="22"/>
        <v>0</v>
      </c>
      <c r="J64" s="212">
        <f t="shared" si="22"/>
        <v>211.25489999999999</v>
      </c>
      <c r="K64" s="212">
        <f t="shared" si="22"/>
        <v>0</v>
      </c>
      <c r="L64" s="212">
        <f t="shared" si="22"/>
        <v>0</v>
      </c>
      <c r="M64" s="212">
        <f t="shared" si="22"/>
        <v>178.58430000000001</v>
      </c>
      <c r="N64" s="212">
        <f t="shared" si="22"/>
        <v>0</v>
      </c>
      <c r="O64" s="212">
        <f t="shared" si="22"/>
        <v>0</v>
      </c>
      <c r="P64" s="212">
        <f t="shared" si="22"/>
        <v>0</v>
      </c>
      <c r="Q64" s="212">
        <f t="shared" si="22"/>
        <v>0</v>
      </c>
      <c r="R64" s="212">
        <f t="shared" si="22"/>
        <v>0</v>
      </c>
      <c r="S64" s="212">
        <f t="shared" si="22"/>
        <v>237.44059999999999</v>
      </c>
      <c r="T64" s="212">
        <f t="shared" si="22"/>
        <v>0</v>
      </c>
      <c r="U64" s="212">
        <f t="shared" si="22"/>
        <v>161.45849999999999</v>
      </c>
      <c r="V64" s="212">
        <f t="shared" si="22"/>
        <v>250</v>
      </c>
      <c r="W64" s="212">
        <f t="shared" si="22"/>
        <v>0</v>
      </c>
      <c r="X64" s="212">
        <f t="shared" si="22"/>
        <v>0</v>
      </c>
      <c r="Y64" s="212">
        <f t="shared" si="22"/>
        <v>0</v>
      </c>
      <c r="Z64" s="212">
        <f t="shared" si="22"/>
        <v>0</v>
      </c>
      <c r="AA64" s="212">
        <f t="shared" si="22"/>
        <v>219.7259</v>
      </c>
      <c r="AB64" s="212">
        <f t="shared" si="22"/>
        <v>0</v>
      </c>
      <c r="AC64" s="212">
        <f t="shared" si="22"/>
        <v>0</v>
      </c>
      <c r="AD64" s="212">
        <f t="shared" si="22"/>
        <v>0</v>
      </c>
      <c r="AE64" s="212">
        <f t="shared" si="22"/>
        <v>0</v>
      </c>
      <c r="AF64" s="212">
        <f t="shared" si="22"/>
        <v>0</v>
      </c>
      <c r="AG64" s="212">
        <f t="shared" si="22"/>
        <v>249.26329999999999</v>
      </c>
      <c r="AH64" s="212">
        <f t="shared" si="22"/>
        <v>0</v>
      </c>
      <c r="AI64" s="212">
        <f t="shared" si="22"/>
        <v>0</v>
      </c>
      <c r="AJ64" s="212">
        <f t="shared" si="22"/>
        <v>0</v>
      </c>
      <c r="AK64" s="212">
        <f t="shared" si="22"/>
        <v>0</v>
      </c>
      <c r="AL64" s="212">
        <f t="shared" si="22"/>
        <v>0</v>
      </c>
      <c r="AM64" s="212">
        <f t="shared" si="22"/>
        <v>0</v>
      </c>
      <c r="AN64" s="212">
        <f t="shared" si="22"/>
        <v>0</v>
      </c>
      <c r="AO64" s="212">
        <f t="shared" si="22"/>
        <v>0</v>
      </c>
      <c r="BT64">
        <f t="shared" ref="BT64" si="23">BT$62*BT52</f>
        <v>0</v>
      </c>
      <c r="BU64">
        <f t="shared" ref="BU64:DC64" si="24">BU$62*BU52</f>
        <v>0</v>
      </c>
      <c r="BV64">
        <f t="shared" si="24"/>
        <v>0</v>
      </c>
      <c r="BW64">
        <f t="shared" si="24"/>
        <v>0</v>
      </c>
      <c r="BX64">
        <f t="shared" si="24"/>
        <v>0</v>
      </c>
      <c r="BY64">
        <f t="shared" si="24"/>
        <v>0</v>
      </c>
      <c r="BZ64">
        <f t="shared" si="24"/>
        <v>0</v>
      </c>
      <c r="CA64">
        <f t="shared" si="24"/>
        <v>0</v>
      </c>
      <c r="CB64">
        <f t="shared" si="24"/>
        <v>0</v>
      </c>
      <c r="CC64">
        <f t="shared" si="24"/>
        <v>0</v>
      </c>
      <c r="CD64">
        <f t="shared" si="24"/>
        <v>0</v>
      </c>
      <c r="CE64">
        <f t="shared" si="24"/>
        <v>0</v>
      </c>
      <c r="CF64">
        <f t="shared" si="24"/>
        <v>0</v>
      </c>
      <c r="CG64">
        <f t="shared" si="24"/>
        <v>0</v>
      </c>
      <c r="CH64">
        <f t="shared" si="24"/>
        <v>0</v>
      </c>
      <c r="CI64">
        <f t="shared" si="24"/>
        <v>0</v>
      </c>
      <c r="CJ64">
        <f t="shared" si="24"/>
        <v>0</v>
      </c>
      <c r="CK64">
        <f t="shared" si="24"/>
        <v>0</v>
      </c>
      <c r="CL64">
        <f t="shared" si="24"/>
        <v>0</v>
      </c>
      <c r="CM64">
        <f t="shared" si="24"/>
        <v>219.05869999999999</v>
      </c>
      <c r="CN64">
        <f t="shared" si="24"/>
        <v>0</v>
      </c>
      <c r="CO64">
        <f t="shared" si="24"/>
        <v>0</v>
      </c>
      <c r="CP64">
        <f t="shared" si="24"/>
        <v>0</v>
      </c>
      <c r="CQ64">
        <f t="shared" si="24"/>
        <v>0</v>
      </c>
      <c r="CR64">
        <f t="shared" si="24"/>
        <v>0</v>
      </c>
      <c r="CS64">
        <f t="shared" si="24"/>
        <v>0</v>
      </c>
      <c r="CT64">
        <f t="shared" si="24"/>
        <v>0</v>
      </c>
      <c r="CU64">
        <f t="shared" si="24"/>
        <v>0</v>
      </c>
      <c r="CV64">
        <f t="shared" si="24"/>
        <v>0</v>
      </c>
      <c r="CW64">
        <f t="shared" si="24"/>
        <v>0</v>
      </c>
      <c r="CX64">
        <f t="shared" si="24"/>
        <v>0</v>
      </c>
      <c r="CY64">
        <f t="shared" si="24"/>
        <v>0</v>
      </c>
      <c r="CZ64">
        <f t="shared" si="24"/>
        <v>0</v>
      </c>
      <c r="DA64">
        <f t="shared" si="24"/>
        <v>0</v>
      </c>
      <c r="DB64">
        <f t="shared" si="24"/>
        <v>164.23840000000001</v>
      </c>
      <c r="DC64">
        <f t="shared" si="24"/>
        <v>140.54689999999999</v>
      </c>
      <c r="EV64" s="169"/>
    </row>
    <row r="65" spans="5:154" x14ac:dyDescent="0.3">
      <c r="E65" s="212">
        <f t="shared" si="10"/>
        <v>0</v>
      </c>
      <c r="F65" s="212">
        <f t="shared" si="22"/>
        <v>0</v>
      </c>
      <c r="G65" s="212">
        <f t="shared" si="22"/>
        <v>0</v>
      </c>
      <c r="H65" s="212">
        <f t="shared" si="22"/>
        <v>0</v>
      </c>
      <c r="I65" s="212">
        <f t="shared" si="22"/>
        <v>0</v>
      </c>
      <c r="J65" s="212">
        <f t="shared" si="22"/>
        <v>211.25489999999999</v>
      </c>
      <c r="K65" s="212">
        <f t="shared" si="22"/>
        <v>0</v>
      </c>
      <c r="L65" s="212">
        <f t="shared" si="22"/>
        <v>0</v>
      </c>
      <c r="M65" s="212">
        <f t="shared" si="22"/>
        <v>178.58430000000001</v>
      </c>
      <c r="N65" s="212">
        <f t="shared" si="22"/>
        <v>0</v>
      </c>
      <c r="O65" s="212">
        <f t="shared" si="22"/>
        <v>0</v>
      </c>
      <c r="P65" s="212">
        <f t="shared" si="22"/>
        <v>0</v>
      </c>
      <c r="Q65" s="212">
        <f t="shared" si="22"/>
        <v>0</v>
      </c>
      <c r="R65" s="212">
        <f t="shared" si="22"/>
        <v>0</v>
      </c>
      <c r="S65" s="212">
        <f t="shared" si="22"/>
        <v>237.44059999999999</v>
      </c>
      <c r="T65" s="212">
        <f t="shared" si="22"/>
        <v>0</v>
      </c>
      <c r="U65" s="212">
        <f t="shared" si="22"/>
        <v>161.45849999999999</v>
      </c>
      <c r="V65" s="212">
        <f t="shared" si="22"/>
        <v>250</v>
      </c>
      <c r="W65" s="212">
        <f t="shared" si="22"/>
        <v>0</v>
      </c>
      <c r="X65" s="212">
        <f t="shared" si="22"/>
        <v>0</v>
      </c>
      <c r="Y65" s="212">
        <f t="shared" si="22"/>
        <v>0</v>
      </c>
      <c r="Z65" s="212">
        <f t="shared" si="22"/>
        <v>0</v>
      </c>
      <c r="AA65" s="212">
        <f t="shared" si="22"/>
        <v>219.7259</v>
      </c>
      <c r="AB65" s="212">
        <f t="shared" si="22"/>
        <v>0</v>
      </c>
      <c r="AC65" s="212">
        <f t="shared" si="22"/>
        <v>0</v>
      </c>
      <c r="AD65" s="212">
        <f t="shared" si="22"/>
        <v>0</v>
      </c>
      <c r="AE65" s="212">
        <f t="shared" si="22"/>
        <v>0</v>
      </c>
      <c r="AF65" s="212">
        <f t="shared" si="22"/>
        <v>0</v>
      </c>
      <c r="AG65" s="212">
        <f t="shared" si="22"/>
        <v>249.26329999999999</v>
      </c>
      <c r="AH65" s="212">
        <f t="shared" si="22"/>
        <v>0</v>
      </c>
      <c r="AI65" s="212">
        <f t="shared" si="22"/>
        <v>0</v>
      </c>
      <c r="AJ65" s="212">
        <f t="shared" si="22"/>
        <v>0</v>
      </c>
      <c r="AK65" s="212">
        <f t="shared" si="22"/>
        <v>0</v>
      </c>
      <c r="AL65" s="212">
        <f t="shared" si="22"/>
        <v>0</v>
      </c>
      <c r="AM65" s="212">
        <f t="shared" si="22"/>
        <v>0</v>
      </c>
      <c r="AN65" s="212">
        <f t="shared" si="22"/>
        <v>0</v>
      </c>
      <c r="AO65" s="212">
        <f t="shared" si="22"/>
        <v>0</v>
      </c>
      <c r="BT65">
        <f t="shared" ref="BT65:DC65" si="25">BT$62*BT53</f>
        <v>243.1129</v>
      </c>
      <c r="BU65">
        <f t="shared" si="25"/>
        <v>0</v>
      </c>
      <c r="BV65">
        <f t="shared" si="25"/>
        <v>171.9111</v>
      </c>
      <c r="BW65">
        <f t="shared" si="25"/>
        <v>0</v>
      </c>
      <c r="BX65">
        <f t="shared" si="25"/>
        <v>0</v>
      </c>
      <c r="BY65">
        <f t="shared" si="25"/>
        <v>0</v>
      </c>
      <c r="BZ65">
        <f t="shared" si="25"/>
        <v>0</v>
      </c>
      <c r="CA65">
        <f t="shared" si="25"/>
        <v>224.50739999999999</v>
      </c>
      <c r="CB65">
        <f t="shared" si="25"/>
        <v>0</v>
      </c>
      <c r="CC65">
        <f t="shared" si="25"/>
        <v>0</v>
      </c>
      <c r="CD65">
        <f t="shared" si="25"/>
        <v>0</v>
      </c>
      <c r="CE65">
        <f t="shared" si="25"/>
        <v>0</v>
      </c>
      <c r="CF65">
        <f t="shared" si="25"/>
        <v>0</v>
      </c>
      <c r="CG65">
        <f t="shared" si="25"/>
        <v>229.72989999999999</v>
      </c>
      <c r="CH65">
        <f t="shared" si="25"/>
        <v>246.80799999999999</v>
      </c>
      <c r="CI65">
        <f t="shared" si="25"/>
        <v>0</v>
      </c>
      <c r="CJ65">
        <f t="shared" si="25"/>
        <v>0</v>
      </c>
      <c r="CK65">
        <f t="shared" si="25"/>
        <v>0</v>
      </c>
      <c r="CL65">
        <f t="shared" si="25"/>
        <v>98.712360000000004</v>
      </c>
      <c r="CM65">
        <f t="shared" si="25"/>
        <v>0</v>
      </c>
      <c r="CN65">
        <f t="shared" si="25"/>
        <v>0</v>
      </c>
      <c r="CO65">
        <f t="shared" si="25"/>
        <v>217.5684</v>
      </c>
      <c r="CP65">
        <f t="shared" si="25"/>
        <v>0</v>
      </c>
      <c r="CQ65">
        <f t="shared" si="25"/>
        <v>245.68860000000001</v>
      </c>
      <c r="CR65">
        <f t="shared" si="25"/>
        <v>217.39080000000001</v>
      </c>
      <c r="CS65">
        <f t="shared" si="25"/>
        <v>221.17150000000001</v>
      </c>
      <c r="CT65">
        <f t="shared" si="25"/>
        <v>0</v>
      </c>
      <c r="CU65">
        <f t="shared" si="25"/>
        <v>0</v>
      </c>
      <c r="CV65">
        <f t="shared" si="25"/>
        <v>247.82820000000001</v>
      </c>
      <c r="CW65">
        <f t="shared" si="25"/>
        <v>0</v>
      </c>
      <c r="CX65">
        <f t="shared" si="25"/>
        <v>0</v>
      </c>
      <c r="CY65">
        <f t="shared" si="25"/>
        <v>0</v>
      </c>
      <c r="CZ65">
        <f t="shared" si="25"/>
        <v>156.03579999999999</v>
      </c>
      <c r="DA65">
        <f t="shared" si="25"/>
        <v>249.69149999999999</v>
      </c>
      <c r="DB65">
        <f t="shared" si="25"/>
        <v>0</v>
      </c>
      <c r="DC65">
        <f t="shared" si="25"/>
        <v>0</v>
      </c>
      <c r="EV65" s="169"/>
      <c r="EX65" s="78"/>
    </row>
    <row r="66" spans="5:154" x14ac:dyDescent="0.3">
      <c r="E66" s="212">
        <f t="shared" si="10"/>
        <v>0</v>
      </c>
      <c r="F66" s="212">
        <f t="shared" si="22"/>
        <v>0</v>
      </c>
      <c r="G66" s="212">
        <f t="shared" si="22"/>
        <v>0</v>
      </c>
      <c r="H66" s="212">
        <f t="shared" si="22"/>
        <v>0</v>
      </c>
      <c r="I66" s="212">
        <f t="shared" si="22"/>
        <v>0</v>
      </c>
      <c r="J66" s="212">
        <f t="shared" si="22"/>
        <v>211.25489999999999</v>
      </c>
      <c r="K66" s="212">
        <f t="shared" si="22"/>
        <v>0</v>
      </c>
      <c r="L66" s="212">
        <f t="shared" si="22"/>
        <v>0</v>
      </c>
      <c r="M66" s="212">
        <f t="shared" si="22"/>
        <v>178.58430000000001</v>
      </c>
      <c r="N66" s="212">
        <f t="shared" si="22"/>
        <v>0</v>
      </c>
      <c r="O66" s="212">
        <f t="shared" si="22"/>
        <v>0</v>
      </c>
      <c r="P66" s="212">
        <f t="shared" si="22"/>
        <v>0</v>
      </c>
      <c r="Q66" s="212">
        <f t="shared" si="22"/>
        <v>0</v>
      </c>
      <c r="R66" s="212">
        <f t="shared" si="22"/>
        <v>0</v>
      </c>
      <c r="S66" s="212">
        <f t="shared" si="22"/>
        <v>237.44059999999999</v>
      </c>
      <c r="T66" s="212">
        <f t="shared" si="22"/>
        <v>0</v>
      </c>
      <c r="U66" s="212">
        <f t="shared" si="22"/>
        <v>161.45849999999999</v>
      </c>
      <c r="V66" s="212">
        <f t="shared" si="22"/>
        <v>250</v>
      </c>
      <c r="W66" s="212">
        <f t="shared" si="22"/>
        <v>0</v>
      </c>
      <c r="X66" s="212">
        <f t="shared" si="22"/>
        <v>0</v>
      </c>
      <c r="Y66" s="212">
        <f t="shared" si="22"/>
        <v>0</v>
      </c>
      <c r="Z66" s="212">
        <f t="shared" si="22"/>
        <v>0</v>
      </c>
      <c r="AA66" s="212">
        <f t="shared" si="22"/>
        <v>219.7259</v>
      </c>
      <c r="AB66" s="212">
        <f t="shared" si="22"/>
        <v>0</v>
      </c>
      <c r="AC66" s="212">
        <f t="shared" si="22"/>
        <v>0</v>
      </c>
      <c r="AD66" s="212">
        <f t="shared" si="22"/>
        <v>0</v>
      </c>
      <c r="AE66" s="212">
        <f t="shared" si="22"/>
        <v>0</v>
      </c>
      <c r="AF66" s="212">
        <f t="shared" si="22"/>
        <v>0</v>
      </c>
      <c r="AG66" s="212">
        <f t="shared" si="22"/>
        <v>249.26329999999999</v>
      </c>
      <c r="AH66" s="212">
        <f t="shared" si="22"/>
        <v>0</v>
      </c>
      <c r="AI66" s="212">
        <f t="shared" si="22"/>
        <v>0</v>
      </c>
      <c r="AJ66" s="212">
        <f t="shared" si="22"/>
        <v>0</v>
      </c>
      <c r="AK66" s="212">
        <f t="shared" si="22"/>
        <v>0</v>
      </c>
      <c r="AL66" s="212">
        <f t="shared" si="22"/>
        <v>0</v>
      </c>
      <c r="AM66" s="212">
        <f t="shared" si="22"/>
        <v>0</v>
      </c>
      <c r="AN66" s="212">
        <f t="shared" si="22"/>
        <v>0</v>
      </c>
      <c r="AO66" s="212">
        <f t="shared" si="22"/>
        <v>0</v>
      </c>
      <c r="BT66">
        <f t="shared" ref="BT66:DC66" si="26">BT$62*BT54</f>
        <v>0</v>
      </c>
      <c r="BU66">
        <f t="shared" si="26"/>
        <v>245.0789</v>
      </c>
      <c r="BV66">
        <f t="shared" si="26"/>
        <v>0</v>
      </c>
      <c r="BW66">
        <f t="shared" si="26"/>
        <v>159.67939999999999</v>
      </c>
      <c r="BX66">
        <f t="shared" si="26"/>
        <v>145.4461</v>
      </c>
      <c r="BY66">
        <f t="shared" si="26"/>
        <v>247.9684</v>
      </c>
      <c r="BZ66">
        <f t="shared" si="26"/>
        <v>211.6704</v>
      </c>
      <c r="CA66">
        <f t="shared" si="26"/>
        <v>0</v>
      </c>
      <c r="CB66">
        <f t="shared" si="26"/>
        <v>225.67570000000001</v>
      </c>
      <c r="CC66">
        <f t="shared" si="26"/>
        <v>240.13480000000001</v>
      </c>
      <c r="CD66">
        <f t="shared" si="26"/>
        <v>241.56800000000001</v>
      </c>
      <c r="CE66">
        <f t="shared" si="26"/>
        <v>188.46850000000001</v>
      </c>
      <c r="CF66">
        <f t="shared" si="26"/>
        <v>196.3955</v>
      </c>
      <c r="CG66">
        <f t="shared" si="26"/>
        <v>0</v>
      </c>
      <c r="CH66">
        <f t="shared" si="26"/>
        <v>0</v>
      </c>
      <c r="CI66">
        <f t="shared" si="26"/>
        <v>245.28700000000001</v>
      </c>
      <c r="CJ66">
        <f t="shared" si="26"/>
        <v>249.87100000000001</v>
      </c>
      <c r="CK66">
        <f t="shared" si="26"/>
        <v>162.73779999999999</v>
      </c>
      <c r="CL66">
        <f t="shared" si="26"/>
        <v>0</v>
      </c>
      <c r="CM66">
        <f t="shared" si="26"/>
        <v>0</v>
      </c>
      <c r="CN66">
        <f t="shared" si="26"/>
        <v>243.5703</v>
      </c>
      <c r="CO66">
        <f t="shared" si="26"/>
        <v>0</v>
      </c>
      <c r="CP66">
        <f t="shared" si="26"/>
        <v>244.63409999999999</v>
      </c>
      <c r="CQ66">
        <f t="shared" si="26"/>
        <v>0</v>
      </c>
      <c r="CR66">
        <f t="shared" si="26"/>
        <v>0</v>
      </c>
      <c r="CS66">
        <f t="shared" si="26"/>
        <v>0</v>
      </c>
      <c r="CT66">
        <f t="shared" si="26"/>
        <v>145.66849999999999</v>
      </c>
      <c r="CU66">
        <f t="shared" si="26"/>
        <v>216.7662</v>
      </c>
      <c r="CV66">
        <f t="shared" si="26"/>
        <v>0</v>
      </c>
      <c r="CW66">
        <f t="shared" si="26"/>
        <v>242.18369999999999</v>
      </c>
      <c r="CX66">
        <f t="shared" si="26"/>
        <v>240.37559999999999</v>
      </c>
      <c r="CY66">
        <f t="shared" si="26"/>
        <v>242.51840000000001</v>
      </c>
      <c r="CZ66">
        <f t="shared" si="26"/>
        <v>0</v>
      </c>
      <c r="DA66">
        <f t="shared" si="26"/>
        <v>0</v>
      </c>
      <c r="DB66">
        <f t="shared" si="26"/>
        <v>0</v>
      </c>
      <c r="DC66">
        <f t="shared" si="26"/>
        <v>0</v>
      </c>
      <c r="DI66" t="s">
        <v>472</v>
      </c>
      <c r="DJ66" s="137">
        <f>DJ56/$DJ$55*100</f>
        <v>28.994289343366681</v>
      </c>
      <c r="DK66" s="137">
        <f t="shared" ref="DK66:DS66" si="27">DK56/$DJ$55*100</f>
        <v>20.319701572413887</v>
      </c>
      <c r="DL66" s="137">
        <f t="shared" ref="DL66:DO66" si="28">DL56/$DJ$55*100</f>
        <v>14.242818046309621</v>
      </c>
      <c r="DM66" s="137">
        <f t="shared" si="28"/>
        <v>29.431465688031849</v>
      </c>
      <c r="DN66" s="137">
        <f t="shared" si="28"/>
        <v>20.626040971613531</v>
      </c>
      <c r="DO66" s="137">
        <f t="shared" si="28"/>
        <v>14.457543367027508</v>
      </c>
      <c r="DP66" s="137">
        <f t="shared" si="27"/>
        <v>29.875093698165834</v>
      </c>
      <c r="DQ66" s="137">
        <f t="shared" si="27"/>
        <v>20.93698380243881</v>
      </c>
      <c r="DR66" s="137">
        <f t="shared" si="27"/>
        <v>14.675495592541196</v>
      </c>
      <c r="DS66" s="137">
        <f t="shared" si="27"/>
        <v>30.325387786047418</v>
      </c>
      <c r="DW66" t="s">
        <v>472</v>
      </c>
      <c r="DX66" s="137">
        <f>DX56/$DJ$55*100</f>
        <v>20.59389310602344</v>
      </c>
      <c r="DY66" s="137">
        <f t="shared" ref="DY66:EG66" si="29">DY56/$DJ$55*100</f>
        <v>15.077404861192061</v>
      </c>
      <c r="DZ66" s="137">
        <f t="shared" si="29"/>
        <v>14.710226093459738</v>
      </c>
      <c r="EA66" s="137">
        <f t="shared" si="29"/>
        <v>14.783769505085001</v>
      </c>
      <c r="EB66" s="137">
        <f t="shared" si="29"/>
        <v>14.857677417584208</v>
      </c>
      <c r="EC66" s="137">
        <f t="shared" si="29"/>
        <v>14.931971272185237</v>
      </c>
      <c r="ED66" s="137">
        <f t="shared" si="29"/>
        <v>25.66046249744527</v>
      </c>
      <c r="EE66" s="137">
        <f t="shared" si="29"/>
        <v>19.649095056746535</v>
      </c>
      <c r="EF66" s="137">
        <f t="shared" si="29"/>
        <v>19.083764873779778</v>
      </c>
      <c r="EG66" s="137">
        <f t="shared" si="29"/>
        <v>16.530114633380734</v>
      </c>
    </row>
    <row r="67" spans="5:154" x14ac:dyDescent="0.3">
      <c r="E67" s="212">
        <f t="shared" si="10"/>
        <v>0</v>
      </c>
      <c r="F67" s="212">
        <f t="shared" si="22"/>
        <v>0</v>
      </c>
      <c r="G67" s="212">
        <f t="shared" si="22"/>
        <v>0</v>
      </c>
      <c r="H67" s="212">
        <f t="shared" si="22"/>
        <v>0</v>
      </c>
      <c r="I67" s="212">
        <f t="shared" si="22"/>
        <v>0</v>
      </c>
      <c r="J67" s="212">
        <f t="shared" si="22"/>
        <v>211.25489999999999</v>
      </c>
      <c r="K67" s="212">
        <f t="shared" si="22"/>
        <v>0</v>
      </c>
      <c r="L67" s="212">
        <f t="shared" si="22"/>
        <v>0</v>
      </c>
      <c r="M67" s="212">
        <f t="shared" si="22"/>
        <v>178.58430000000001</v>
      </c>
      <c r="N67" s="212">
        <f t="shared" si="22"/>
        <v>0</v>
      </c>
      <c r="O67" s="212">
        <f t="shared" si="22"/>
        <v>0</v>
      </c>
      <c r="P67" s="212">
        <f t="shared" si="22"/>
        <v>0</v>
      </c>
      <c r="Q67" s="212">
        <f t="shared" si="22"/>
        <v>0</v>
      </c>
      <c r="R67" s="212">
        <f t="shared" si="22"/>
        <v>0</v>
      </c>
      <c r="S67" s="212">
        <f t="shared" si="22"/>
        <v>237.44059999999999</v>
      </c>
      <c r="T67" s="212">
        <f t="shared" si="22"/>
        <v>0</v>
      </c>
      <c r="U67" s="212">
        <f t="shared" si="22"/>
        <v>161.45849999999999</v>
      </c>
      <c r="V67" s="212">
        <f t="shared" si="22"/>
        <v>250</v>
      </c>
      <c r="W67" s="212">
        <f t="shared" si="22"/>
        <v>0</v>
      </c>
      <c r="X67" s="212">
        <f t="shared" si="22"/>
        <v>0</v>
      </c>
      <c r="Y67" s="212">
        <f t="shared" si="22"/>
        <v>0</v>
      </c>
      <c r="Z67" s="212">
        <f t="shared" si="22"/>
        <v>0</v>
      </c>
      <c r="AA67" s="212">
        <f t="shared" si="22"/>
        <v>219.7259</v>
      </c>
      <c r="AB67" s="212">
        <f t="shared" si="22"/>
        <v>0</v>
      </c>
      <c r="AC67" s="212">
        <f t="shared" si="22"/>
        <v>0</v>
      </c>
      <c r="AD67" s="212">
        <f t="shared" si="22"/>
        <v>0</v>
      </c>
      <c r="AE67" s="212">
        <f t="shared" si="22"/>
        <v>0</v>
      </c>
      <c r="AF67" s="212">
        <f t="shared" si="22"/>
        <v>0</v>
      </c>
      <c r="AG67" s="212">
        <f t="shared" si="22"/>
        <v>249.26329999999999</v>
      </c>
      <c r="AH67" s="212">
        <f t="shared" si="22"/>
        <v>0</v>
      </c>
      <c r="AI67" s="212">
        <f t="shared" si="22"/>
        <v>0</v>
      </c>
      <c r="AJ67" s="212">
        <f t="shared" si="22"/>
        <v>0</v>
      </c>
      <c r="AK67" s="212">
        <f t="shared" si="22"/>
        <v>0</v>
      </c>
      <c r="AL67" s="212">
        <f t="shared" si="22"/>
        <v>0</v>
      </c>
      <c r="AM67" s="212">
        <f t="shared" si="22"/>
        <v>0</v>
      </c>
      <c r="AN67" s="212">
        <f t="shared" si="22"/>
        <v>0</v>
      </c>
      <c r="AO67" s="212">
        <f>AO44*AO$54</f>
        <v>0</v>
      </c>
      <c r="BT67">
        <f t="shared" ref="BT67:DC67" si="30">BT$62*BT55</f>
        <v>0</v>
      </c>
      <c r="BU67">
        <f t="shared" si="30"/>
        <v>0</v>
      </c>
      <c r="BV67">
        <f t="shared" si="30"/>
        <v>0</v>
      </c>
      <c r="BW67">
        <f t="shared" si="30"/>
        <v>0</v>
      </c>
      <c r="BX67">
        <f t="shared" si="30"/>
        <v>0</v>
      </c>
      <c r="BY67">
        <f t="shared" si="30"/>
        <v>0</v>
      </c>
      <c r="BZ67">
        <f t="shared" si="30"/>
        <v>0</v>
      </c>
      <c r="CA67">
        <f t="shared" si="30"/>
        <v>0</v>
      </c>
      <c r="CB67">
        <f t="shared" si="30"/>
        <v>0</v>
      </c>
      <c r="CC67">
        <f t="shared" si="30"/>
        <v>0</v>
      </c>
      <c r="CD67">
        <f t="shared" si="30"/>
        <v>0</v>
      </c>
      <c r="CE67">
        <f t="shared" si="30"/>
        <v>0</v>
      </c>
      <c r="CF67">
        <f t="shared" si="30"/>
        <v>0</v>
      </c>
      <c r="CG67">
        <f t="shared" si="30"/>
        <v>0</v>
      </c>
      <c r="CH67">
        <f t="shared" si="30"/>
        <v>0</v>
      </c>
      <c r="CI67">
        <f t="shared" si="30"/>
        <v>0</v>
      </c>
      <c r="CJ67">
        <f t="shared" si="30"/>
        <v>0</v>
      </c>
      <c r="CK67">
        <f t="shared" si="30"/>
        <v>0</v>
      </c>
      <c r="CL67">
        <f t="shared" si="30"/>
        <v>0</v>
      </c>
      <c r="CM67">
        <f t="shared" si="30"/>
        <v>219.05869999999999</v>
      </c>
      <c r="CN67">
        <f t="shared" si="30"/>
        <v>0</v>
      </c>
      <c r="CO67">
        <f t="shared" si="30"/>
        <v>0</v>
      </c>
      <c r="CP67">
        <f t="shared" si="30"/>
        <v>0</v>
      </c>
      <c r="CQ67">
        <f t="shared" si="30"/>
        <v>0</v>
      </c>
      <c r="CR67">
        <f t="shared" si="30"/>
        <v>0</v>
      </c>
      <c r="CS67">
        <f t="shared" si="30"/>
        <v>0</v>
      </c>
      <c r="CT67">
        <f t="shared" si="30"/>
        <v>0</v>
      </c>
      <c r="CU67">
        <f t="shared" si="30"/>
        <v>0</v>
      </c>
      <c r="CV67">
        <f t="shared" si="30"/>
        <v>0</v>
      </c>
      <c r="CW67">
        <f t="shared" si="30"/>
        <v>0</v>
      </c>
      <c r="CX67">
        <f t="shared" si="30"/>
        <v>0</v>
      </c>
      <c r="CY67">
        <f t="shared" si="30"/>
        <v>0</v>
      </c>
      <c r="CZ67">
        <f t="shared" si="30"/>
        <v>0</v>
      </c>
      <c r="DA67">
        <f t="shared" si="30"/>
        <v>0</v>
      </c>
      <c r="DB67">
        <f t="shared" si="30"/>
        <v>164.23840000000001</v>
      </c>
      <c r="DC67">
        <f t="shared" si="30"/>
        <v>140.54689999999999</v>
      </c>
      <c r="DI67" t="s">
        <v>524</v>
      </c>
      <c r="DJ67" s="137">
        <f t="shared" ref="DJ67:DS71" si="31">DJ57/$DJ$55*100</f>
        <v>11.984090608913718</v>
      </c>
      <c r="DK67" s="137">
        <f t="shared" si="31"/>
        <v>8.5658048436591407</v>
      </c>
      <c r="DL67" s="137">
        <f t="shared" ref="DL67:DO67" si="32">DL57/$DJ$55*100</f>
        <v>6.1720075335898272</v>
      </c>
      <c r="DM67" s="137">
        <f t="shared" si="32"/>
        <v>12.164754395022889</v>
      </c>
      <c r="DN67" s="137">
        <f t="shared" si="32"/>
        <v>8.6949389268065094</v>
      </c>
      <c r="DO67" s="137">
        <f t="shared" si="32"/>
        <v>6.2650410213571792</v>
      </c>
      <c r="DP67" s="137">
        <f t="shared" si="31"/>
        <v>12.348135642353459</v>
      </c>
      <c r="DQ67" s="137">
        <f t="shared" si="31"/>
        <v>8.8260027204629932</v>
      </c>
      <c r="DR67" s="137">
        <f t="shared" si="31"/>
        <v>6.3594960625329113</v>
      </c>
      <c r="DS67" s="137">
        <f t="shared" si="31"/>
        <v>12.534278091010293</v>
      </c>
      <c r="DW67" t="s">
        <v>469</v>
      </c>
      <c r="DX67" s="137">
        <f>DX57/$DJ$55*100</f>
        <v>16.765532289275782</v>
      </c>
      <c r="DY67" s="137">
        <f t="shared" ref="DY67:EG67" si="33">DY57/$DJ$55*100</f>
        <v>15.146297477277788</v>
      </c>
      <c r="DZ67" s="137">
        <f t="shared" si="33"/>
        <v>15.301458631947282</v>
      </c>
      <c r="EA67" s="137">
        <f t="shared" si="33"/>
        <v>15.458973424383512</v>
      </c>
      <c r="EB67" s="137">
        <f t="shared" si="33"/>
        <v>15.618884210271686</v>
      </c>
      <c r="EC67" s="137">
        <f t="shared" si="33"/>
        <v>15.781255633638574</v>
      </c>
      <c r="ED67" s="137">
        <f t="shared" si="33"/>
        <v>21.941092648796982</v>
      </c>
      <c r="EE67" s="137">
        <f t="shared" si="33"/>
        <v>18.776512695526844</v>
      </c>
      <c r="EF67" s="137">
        <f t="shared" si="33"/>
        <v>18.960318920339063</v>
      </c>
      <c r="EG67" s="137">
        <f t="shared" si="33"/>
        <v>17.36383536291515</v>
      </c>
      <c r="EV67" s="169"/>
    </row>
    <row r="68" spans="5:154" x14ac:dyDescent="0.3">
      <c r="E68" s="212">
        <f t="shared" si="10"/>
        <v>0</v>
      </c>
      <c r="F68" s="212">
        <f t="shared" si="10"/>
        <v>0</v>
      </c>
      <c r="G68" s="212">
        <f t="shared" si="10"/>
        <v>0</v>
      </c>
      <c r="H68" s="212">
        <f t="shared" si="10"/>
        <v>0</v>
      </c>
      <c r="I68" s="212">
        <f t="shared" si="10"/>
        <v>0</v>
      </c>
      <c r="J68" s="212">
        <f t="shared" si="10"/>
        <v>0</v>
      </c>
      <c r="K68" s="212">
        <f t="shared" si="10"/>
        <v>0</v>
      </c>
      <c r="L68" s="212">
        <f t="shared" si="10"/>
        <v>0</v>
      </c>
      <c r="M68" s="212">
        <f t="shared" si="10"/>
        <v>0</v>
      </c>
      <c r="N68" s="212">
        <f t="shared" si="10"/>
        <v>0</v>
      </c>
      <c r="O68" s="212">
        <f t="shared" si="10"/>
        <v>0</v>
      </c>
      <c r="P68" s="212">
        <f t="shared" si="10"/>
        <v>0</v>
      </c>
      <c r="Q68" s="212">
        <f t="shared" si="10"/>
        <v>0</v>
      </c>
      <c r="R68" s="212">
        <f t="shared" si="10"/>
        <v>182.14449999999999</v>
      </c>
      <c r="S68" s="212">
        <f t="shared" si="10"/>
        <v>237.44059999999999</v>
      </c>
      <c r="T68" s="212">
        <f t="shared" si="10"/>
        <v>0</v>
      </c>
      <c r="U68" s="212">
        <f t="shared" si="22"/>
        <v>0</v>
      </c>
      <c r="V68" s="212">
        <f t="shared" si="22"/>
        <v>250</v>
      </c>
      <c r="W68" s="212">
        <f t="shared" si="22"/>
        <v>0</v>
      </c>
      <c r="X68" s="212">
        <f t="shared" si="22"/>
        <v>0</v>
      </c>
      <c r="Y68" s="212">
        <f t="shared" si="22"/>
        <v>0</v>
      </c>
      <c r="Z68" s="212">
        <f t="shared" si="22"/>
        <v>220.17070000000001</v>
      </c>
      <c r="AA68" s="212">
        <f t="shared" si="22"/>
        <v>0</v>
      </c>
      <c r="AB68" s="212">
        <f t="shared" si="22"/>
        <v>0</v>
      </c>
      <c r="AC68" s="212">
        <f t="shared" si="22"/>
        <v>0</v>
      </c>
      <c r="AD68" s="212">
        <f t="shared" si="22"/>
        <v>217.8356</v>
      </c>
      <c r="AE68" s="212">
        <f t="shared" si="22"/>
        <v>0</v>
      </c>
      <c r="AF68" s="212">
        <f t="shared" si="22"/>
        <v>0</v>
      </c>
      <c r="AG68" s="212">
        <f t="shared" si="22"/>
        <v>0</v>
      </c>
      <c r="AH68" s="212">
        <f t="shared" si="22"/>
        <v>247</v>
      </c>
      <c r="AI68" s="212">
        <f t="shared" si="22"/>
        <v>0</v>
      </c>
      <c r="AJ68" s="212">
        <f t="shared" si="22"/>
        <v>0</v>
      </c>
      <c r="AK68" s="212">
        <f t="shared" si="22"/>
        <v>0</v>
      </c>
      <c r="AL68" s="212">
        <f t="shared" si="22"/>
        <v>0</v>
      </c>
      <c r="AM68" s="212">
        <f t="shared" si="22"/>
        <v>0</v>
      </c>
      <c r="AN68" s="212">
        <f t="shared" si="22"/>
        <v>0</v>
      </c>
      <c r="AO68" s="212">
        <f t="shared" si="22"/>
        <v>0</v>
      </c>
      <c r="BT68">
        <f t="shared" ref="BT68:DC68" si="34">BT$62*BT56</f>
        <v>243.1129</v>
      </c>
      <c r="BU68">
        <f t="shared" si="34"/>
        <v>0</v>
      </c>
      <c r="BV68">
        <f t="shared" si="34"/>
        <v>171.9111</v>
      </c>
      <c r="BW68">
        <f t="shared" si="34"/>
        <v>0</v>
      </c>
      <c r="BX68">
        <f t="shared" si="34"/>
        <v>0</v>
      </c>
      <c r="BY68">
        <f t="shared" si="34"/>
        <v>0</v>
      </c>
      <c r="BZ68">
        <f t="shared" si="34"/>
        <v>0</v>
      </c>
      <c r="CA68">
        <f t="shared" si="34"/>
        <v>224.50739999999999</v>
      </c>
      <c r="CB68">
        <f t="shared" si="34"/>
        <v>0</v>
      </c>
      <c r="CC68">
        <f t="shared" si="34"/>
        <v>0</v>
      </c>
      <c r="CD68">
        <f t="shared" si="34"/>
        <v>0</v>
      </c>
      <c r="CE68">
        <f t="shared" si="34"/>
        <v>0</v>
      </c>
      <c r="CF68">
        <f t="shared" si="34"/>
        <v>0</v>
      </c>
      <c r="CG68">
        <f t="shared" si="34"/>
        <v>229.72989999999999</v>
      </c>
      <c r="CH68">
        <f t="shared" si="34"/>
        <v>246.80799999999999</v>
      </c>
      <c r="CI68">
        <f t="shared" si="34"/>
        <v>0</v>
      </c>
      <c r="CJ68">
        <f t="shared" si="34"/>
        <v>0</v>
      </c>
      <c r="CK68">
        <f t="shared" si="34"/>
        <v>0</v>
      </c>
      <c r="CL68">
        <f t="shared" si="34"/>
        <v>98.712360000000004</v>
      </c>
      <c r="CM68">
        <f t="shared" si="34"/>
        <v>0</v>
      </c>
      <c r="CN68">
        <f t="shared" si="34"/>
        <v>0</v>
      </c>
      <c r="CO68">
        <f t="shared" si="34"/>
        <v>217.5684</v>
      </c>
      <c r="CP68">
        <f t="shared" si="34"/>
        <v>0</v>
      </c>
      <c r="CQ68">
        <f t="shared" si="34"/>
        <v>245.68860000000001</v>
      </c>
      <c r="CR68">
        <f t="shared" si="34"/>
        <v>217.39080000000001</v>
      </c>
      <c r="CS68">
        <f t="shared" si="34"/>
        <v>221.17150000000001</v>
      </c>
      <c r="CT68">
        <f t="shared" si="34"/>
        <v>0</v>
      </c>
      <c r="CU68">
        <f t="shared" si="34"/>
        <v>0</v>
      </c>
      <c r="CV68">
        <f t="shared" si="34"/>
        <v>247.82820000000001</v>
      </c>
      <c r="CW68">
        <f t="shared" si="34"/>
        <v>0</v>
      </c>
      <c r="CX68">
        <f t="shared" si="34"/>
        <v>0</v>
      </c>
      <c r="CY68">
        <f t="shared" si="34"/>
        <v>0</v>
      </c>
      <c r="CZ68">
        <f t="shared" si="34"/>
        <v>156.03579999999999</v>
      </c>
      <c r="DA68">
        <f t="shared" si="34"/>
        <v>249.69149999999999</v>
      </c>
      <c r="DB68">
        <f t="shared" si="34"/>
        <v>0</v>
      </c>
      <c r="DC68">
        <f t="shared" si="34"/>
        <v>0</v>
      </c>
      <c r="DI68" t="s">
        <v>17</v>
      </c>
      <c r="DJ68" s="137">
        <f t="shared" si="31"/>
        <v>48.762134549682756</v>
      </c>
      <c r="DK68" s="137">
        <f t="shared" si="31"/>
        <v>37.320171236481308</v>
      </c>
      <c r="DL68" s="137">
        <f t="shared" ref="DL68:DO68" si="35">DL58/$DJ$55*100</f>
        <v>29.317104283245481</v>
      </c>
      <c r="DM68" s="137">
        <f t="shared" si="35"/>
        <v>49.464896522893234</v>
      </c>
      <c r="DN68" s="137">
        <f t="shared" si="35"/>
        <v>37.850219830880171</v>
      </c>
      <c r="DO68" s="137">
        <f t="shared" si="35"/>
        <v>29.72665317696389</v>
      </c>
      <c r="DP68" s="137">
        <f t="shared" si="31"/>
        <v>50.178102518203602</v>
      </c>
      <c r="DQ68" s="137">
        <f t="shared" si="31"/>
        <v>38.388587621696125</v>
      </c>
      <c r="DR68" s="137">
        <f t="shared" si="31"/>
        <v>30.14242002676723</v>
      </c>
      <c r="DS68" s="137">
        <f t="shared" si="31"/>
        <v>50.902185648417046</v>
      </c>
      <c r="DW68" t="s">
        <v>17</v>
      </c>
      <c r="DX68" s="137">
        <f t="shared" ref="DX68:EG68" si="36">DX58/$DJ$55*100</f>
        <v>40.730189073849161</v>
      </c>
      <c r="DY68" s="137">
        <f t="shared" si="36"/>
        <v>35.468673720169463</v>
      </c>
      <c r="DZ68" s="137">
        <f t="shared" si="36"/>
        <v>35.779841236071491</v>
      </c>
      <c r="EA68" s="137">
        <f t="shared" si="36"/>
        <v>36.095246644589956</v>
      </c>
      <c r="EB68" s="137">
        <f t="shared" si="36"/>
        <v>36.415180539364826</v>
      </c>
      <c r="EC68" s="137">
        <f t="shared" si="36"/>
        <v>36.739935037663294</v>
      </c>
      <c r="ED68" s="137">
        <f t="shared" si="36"/>
        <v>52.179793567649781</v>
      </c>
      <c r="EE68" s="137">
        <f t="shared" si="36"/>
        <v>43.900710546231984</v>
      </c>
      <c r="EF68" s="137">
        <f t="shared" si="36"/>
        <v>44.272905297546323</v>
      </c>
      <c r="EG68" s="137">
        <f t="shared" si="36"/>
        <v>40.283550703877275</v>
      </c>
      <c r="EV68" s="169"/>
    </row>
    <row r="69" spans="5:154" x14ac:dyDescent="0.3">
      <c r="E69" s="212">
        <f t="shared" si="10"/>
        <v>0</v>
      </c>
      <c r="F69" s="212">
        <f t="shared" si="22"/>
        <v>0</v>
      </c>
      <c r="G69" s="212">
        <f t="shared" si="22"/>
        <v>0</v>
      </c>
      <c r="H69" s="212">
        <f t="shared" si="22"/>
        <v>0</v>
      </c>
      <c r="I69" s="212">
        <f t="shared" si="22"/>
        <v>0</v>
      </c>
      <c r="J69" s="212">
        <f t="shared" si="22"/>
        <v>0</v>
      </c>
      <c r="K69" s="212">
        <f t="shared" si="22"/>
        <v>0</v>
      </c>
      <c r="L69" s="212">
        <f t="shared" si="22"/>
        <v>0</v>
      </c>
      <c r="M69" s="212">
        <f t="shared" si="22"/>
        <v>0</v>
      </c>
      <c r="N69" s="212">
        <f t="shared" si="22"/>
        <v>0</v>
      </c>
      <c r="O69" s="212">
        <f t="shared" si="22"/>
        <v>0</v>
      </c>
      <c r="P69" s="212">
        <f t="shared" si="22"/>
        <v>0</v>
      </c>
      <c r="Q69" s="212">
        <f t="shared" si="22"/>
        <v>0</v>
      </c>
      <c r="R69" s="212">
        <f t="shared" si="22"/>
        <v>182.14449999999999</v>
      </c>
      <c r="S69" s="212">
        <f t="shared" si="22"/>
        <v>237.44059999999999</v>
      </c>
      <c r="T69" s="212">
        <f t="shared" si="22"/>
        <v>0</v>
      </c>
      <c r="U69" s="212">
        <f t="shared" si="22"/>
        <v>0</v>
      </c>
      <c r="V69" s="212">
        <f t="shared" si="22"/>
        <v>250</v>
      </c>
      <c r="W69" s="212">
        <f t="shared" si="22"/>
        <v>0</v>
      </c>
      <c r="X69" s="212">
        <f t="shared" si="22"/>
        <v>0</v>
      </c>
      <c r="Y69" s="212">
        <f t="shared" si="22"/>
        <v>0</v>
      </c>
      <c r="Z69" s="212">
        <f t="shared" si="22"/>
        <v>220.17070000000001</v>
      </c>
      <c r="AA69" s="212">
        <f t="shared" si="22"/>
        <v>0</v>
      </c>
      <c r="AB69" s="212">
        <f t="shared" si="22"/>
        <v>0</v>
      </c>
      <c r="AC69" s="212">
        <f t="shared" si="22"/>
        <v>0</v>
      </c>
      <c r="AD69" s="212">
        <f t="shared" si="22"/>
        <v>217.8356</v>
      </c>
      <c r="AE69" s="212">
        <f t="shared" si="22"/>
        <v>0</v>
      </c>
      <c r="AF69" s="212">
        <f t="shared" si="22"/>
        <v>0</v>
      </c>
      <c r="AG69" s="212">
        <f t="shared" si="22"/>
        <v>0</v>
      </c>
      <c r="AH69" s="212">
        <f t="shared" si="22"/>
        <v>247</v>
      </c>
      <c r="AI69" s="212">
        <f t="shared" si="22"/>
        <v>0</v>
      </c>
      <c r="AJ69" s="212">
        <f t="shared" si="22"/>
        <v>0</v>
      </c>
      <c r="AK69" s="212">
        <f t="shared" si="22"/>
        <v>0</v>
      </c>
      <c r="AL69" s="212">
        <f t="shared" si="22"/>
        <v>0</v>
      </c>
      <c r="AM69" s="212">
        <f t="shared" si="22"/>
        <v>0</v>
      </c>
      <c r="AN69" s="212">
        <f t="shared" si="22"/>
        <v>0</v>
      </c>
      <c r="AO69" s="212">
        <f t="shared" si="22"/>
        <v>0</v>
      </c>
      <c r="BT69">
        <f t="shared" ref="BT69:DC69" si="37">BT$62*BT57</f>
        <v>0</v>
      </c>
      <c r="BU69">
        <f t="shared" si="37"/>
        <v>245.0789</v>
      </c>
      <c r="BV69">
        <f t="shared" si="37"/>
        <v>0</v>
      </c>
      <c r="BW69">
        <f t="shared" si="37"/>
        <v>159.67939999999999</v>
      </c>
      <c r="BX69">
        <f t="shared" si="37"/>
        <v>145.4461</v>
      </c>
      <c r="BY69">
        <f t="shared" si="37"/>
        <v>247.9684</v>
      </c>
      <c r="BZ69">
        <f t="shared" si="37"/>
        <v>211.6704</v>
      </c>
      <c r="CA69">
        <f t="shared" si="37"/>
        <v>0</v>
      </c>
      <c r="CB69">
        <f t="shared" si="37"/>
        <v>225.67570000000001</v>
      </c>
      <c r="CC69">
        <f t="shared" si="37"/>
        <v>240.13480000000001</v>
      </c>
      <c r="CD69">
        <f t="shared" si="37"/>
        <v>241.56800000000001</v>
      </c>
      <c r="CE69">
        <f t="shared" si="37"/>
        <v>188.46850000000001</v>
      </c>
      <c r="CF69">
        <f t="shared" si="37"/>
        <v>196.3955</v>
      </c>
      <c r="CG69">
        <f t="shared" si="37"/>
        <v>0</v>
      </c>
      <c r="CH69">
        <f t="shared" si="37"/>
        <v>0</v>
      </c>
      <c r="CI69">
        <f t="shared" si="37"/>
        <v>245.28700000000001</v>
      </c>
      <c r="CJ69">
        <f t="shared" si="37"/>
        <v>249.87100000000001</v>
      </c>
      <c r="CK69">
        <f t="shared" si="37"/>
        <v>162.73779999999999</v>
      </c>
      <c r="CL69">
        <f t="shared" si="37"/>
        <v>0</v>
      </c>
      <c r="CM69">
        <f t="shared" si="37"/>
        <v>0</v>
      </c>
      <c r="CN69">
        <f t="shared" si="37"/>
        <v>243.5703</v>
      </c>
      <c r="CO69">
        <f t="shared" si="37"/>
        <v>0</v>
      </c>
      <c r="CP69">
        <f t="shared" si="37"/>
        <v>244.63409999999999</v>
      </c>
      <c r="CQ69">
        <f t="shared" si="37"/>
        <v>0</v>
      </c>
      <c r="CR69">
        <f t="shared" si="37"/>
        <v>0</v>
      </c>
      <c r="CS69">
        <f t="shared" si="37"/>
        <v>0</v>
      </c>
      <c r="CT69">
        <f t="shared" si="37"/>
        <v>145.66849999999999</v>
      </c>
      <c r="CU69">
        <f t="shared" si="37"/>
        <v>216.7662</v>
      </c>
      <c r="CV69">
        <f t="shared" si="37"/>
        <v>0</v>
      </c>
      <c r="CW69">
        <f t="shared" si="37"/>
        <v>242.18369999999999</v>
      </c>
      <c r="CX69">
        <f t="shared" si="37"/>
        <v>240.37559999999999</v>
      </c>
      <c r="CY69">
        <f t="shared" si="37"/>
        <v>242.51840000000001</v>
      </c>
      <c r="CZ69">
        <f t="shared" si="37"/>
        <v>0</v>
      </c>
      <c r="DA69">
        <f t="shared" si="37"/>
        <v>0</v>
      </c>
      <c r="DB69">
        <f t="shared" si="37"/>
        <v>0</v>
      </c>
      <c r="DC69">
        <f t="shared" si="37"/>
        <v>0</v>
      </c>
      <c r="DI69" t="s">
        <v>468</v>
      </c>
      <c r="DJ69" s="137">
        <f t="shared" si="31"/>
        <v>1.2389599117650589</v>
      </c>
      <c r="DK69" s="137">
        <f t="shared" si="31"/>
        <v>1.2389599117650589</v>
      </c>
      <c r="DL69" s="137">
        <f t="shared" ref="DL69:DO69" si="38">DL59/$DJ$55*100</f>
        <v>1.2389599117650589</v>
      </c>
      <c r="DM69" s="137">
        <f t="shared" si="38"/>
        <v>1.2389599117650589</v>
      </c>
      <c r="DN69" s="137">
        <f t="shared" si="38"/>
        <v>1.2389599117650589</v>
      </c>
      <c r="DO69" s="137">
        <f t="shared" si="38"/>
        <v>1.2389599117650589</v>
      </c>
      <c r="DP69" s="137">
        <f t="shared" si="31"/>
        <v>0</v>
      </c>
      <c r="DQ69" s="137">
        <f t="shared" si="31"/>
        <v>0</v>
      </c>
      <c r="DR69" s="137">
        <f t="shared" si="31"/>
        <v>0</v>
      </c>
      <c r="DS69" s="137">
        <f t="shared" si="31"/>
        <v>0</v>
      </c>
      <c r="DW69" t="s">
        <v>468</v>
      </c>
      <c r="DX69" s="137">
        <f t="shared" ref="DX69:EG69" si="39">DX59/$DJ$55*100</f>
        <v>1.1665100027616302</v>
      </c>
      <c r="DY69" s="137">
        <f t="shared" si="39"/>
        <v>1.1665100027616302</v>
      </c>
      <c r="DZ69" s="137">
        <f t="shared" si="39"/>
        <v>1.1665100027616302</v>
      </c>
      <c r="EA69" s="137">
        <f t="shared" si="39"/>
        <v>1.1665100027616302</v>
      </c>
      <c r="EB69" s="137">
        <f t="shared" si="39"/>
        <v>1.1665100027616302</v>
      </c>
      <c r="EC69" s="137">
        <f t="shared" si="39"/>
        <v>1.1665100027616302</v>
      </c>
      <c r="ED69" s="137">
        <f t="shared" si="39"/>
        <v>0</v>
      </c>
      <c r="EE69" s="137">
        <f t="shared" si="39"/>
        <v>0</v>
      </c>
      <c r="EF69" s="137">
        <f t="shared" si="39"/>
        <v>0</v>
      </c>
      <c r="EG69" s="137">
        <f t="shared" si="39"/>
        <v>0</v>
      </c>
      <c r="EV69" s="169"/>
    </row>
    <row r="70" spans="5:154" x14ac:dyDescent="0.3">
      <c r="E70" s="212">
        <f t="shared" si="10"/>
        <v>0</v>
      </c>
      <c r="F70" s="212">
        <f t="shared" si="22"/>
        <v>0</v>
      </c>
      <c r="G70" s="212">
        <f t="shared" si="22"/>
        <v>0</v>
      </c>
      <c r="H70" s="212">
        <f t="shared" si="22"/>
        <v>0</v>
      </c>
      <c r="I70" s="212">
        <f t="shared" si="22"/>
        <v>0</v>
      </c>
      <c r="J70" s="212">
        <f t="shared" si="22"/>
        <v>211.25489999999999</v>
      </c>
      <c r="K70" s="212">
        <f t="shared" si="22"/>
        <v>0</v>
      </c>
      <c r="L70" s="212">
        <f t="shared" si="22"/>
        <v>0</v>
      </c>
      <c r="M70" s="212">
        <f t="shared" si="22"/>
        <v>0</v>
      </c>
      <c r="N70" s="212">
        <f t="shared" si="22"/>
        <v>0</v>
      </c>
      <c r="O70" s="212">
        <f t="shared" si="22"/>
        <v>0</v>
      </c>
      <c r="P70" s="212">
        <f t="shared" si="22"/>
        <v>0</v>
      </c>
      <c r="Q70" s="212">
        <f t="shared" si="22"/>
        <v>0</v>
      </c>
      <c r="R70" s="212">
        <f t="shared" si="22"/>
        <v>182.14449999999999</v>
      </c>
      <c r="S70" s="212">
        <f t="shared" si="22"/>
        <v>0</v>
      </c>
      <c r="T70" s="212">
        <f t="shared" si="22"/>
        <v>0</v>
      </c>
      <c r="U70" s="212">
        <f t="shared" si="22"/>
        <v>0</v>
      </c>
      <c r="V70" s="212">
        <f t="shared" si="22"/>
        <v>0</v>
      </c>
      <c r="W70" s="212">
        <f t="shared" si="22"/>
        <v>247</v>
      </c>
      <c r="X70" s="212">
        <f t="shared" si="22"/>
        <v>0</v>
      </c>
      <c r="Y70" s="212">
        <f t="shared" si="22"/>
        <v>190.70339999999999</v>
      </c>
      <c r="Z70" s="212">
        <f t="shared" si="22"/>
        <v>220.17070000000001</v>
      </c>
      <c r="AA70" s="212">
        <f t="shared" si="22"/>
        <v>0</v>
      </c>
      <c r="AB70" s="212">
        <f t="shared" si="22"/>
        <v>0</v>
      </c>
      <c r="AC70" s="212">
        <f t="shared" si="22"/>
        <v>0</v>
      </c>
      <c r="AD70" s="212">
        <f t="shared" si="22"/>
        <v>217.8356</v>
      </c>
      <c r="AE70" s="212">
        <f t="shared" si="22"/>
        <v>0</v>
      </c>
      <c r="AF70" s="212">
        <f t="shared" si="22"/>
        <v>0</v>
      </c>
      <c r="AG70" s="212">
        <f t="shared" si="22"/>
        <v>0</v>
      </c>
      <c r="AH70" s="212">
        <f t="shared" si="22"/>
        <v>247</v>
      </c>
      <c r="AI70" s="212">
        <f t="shared" si="22"/>
        <v>0</v>
      </c>
      <c r="AJ70" s="212">
        <f t="shared" si="22"/>
        <v>0</v>
      </c>
      <c r="AK70" s="212">
        <f t="shared" si="22"/>
        <v>0</v>
      </c>
      <c r="AL70" s="212">
        <f t="shared" si="22"/>
        <v>0</v>
      </c>
      <c r="AM70" s="212">
        <f t="shared" si="22"/>
        <v>0</v>
      </c>
      <c r="AN70" s="212">
        <f t="shared" si="22"/>
        <v>0</v>
      </c>
      <c r="AO70" s="212">
        <f t="shared" si="22"/>
        <v>0</v>
      </c>
      <c r="BT70">
        <f t="shared" ref="BT70:DC70" si="40">BT$62*BT58</f>
        <v>0</v>
      </c>
      <c r="BU70">
        <f t="shared" si="40"/>
        <v>0</v>
      </c>
      <c r="BV70">
        <f t="shared" si="40"/>
        <v>0</v>
      </c>
      <c r="BW70">
        <f t="shared" si="40"/>
        <v>0</v>
      </c>
      <c r="BX70">
        <f t="shared" si="40"/>
        <v>0</v>
      </c>
      <c r="BY70">
        <f t="shared" si="40"/>
        <v>0</v>
      </c>
      <c r="BZ70">
        <f t="shared" si="40"/>
        <v>0</v>
      </c>
      <c r="CA70">
        <f t="shared" si="40"/>
        <v>0</v>
      </c>
      <c r="CB70">
        <f t="shared" si="40"/>
        <v>0</v>
      </c>
      <c r="CC70">
        <f t="shared" si="40"/>
        <v>0</v>
      </c>
      <c r="CD70">
        <f t="shared" si="40"/>
        <v>0</v>
      </c>
      <c r="CE70">
        <f t="shared" si="40"/>
        <v>0</v>
      </c>
      <c r="CF70">
        <f t="shared" si="40"/>
        <v>0</v>
      </c>
      <c r="CG70">
        <f t="shared" si="40"/>
        <v>0</v>
      </c>
      <c r="CH70">
        <f t="shared" si="40"/>
        <v>0</v>
      </c>
      <c r="CI70">
        <f t="shared" si="40"/>
        <v>0</v>
      </c>
      <c r="CJ70">
        <f t="shared" si="40"/>
        <v>0</v>
      </c>
      <c r="CK70">
        <f t="shared" si="40"/>
        <v>0</v>
      </c>
      <c r="CL70">
        <f t="shared" si="40"/>
        <v>0</v>
      </c>
      <c r="CM70">
        <f t="shared" si="40"/>
        <v>219.05869999999999</v>
      </c>
      <c r="CN70">
        <f t="shared" si="40"/>
        <v>0</v>
      </c>
      <c r="CO70">
        <f t="shared" si="40"/>
        <v>0</v>
      </c>
      <c r="CP70">
        <f t="shared" si="40"/>
        <v>0</v>
      </c>
      <c r="CQ70">
        <f t="shared" si="40"/>
        <v>0</v>
      </c>
      <c r="CR70">
        <f t="shared" si="40"/>
        <v>0</v>
      </c>
      <c r="CS70">
        <f t="shared" si="40"/>
        <v>0</v>
      </c>
      <c r="CT70">
        <f t="shared" si="40"/>
        <v>0</v>
      </c>
      <c r="CU70">
        <f t="shared" si="40"/>
        <v>0</v>
      </c>
      <c r="CV70">
        <f t="shared" si="40"/>
        <v>0</v>
      </c>
      <c r="CW70">
        <f t="shared" si="40"/>
        <v>0</v>
      </c>
      <c r="CX70">
        <f t="shared" si="40"/>
        <v>0</v>
      </c>
      <c r="CY70">
        <f t="shared" si="40"/>
        <v>0</v>
      </c>
      <c r="CZ70">
        <f t="shared" si="40"/>
        <v>0</v>
      </c>
      <c r="DA70">
        <f t="shared" si="40"/>
        <v>0</v>
      </c>
      <c r="DB70">
        <f t="shared" si="40"/>
        <v>164.23840000000001</v>
      </c>
      <c r="DC70">
        <f t="shared" si="40"/>
        <v>140.54689999999999</v>
      </c>
      <c r="DI70" t="s">
        <v>145</v>
      </c>
      <c r="DJ70" s="137">
        <f t="shared" si="31"/>
        <v>11.028913066970389</v>
      </c>
      <c r="DK70" s="137">
        <f t="shared" si="31"/>
        <v>9.6538485288744731</v>
      </c>
      <c r="DL70" s="137">
        <f t="shared" ref="DL70:DO70" si="41">DL60/$DJ$55*100</f>
        <v>8.7002070364964013</v>
      </c>
      <c r="DM70" s="137">
        <f t="shared" si="41"/>
        <v>11.195170492067604</v>
      </c>
      <c r="DN70" s="137">
        <f t="shared" si="41"/>
        <v>9.7993915837177035</v>
      </c>
      <c r="DO70" s="137">
        <f t="shared" si="41"/>
        <v>8.831363027432765</v>
      </c>
      <c r="DP70" s="137">
        <f t="shared" si="31"/>
        <v>11.363930108458305</v>
      </c>
      <c r="DQ70" s="137">
        <f t="shared" si="31"/>
        <v>9.9471216438046</v>
      </c>
      <c r="DR70" s="137">
        <f t="shared" si="31"/>
        <v>8.9644916113340045</v>
      </c>
      <c r="DS70" s="137">
        <f t="shared" si="31"/>
        <v>11.535258383948927</v>
      </c>
      <c r="DW70" t="s">
        <v>145</v>
      </c>
      <c r="DX70" s="137">
        <f t="shared" ref="DX70:EG70" si="42">DX60/$DJ$55*100</f>
        <v>10.241560092893332</v>
      </c>
      <c r="DY70" s="137">
        <f t="shared" si="42"/>
        <v>7.1654248359011641</v>
      </c>
      <c r="DZ70" s="137">
        <f t="shared" si="42"/>
        <v>6.3447809478394959</v>
      </c>
      <c r="EA70" s="137">
        <f t="shared" si="42"/>
        <v>6.3765139651005427</v>
      </c>
      <c r="EB70" s="137">
        <f t="shared" si="42"/>
        <v>6.4083970709567426</v>
      </c>
      <c r="EC70" s="137">
        <f t="shared" si="42"/>
        <v>6.4404302654080956</v>
      </c>
      <c r="ED70" s="137">
        <f t="shared" si="42"/>
        <v>12.368633121641661</v>
      </c>
      <c r="EE70" s="137">
        <f t="shared" si="42"/>
        <v>9.4679612552423151</v>
      </c>
      <c r="EF70" s="137">
        <f t="shared" si="42"/>
        <v>8.231180176641411</v>
      </c>
      <c r="EG70" s="137">
        <f t="shared" si="42"/>
        <v>7.1297443004928045</v>
      </c>
      <c r="EV70" s="169"/>
      <c r="EX70" s="78"/>
    </row>
    <row r="71" spans="5:154" x14ac:dyDescent="0.3">
      <c r="E71" s="212">
        <f t="shared" si="10"/>
        <v>0</v>
      </c>
      <c r="F71" s="212">
        <f t="shared" ref="F71:AO75" si="43">F48*F$54</f>
        <v>0</v>
      </c>
      <c r="G71" s="212">
        <f t="shared" si="43"/>
        <v>0</v>
      </c>
      <c r="H71" s="212">
        <f t="shared" si="43"/>
        <v>0</v>
      </c>
      <c r="I71" s="212">
        <f t="shared" si="43"/>
        <v>0</v>
      </c>
      <c r="J71" s="212">
        <f t="shared" si="43"/>
        <v>211.25489999999999</v>
      </c>
      <c r="K71" s="212">
        <f t="shared" si="43"/>
        <v>0</v>
      </c>
      <c r="L71" s="212">
        <f t="shared" si="43"/>
        <v>0</v>
      </c>
      <c r="M71" s="212">
        <f t="shared" si="43"/>
        <v>0</v>
      </c>
      <c r="N71" s="212">
        <f t="shared" si="43"/>
        <v>0</v>
      </c>
      <c r="O71" s="212">
        <f t="shared" si="43"/>
        <v>0</v>
      </c>
      <c r="P71" s="212">
        <f t="shared" si="43"/>
        <v>0</v>
      </c>
      <c r="Q71" s="212">
        <f t="shared" si="43"/>
        <v>0</v>
      </c>
      <c r="R71" s="212">
        <f t="shared" si="43"/>
        <v>182.14449999999999</v>
      </c>
      <c r="S71" s="212">
        <f t="shared" si="43"/>
        <v>0</v>
      </c>
      <c r="T71" s="212">
        <f t="shared" si="43"/>
        <v>0</v>
      </c>
      <c r="U71" s="212">
        <f t="shared" si="43"/>
        <v>0</v>
      </c>
      <c r="V71" s="212">
        <f t="shared" si="43"/>
        <v>0</v>
      </c>
      <c r="W71" s="212">
        <f t="shared" si="43"/>
        <v>247</v>
      </c>
      <c r="X71" s="212">
        <f t="shared" si="43"/>
        <v>0</v>
      </c>
      <c r="Y71" s="212">
        <f t="shared" si="43"/>
        <v>190.70339999999999</v>
      </c>
      <c r="Z71" s="212">
        <f t="shared" si="43"/>
        <v>220.17070000000001</v>
      </c>
      <c r="AA71" s="212">
        <f t="shared" si="43"/>
        <v>0</v>
      </c>
      <c r="AB71" s="212">
        <f t="shared" si="43"/>
        <v>0</v>
      </c>
      <c r="AC71" s="212">
        <f t="shared" si="43"/>
        <v>0</v>
      </c>
      <c r="AD71" s="212">
        <f t="shared" si="43"/>
        <v>217.8356</v>
      </c>
      <c r="AE71" s="212">
        <f t="shared" si="43"/>
        <v>0</v>
      </c>
      <c r="AF71" s="212">
        <f t="shared" si="43"/>
        <v>0</v>
      </c>
      <c r="AG71" s="212">
        <f t="shared" si="43"/>
        <v>0</v>
      </c>
      <c r="AH71" s="212">
        <f t="shared" si="43"/>
        <v>247</v>
      </c>
      <c r="AI71" s="212">
        <f t="shared" si="43"/>
        <v>0</v>
      </c>
      <c r="AJ71" s="212">
        <f t="shared" si="43"/>
        <v>0</v>
      </c>
      <c r="AK71" s="212">
        <f t="shared" si="43"/>
        <v>0</v>
      </c>
      <c r="AL71" s="212">
        <f t="shared" si="43"/>
        <v>0</v>
      </c>
      <c r="AM71" s="212">
        <f t="shared" si="43"/>
        <v>0</v>
      </c>
      <c r="AN71" s="212">
        <f t="shared" si="43"/>
        <v>0</v>
      </c>
      <c r="AO71" s="212">
        <f t="shared" si="43"/>
        <v>0</v>
      </c>
      <c r="BT71">
        <f t="shared" ref="BT71:DC71" si="44">BT$62*BT59</f>
        <v>243.1129</v>
      </c>
      <c r="BU71">
        <f t="shared" si="44"/>
        <v>0</v>
      </c>
      <c r="BV71">
        <f t="shared" si="44"/>
        <v>171.9111</v>
      </c>
      <c r="BW71">
        <f t="shared" si="44"/>
        <v>0</v>
      </c>
      <c r="BX71">
        <f t="shared" si="44"/>
        <v>0</v>
      </c>
      <c r="BY71">
        <f t="shared" si="44"/>
        <v>0</v>
      </c>
      <c r="BZ71">
        <f t="shared" si="44"/>
        <v>0</v>
      </c>
      <c r="CA71">
        <f t="shared" si="44"/>
        <v>224.50739999999999</v>
      </c>
      <c r="CB71">
        <f t="shared" si="44"/>
        <v>0</v>
      </c>
      <c r="CC71">
        <f t="shared" si="44"/>
        <v>0</v>
      </c>
      <c r="CD71">
        <f t="shared" si="44"/>
        <v>0</v>
      </c>
      <c r="CE71">
        <f t="shared" si="44"/>
        <v>0</v>
      </c>
      <c r="CF71">
        <f t="shared" si="44"/>
        <v>0</v>
      </c>
      <c r="CG71">
        <f t="shared" si="44"/>
        <v>229.72989999999999</v>
      </c>
      <c r="CH71">
        <f t="shared" si="44"/>
        <v>246.80799999999999</v>
      </c>
      <c r="CI71">
        <f t="shared" si="44"/>
        <v>0</v>
      </c>
      <c r="CJ71">
        <f t="shared" si="44"/>
        <v>0</v>
      </c>
      <c r="CK71">
        <f t="shared" si="44"/>
        <v>0</v>
      </c>
      <c r="CL71">
        <f t="shared" si="44"/>
        <v>98.712360000000004</v>
      </c>
      <c r="CM71">
        <f t="shared" si="44"/>
        <v>0</v>
      </c>
      <c r="CN71">
        <f t="shared" si="44"/>
        <v>0</v>
      </c>
      <c r="CO71">
        <f t="shared" si="44"/>
        <v>217.5684</v>
      </c>
      <c r="CP71">
        <f t="shared" si="44"/>
        <v>0</v>
      </c>
      <c r="CQ71">
        <f t="shared" si="44"/>
        <v>245.68860000000001</v>
      </c>
      <c r="CR71">
        <f t="shared" si="44"/>
        <v>217.39080000000001</v>
      </c>
      <c r="CS71">
        <f t="shared" si="44"/>
        <v>221.17150000000001</v>
      </c>
      <c r="CT71">
        <f t="shared" si="44"/>
        <v>0</v>
      </c>
      <c r="CU71">
        <f t="shared" si="44"/>
        <v>0</v>
      </c>
      <c r="CV71">
        <f t="shared" si="44"/>
        <v>247.82820000000001</v>
      </c>
      <c r="CW71">
        <f t="shared" si="44"/>
        <v>0</v>
      </c>
      <c r="CX71">
        <f t="shared" si="44"/>
        <v>0</v>
      </c>
      <c r="CY71">
        <f t="shared" si="44"/>
        <v>0</v>
      </c>
      <c r="CZ71">
        <f t="shared" si="44"/>
        <v>156.03579999999999</v>
      </c>
      <c r="DA71">
        <f t="shared" si="44"/>
        <v>249.69149999999999</v>
      </c>
      <c r="DB71">
        <f t="shared" si="44"/>
        <v>0</v>
      </c>
      <c r="DC71">
        <f t="shared" si="44"/>
        <v>0</v>
      </c>
      <c r="DI71" t="s">
        <v>471</v>
      </c>
      <c r="DJ71" s="137">
        <f t="shared" si="31"/>
        <v>0.13952171481794684</v>
      </c>
      <c r="DK71" s="137">
        <f t="shared" si="31"/>
        <v>0.12769344704617069</v>
      </c>
      <c r="DL71" s="137">
        <f t="shared" ref="DL71:DO71" si="45">DL61/$DJ$55*100</f>
        <v>0.12698674417527603</v>
      </c>
      <c r="DM71" s="137">
        <f t="shared" si="45"/>
        <v>0.13407006821741063</v>
      </c>
      <c r="DN71" s="137">
        <f t="shared" si="45"/>
        <v>0.12574958532665284</v>
      </c>
      <c r="DO71" s="137">
        <f t="shared" si="45"/>
        <v>0.12812355807742512</v>
      </c>
      <c r="DP71" s="137">
        <f t="shared" si="31"/>
        <v>0.13609111835729318</v>
      </c>
      <c r="DQ71" s="137">
        <f t="shared" si="31"/>
        <v>0.12671251087070254</v>
      </c>
      <c r="DR71" s="137">
        <f t="shared" si="31"/>
        <v>0.13005519829705189</v>
      </c>
      <c r="DS71" s="137">
        <f t="shared" si="31"/>
        <v>0.13814282945304285</v>
      </c>
      <c r="DW71" t="s">
        <v>471</v>
      </c>
      <c r="DX71" s="137">
        <f t="shared" ref="DX71:EG71" si="46">DX61/$DJ$55*100</f>
        <v>7.7789846806715064E-4</v>
      </c>
      <c r="DY71" s="137">
        <f t="shared" si="46"/>
        <v>7.247019240500251E-4</v>
      </c>
      <c r="DZ71" s="137">
        <f t="shared" si="46"/>
        <v>6.9189127067577599E-4</v>
      </c>
      <c r="EA71" s="137">
        <f t="shared" si="46"/>
        <v>6.9132715197027744E-4</v>
      </c>
      <c r="EB71" s="137">
        <f t="shared" si="46"/>
        <v>6.9535445780280589E-4</v>
      </c>
      <c r="EC71" s="137">
        <f t="shared" si="46"/>
        <v>6.9940727869651062E-4</v>
      </c>
      <c r="ED71" s="137">
        <f t="shared" si="46"/>
        <v>9.1631939024578498E-4</v>
      </c>
      <c r="EE71" s="137">
        <f t="shared" si="46"/>
        <v>1.088076275881706E-3</v>
      </c>
      <c r="EF71" s="137">
        <f t="shared" si="46"/>
        <v>1.0945495969906808E-3</v>
      </c>
      <c r="EG71" s="137">
        <f t="shared" si="46"/>
        <v>1.0521053999303588E-3</v>
      </c>
    </row>
    <row r="72" spans="5:154" ht="5.25" customHeight="1" x14ac:dyDescent="0.3">
      <c r="E72" s="212">
        <f t="shared" si="10"/>
        <v>0</v>
      </c>
      <c r="F72" s="212">
        <f t="shared" si="43"/>
        <v>0</v>
      </c>
      <c r="G72" s="212">
        <f t="shared" si="43"/>
        <v>0</v>
      </c>
      <c r="H72" s="212">
        <f t="shared" si="43"/>
        <v>0</v>
      </c>
      <c r="I72" s="212">
        <f t="shared" si="43"/>
        <v>0</v>
      </c>
      <c r="J72" s="212">
        <f t="shared" si="43"/>
        <v>211.25489999999999</v>
      </c>
      <c r="K72" s="212">
        <f t="shared" si="43"/>
        <v>0</v>
      </c>
      <c r="L72" s="212">
        <f t="shared" si="43"/>
        <v>0</v>
      </c>
      <c r="M72" s="212">
        <f t="shared" si="43"/>
        <v>0</v>
      </c>
      <c r="N72" s="212">
        <f t="shared" si="43"/>
        <v>0</v>
      </c>
      <c r="O72" s="212">
        <f t="shared" si="43"/>
        <v>0</v>
      </c>
      <c r="P72" s="212">
        <f t="shared" si="43"/>
        <v>0</v>
      </c>
      <c r="Q72" s="212">
        <f t="shared" si="43"/>
        <v>0</v>
      </c>
      <c r="R72" s="212">
        <f t="shared" si="43"/>
        <v>182.14449999999999</v>
      </c>
      <c r="S72" s="212">
        <f t="shared" si="43"/>
        <v>0</v>
      </c>
      <c r="T72" s="212">
        <f t="shared" si="43"/>
        <v>0</v>
      </c>
      <c r="U72" s="212">
        <f t="shared" si="43"/>
        <v>0</v>
      </c>
      <c r="V72" s="212">
        <f t="shared" si="43"/>
        <v>0</v>
      </c>
      <c r="W72" s="212">
        <f t="shared" si="43"/>
        <v>247</v>
      </c>
      <c r="X72" s="212">
        <f t="shared" si="43"/>
        <v>0</v>
      </c>
      <c r="Y72" s="212">
        <f t="shared" si="43"/>
        <v>190.70339999999999</v>
      </c>
      <c r="Z72" s="212">
        <f t="shared" si="43"/>
        <v>220.17070000000001</v>
      </c>
      <c r="AA72" s="212">
        <f t="shared" si="43"/>
        <v>0</v>
      </c>
      <c r="AB72" s="212">
        <f t="shared" si="43"/>
        <v>0</v>
      </c>
      <c r="AC72" s="212">
        <f t="shared" si="43"/>
        <v>0</v>
      </c>
      <c r="AD72" s="212">
        <f t="shared" si="43"/>
        <v>217.8356</v>
      </c>
      <c r="AE72" s="212">
        <f t="shared" si="43"/>
        <v>0</v>
      </c>
      <c r="AF72" s="212">
        <f t="shared" si="43"/>
        <v>0</v>
      </c>
      <c r="AG72" s="212">
        <f t="shared" si="43"/>
        <v>0</v>
      </c>
      <c r="AH72" s="212">
        <f t="shared" si="43"/>
        <v>247</v>
      </c>
      <c r="AI72" s="212">
        <f t="shared" si="43"/>
        <v>0</v>
      </c>
      <c r="AJ72" s="212">
        <f t="shared" si="43"/>
        <v>0</v>
      </c>
      <c r="AK72" s="212">
        <f t="shared" si="43"/>
        <v>0</v>
      </c>
      <c r="AL72" s="212">
        <f t="shared" si="43"/>
        <v>0</v>
      </c>
      <c r="AM72" s="212">
        <f t="shared" si="43"/>
        <v>0</v>
      </c>
      <c r="AN72" s="212">
        <f t="shared" si="43"/>
        <v>0</v>
      </c>
      <c r="AO72" s="212">
        <f t="shared" si="43"/>
        <v>0</v>
      </c>
      <c r="BT72">
        <f t="shared" ref="BT72:DC72" si="47">BT$62*BT60</f>
        <v>0</v>
      </c>
      <c r="BU72">
        <f t="shared" si="47"/>
        <v>245.0789</v>
      </c>
      <c r="BV72">
        <f t="shared" si="47"/>
        <v>0</v>
      </c>
      <c r="BW72">
        <f t="shared" si="47"/>
        <v>159.67939999999999</v>
      </c>
      <c r="BX72">
        <f t="shared" si="47"/>
        <v>145.4461</v>
      </c>
      <c r="BY72">
        <f t="shared" si="47"/>
        <v>247.9684</v>
      </c>
      <c r="BZ72">
        <f t="shared" si="47"/>
        <v>211.6704</v>
      </c>
      <c r="CA72">
        <f t="shared" si="47"/>
        <v>0</v>
      </c>
      <c r="CB72">
        <f t="shared" si="47"/>
        <v>225.67570000000001</v>
      </c>
      <c r="CC72">
        <f t="shared" si="47"/>
        <v>240.13480000000001</v>
      </c>
      <c r="CD72">
        <f t="shared" si="47"/>
        <v>241.56800000000001</v>
      </c>
      <c r="CE72">
        <f t="shared" si="47"/>
        <v>188.46850000000001</v>
      </c>
      <c r="CF72">
        <f t="shared" si="47"/>
        <v>196.3955</v>
      </c>
      <c r="CG72">
        <f t="shared" si="47"/>
        <v>0</v>
      </c>
      <c r="CH72">
        <f t="shared" si="47"/>
        <v>0</v>
      </c>
      <c r="CI72">
        <f t="shared" si="47"/>
        <v>245.28700000000001</v>
      </c>
      <c r="CJ72">
        <f t="shared" si="47"/>
        <v>249.87100000000001</v>
      </c>
      <c r="CK72">
        <f t="shared" si="47"/>
        <v>162.73779999999999</v>
      </c>
      <c r="CL72">
        <f t="shared" si="47"/>
        <v>0</v>
      </c>
      <c r="CM72">
        <f t="shared" si="47"/>
        <v>0</v>
      </c>
      <c r="CN72">
        <f t="shared" si="47"/>
        <v>243.5703</v>
      </c>
      <c r="CO72">
        <f t="shared" si="47"/>
        <v>0</v>
      </c>
      <c r="CP72">
        <f t="shared" si="47"/>
        <v>244.63409999999999</v>
      </c>
      <c r="CQ72">
        <f t="shared" si="47"/>
        <v>0</v>
      </c>
      <c r="CR72">
        <f t="shared" si="47"/>
        <v>0</v>
      </c>
      <c r="CS72">
        <f t="shared" si="47"/>
        <v>0</v>
      </c>
      <c r="CT72">
        <f t="shared" si="47"/>
        <v>145.66849999999999</v>
      </c>
      <c r="CU72">
        <f t="shared" si="47"/>
        <v>216.7662</v>
      </c>
      <c r="CV72">
        <f t="shared" si="47"/>
        <v>0</v>
      </c>
      <c r="CW72">
        <f t="shared" si="47"/>
        <v>242.18369999999999</v>
      </c>
      <c r="CX72">
        <f t="shared" si="47"/>
        <v>240.37559999999999</v>
      </c>
      <c r="CY72">
        <f t="shared" si="47"/>
        <v>242.51840000000001</v>
      </c>
      <c r="CZ72">
        <f t="shared" si="47"/>
        <v>0</v>
      </c>
      <c r="DA72">
        <f t="shared" si="47"/>
        <v>0</v>
      </c>
      <c r="DB72">
        <f t="shared" si="47"/>
        <v>0</v>
      </c>
      <c r="DC72">
        <f t="shared" si="47"/>
        <v>0</v>
      </c>
      <c r="DX72" s="170"/>
      <c r="DY72" s="170"/>
      <c r="DZ72" s="170"/>
      <c r="EA72" s="170"/>
      <c r="EB72" s="170"/>
    </row>
    <row r="73" spans="5:154" x14ac:dyDescent="0.3">
      <c r="E73" s="212">
        <f t="shared" si="10"/>
        <v>0</v>
      </c>
      <c r="F73" s="212">
        <f t="shared" si="43"/>
        <v>0</v>
      </c>
      <c r="G73" s="212">
        <f t="shared" si="43"/>
        <v>0</v>
      </c>
      <c r="H73" s="212">
        <f t="shared" si="43"/>
        <v>0</v>
      </c>
      <c r="I73" s="212">
        <f t="shared" si="43"/>
        <v>0</v>
      </c>
      <c r="J73" s="212">
        <f t="shared" si="43"/>
        <v>211.25489999999999</v>
      </c>
      <c r="K73" s="212">
        <f t="shared" si="43"/>
        <v>0</v>
      </c>
      <c r="L73" s="212">
        <f t="shared" si="43"/>
        <v>0</v>
      </c>
      <c r="M73" s="212">
        <f t="shared" si="43"/>
        <v>0</v>
      </c>
      <c r="N73" s="212">
        <f t="shared" si="43"/>
        <v>0</v>
      </c>
      <c r="O73" s="212">
        <f t="shared" si="43"/>
        <v>0</v>
      </c>
      <c r="P73" s="212">
        <f t="shared" si="43"/>
        <v>0</v>
      </c>
      <c r="Q73" s="212">
        <f t="shared" si="43"/>
        <v>0</v>
      </c>
      <c r="R73" s="212">
        <f t="shared" si="43"/>
        <v>182.14449999999999</v>
      </c>
      <c r="S73" s="212">
        <f t="shared" si="43"/>
        <v>0</v>
      </c>
      <c r="T73" s="212">
        <f t="shared" si="43"/>
        <v>0</v>
      </c>
      <c r="U73" s="212">
        <f t="shared" si="43"/>
        <v>0</v>
      </c>
      <c r="V73" s="212">
        <f t="shared" si="43"/>
        <v>0</v>
      </c>
      <c r="W73" s="212">
        <f t="shared" si="43"/>
        <v>247</v>
      </c>
      <c r="X73" s="212">
        <f t="shared" si="43"/>
        <v>0</v>
      </c>
      <c r="Y73" s="212">
        <f t="shared" si="43"/>
        <v>190.70339999999999</v>
      </c>
      <c r="Z73" s="212">
        <f t="shared" si="43"/>
        <v>220.17070000000001</v>
      </c>
      <c r="AA73" s="212">
        <f t="shared" si="43"/>
        <v>0</v>
      </c>
      <c r="AB73" s="212">
        <f t="shared" si="43"/>
        <v>0</v>
      </c>
      <c r="AC73" s="212">
        <f t="shared" si="43"/>
        <v>0</v>
      </c>
      <c r="AD73" s="212">
        <f t="shared" si="43"/>
        <v>217.8356</v>
      </c>
      <c r="AE73" s="212">
        <f t="shared" si="43"/>
        <v>0</v>
      </c>
      <c r="AF73" s="212">
        <f t="shared" si="43"/>
        <v>0</v>
      </c>
      <c r="AG73" s="212">
        <f t="shared" si="43"/>
        <v>0</v>
      </c>
      <c r="AH73" s="212">
        <f t="shared" si="43"/>
        <v>247</v>
      </c>
      <c r="AI73" s="212">
        <f t="shared" si="43"/>
        <v>0</v>
      </c>
      <c r="AJ73" s="212">
        <f t="shared" si="43"/>
        <v>0</v>
      </c>
      <c r="AK73" s="212">
        <f t="shared" si="43"/>
        <v>0</v>
      </c>
      <c r="AL73" s="212">
        <f t="shared" si="43"/>
        <v>0</v>
      </c>
      <c r="AM73" s="212">
        <f t="shared" si="43"/>
        <v>0</v>
      </c>
      <c r="AN73" s="212">
        <f t="shared" si="43"/>
        <v>0</v>
      </c>
      <c r="AO73" s="212">
        <f t="shared" si="43"/>
        <v>0</v>
      </c>
      <c r="BT73">
        <f t="shared" ref="BT73:DC73" si="48">BT$62*BT61</f>
        <v>0</v>
      </c>
      <c r="BU73">
        <f t="shared" si="48"/>
        <v>0</v>
      </c>
      <c r="BV73">
        <f t="shared" si="48"/>
        <v>0</v>
      </c>
      <c r="BW73">
        <f t="shared" si="48"/>
        <v>0</v>
      </c>
      <c r="BX73">
        <f t="shared" si="48"/>
        <v>0</v>
      </c>
      <c r="BY73">
        <f t="shared" si="48"/>
        <v>0</v>
      </c>
      <c r="BZ73">
        <f t="shared" si="48"/>
        <v>0</v>
      </c>
      <c r="CA73">
        <f t="shared" si="48"/>
        <v>0</v>
      </c>
      <c r="CB73">
        <f t="shared" si="48"/>
        <v>0</v>
      </c>
      <c r="CC73">
        <f t="shared" si="48"/>
        <v>0</v>
      </c>
      <c r="CD73">
        <f t="shared" si="48"/>
        <v>0</v>
      </c>
      <c r="CE73">
        <f t="shared" si="48"/>
        <v>0</v>
      </c>
      <c r="CF73">
        <f t="shared" si="48"/>
        <v>0</v>
      </c>
      <c r="CG73">
        <f t="shared" si="48"/>
        <v>0</v>
      </c>
      <c r="CH73">
        <f t="shared" si="48"/>
        <v>0</v>
      </c>
      <c r="CI73">
        <f t="shared" si="48"/>
        <v>0</v>
      </c>
      <c r="CJ73">
        <f t="shared" si="48"/>
        <v>0</v>
      </c>
      <c r="CK73">
        <f t="shared" si="48"/>
        <v>0</v>
      </c>
      <c r="CL73">
        <f t="shared" si="48"/>
        <v>0</v>
      </c>
      <c r="CM73">
        <f t="shared" si="48"/>
        <v>219.05869999999999</v>
      </c>
      <c r="CN73">
        <f t="shared" si="48"/>
        <v>0</v>
      </c>
      <c r="CO73">
        <f t="shared" si="48"/>
        <v>0</v>
      </c>
      <c r="CP73">
        <f t="shared" si="48"/>
        <v>0</v>
      </c>
      <c r="CQ73">
        <f t="shared" si="48"/>
        <v>0</v>
      </c>
      <c r="CR73">
        <f t="shared" si="48"/>
        <v>0</v>
      </c>
      <c r="CS73">
        <f t="shared" si="48"/>
        <v>0</v>
      </c>
      <c r="CT73">
        <f t="shared" si="48"/>
        <v>0</v>
      </c>
      <c r="CU73">
        <f t="shared" si="48"/>
        <v>0</v>
      </c>
      <c r="CV73">
        <f t="shared" si="48"/>
        <v>0</v>
      </c>
      <c r="CW73">
        <f t="shared" si="48"/>
        <v>0</v>
      </c>
      <c r="CX73">
        <f t="shared" si="48"/>
        <v>0</v>
      </c>
      <c r="CY73">
        <f t="shared" si="48"/>
        <v>0</v>
      </c>
      <c r="CZ73">
        <f t="shared" si="48"/>
        <v>0</v>
      </c>
      <c r="DA73">
        <f t="shared" si="48"/>
        <v>0</v>
      </c>
      <c r="DB73">
        <f t="shared" si="48"/>
        <v>164.23840000000001</v>
      </c>
      <c r="DC73">
        <f t="shared" si="48"/>
        <v>140.54689999999999</v>
      </c>
      <c r="DI73" s="214" t="s">
        <v>266</v>
      </c>
      <c r="DJ73" s="213">
        <v>1</v>
      </c>
      <c r="DK73" s="214">
        <v>2</v>
      </c>
      <c r="DL73" s="214">
        <v>3</v>
      </c>
      <c r="DM73" s="214">
        <v>4</v>
      </c>
      <c r="DN73" s="214">
        <v>5</v>
      </c>
      <c r="DO73" s="214">
        <v>6</v>
      </c>
      <c r="DP73" s="214">
        <v>7</v>
      </c>
      <c r="DQ73" s="214">
        <v>8</v>
      </c>
      <c r="DR73" s="214">
        <v>9</v>
      </c>
      <c r="DS73" s="214">
        <v>10</v>
      </c>
      <c r="DW73" s="214" t="s">
        <v>266</v>
      </c>
      <c r="DX73" s="213">
        <v>1</v>
      </c>
      <c r="DY73" s="214">
        <v>2</v>
      </c>
      <c r="DZ73" s="214">
        <v>3</v>
      </c>
      <c r="EA73" s="214">
        <v>4</v>
      </c>
      <c r="EB73" s="214">
        <v>5</v>
      </c>
      <c r="EC73" s="214">
        <v>6</v>
      </c>
      <c r="ED73" s="214">
        <v>7</v>
      </c>
      <c r="EE73" s="214">
        <v>8</v>
      </c>
      <c r="EF73" s="214">
        <v>9</v>
      </c>
      <c r="EG73" s="214">
        <v>10</v>
      </c>
    </row>
    <row r="74" spans="5:154" x14ac:dyDescent="0.3">
      <c r="E74" s="212">
        <f t="shared" si="10"/>
        <v>0</v>
      </c>
      <c r="F74" s="212">
        <f t="shared" si="43"/>
        <v>0</v>
      </c>
      <c r="G74" s="212">
        <f t="shared" si="43"/>
        <v>0</v>
      </c>
      <c r="H74" s="212">
        <f t="shared" si="43"/>
        <v>0</v>
      </c>
      <c r="I74" s="212">
        <f t="shared" si="43"/>
        <v>0</v>
      </c>
      <c r="J74" s="212">
        <f t="shared" si="43"/>
        <v>211.25489999999999</v>
      </c>
      <c r="K74" s="212">
        <f t="shared" si="43"/>
        <v>0</v>
      </c>
      <c r="L74" s="212">
        <f t="shared" si="43"/>
        <v>0</v>
      </c>
      <c r="M74" s="212">
        <f t="shared" si="43"/>
        <v>0</v>
      </c>
      <c r="N74" s="212">
        <f t="shared" si="43"/>
        <v>0</v>
      </c>
      <c r="O74" s="212">
        <f t="shared" si="43"/>
        <v>0</v>
      </c>
      <c r="P74" s="212">
        <f t="shared" si="43"/>
        <v>0</v>
      </c>
      <c r="Q74" s="212">
        <f t="shared" si="43"/>
        <v>0</v>
      </c>
      <c r="R74" s="212">
        <f t="shared" si="43"/>
        <v>182.14449999999999</v>
      </c>
      <c r="S74" s="212">
        <f t="shared" si="43"/>
        <v>0</v>
      </c>
      <c r="T74" s="212">
        <f t="shared" si="43"/>
        <v>0</v>
      </c>
      <c r="U74" s="212">
        <f t="shared" si="43"/>
        <v>0</v>
      </c>
      <c r="V74" s="212">
        <f t="shared" si="43"/>
        <v>0</v>
      </c>
      <c r="W74" s="212">
        <f t="shared" si="43"/>
        <v>247</v>
      </c>
      <c r="X74" s="212">
        <f t="shared" si="43"/>
        <v>0</v>
      </c>
      <c r="Y74" s="212">
        <f t="shared" si="43"/>
        <v>190.70339999999999</v>
      </c>
      <c r="Z74" s="212">
        <f t="shared" si="43"/>
        <v>220.17070000000001</v>
      </c>
      <c r="AA74" s="212">
        <f t="shared" si="43"/>
        <v>0</v>
      </c>
      <c r="AB74" s="212">
        <f t="shared" si="43"/>
        <v>0</v>
      </c>
      <c r="AC74" s="212">
        <f t="shared" si="43"/>
        <v>0</v>
      </c>
      <c r="AD74" s="212">
        <f t="shared" si="43"/>
        <v>217.8356</v>
      </c>
      <c r="AE74" s="212">
        <f t="shared" si="43"/>
        <v>0</v>
      </c>
      <c r="AF74" s="212">
        <f t="shared" si="43"/>
        <v>0</v>
      </c>
      <c r="AG74" s="212">
        <f t="shared" si="43"/>
        <v>0</v>
      </c>
      <c r="AH74" s="212">
        <f t="shared" si="43"/>
        <v>247</v>
      </c>
      <c r="AI74" s="212">
        <f t="shared" si="43"/>
        <v>0</v>
      </c>
      <c r="AJ74" s="212">
        <f t="shared" si="43"/>
        <v>0</v>
      </c>
      <c r="AK74" s="212">
        <f t="shared" si="43"/>
        <v>0</v>
      </c>
      <c r="AL74" s="212">
        <f t="shared" si="43"/>
        <v>0</v>
      </c>
      <c r="AM74" s="212">
        <f t="shared" si="43"/>
        <v>0</v>
      </c>
      <c r="AN74" s="212">
        <f t="shared" si="43"/>
        <v>0</v>
      </c>
      <c r="AO74" s="212">
        <f t="shared" si="43"/>
        <v>0</v>
      </c>
      <c r="DI74" s="9" t="s">
        <v>351</v>
      </c>
      <c r="DJ74" s="195">
        <f t="shared" ref="DJ74:DS75" si="49">DJ54/1000000</f>
        <v>9.1227909999999994</v>
      </c>
      <c r="DK74" s="144">
        <f t="shared" si="49"/>
        <v>7.1491400000000001</v>
      </c>
      <c r="DL74" s="144">
        <f t="shared" ref="DL74:DO74" si="50">DL54/1000000</f>
        <v>5.7656799999999997</v>
      </c>
      <c r="DM74" s="144">
        <f t="shared" si="50"/>
        <v>9.2603150000000003</v>
      </c>
      <c r="DN74" s="144">
        <f t="shared" si="50"/>
        <v>7.2569100000000004</v>
      </c>
      <c r="DO74" s="144">
        <f t="shared" si="50"/>
        <v>5.8525999999999998</v>
      </c>
      <c r="DP74" s="144">
        <f t="shared" si="49"/>
        <v>9.3999129999999997</v>
      </c>
      <c r="DQ74" s="144">
        <f t="shared" si="49"/>
        <v>7.3662999999999998</v>
      </c>
      <c r="DR74" s="144">
        <f t="shared" si="49"/>
        <v>5.9408300000000001</v>
      </c>
      <c r="DS74" s="144">
        <f t="shared" si="49"/>
        <v>9.5416249999999998</v>
      </c>
      <c r="DW74" s="171" t="s">
        <v>351</v>
      </c>
      <c r="DX74" s="172">
        <f t="shared" ref="DX74:EG75" si="51">DX54/1000000</f>
        <v>5.32369</v>
      </c>
      <c r="DY74" s="173">
        <f t="shared" ref="DY74:EB74" si="52">DY54/1000000</f>
        <v>5.6899474856684638</v>
      </c>
      <c r="DZ74" s="173">
        <f t="shared" si="52"/>
        <v>4.8091858457152208</v>
      </c>
      <c r="EA74" s="173">
        <f t="shared" si="52"/>
        <v>5.7469836677122901</v>
      </c>
      <c r="EB74" s="173">
        <f t="shared" si="52"/>
        <v>4.8573939975685159</v>
      </c>
      <c r="EC74" s="173">
        <f t="shared" si="51"/>
        <v>5.8046039457311043</v>
      </c>
      <c r="ED74" s="173">
        <f t="shared" si="51"/>
        <v>7.5497857393941397</v>
      </c>
      <c r="EE74" s="173">
        <f t="shared" si="51"/>
        <v>6.6501307455314151</v>
      </c>
      <c r="EF74" s="173">
        <f t="shared" si="51"/>
        <v>6.299766976639253</v>
      </c>
      <c r="EG74" s="173">
        <f t="shared" si="51"/>
        <v>6.0008187782553675</v>
      </c>
    </row>
    <row r="75" spans="5:154" x14ac:dyDescent="0.3">
      <c r="E75" s="212">
        <f t="shared" si="10"/>
        <v>0</v>
      </c>
      <c r="F75" s="212">
        <f t="shared" si="43"/>
        <v>0</v>
      </c>
      <c r="G75" s="212">
        <f t="shared" si="43"/>
        <v>0</v>
      </c>
      <c r="H75" s="212">
        <f t="shared" si="43"/>
        <v>0</v>
      </c>
      <c r="I75" s="212">
        <f t="shared" si="43"/>
        <v>0</v>
      </c>
      <c r="J75" s="212">
        <f t="shared" si="43"/>
        <v>211.25489999999999</v>
      </c>
      <c r="K75" s="212">
        <f t="shared" si="43"/>
        <v>0</v>
      </c>
      <c r="L75" s="212">
        <f t="shared" si="43"/>
        <v>0</v>
      </c>
      <c r="M75" s="212">
        <f t="shared" si="43"/>
        <v>0</v>
      </c>
      <c r="N75" s="212">
        <f t="shared" si="43"/>
        <v>0</v>
      </c>
      <c r="O75" s="212">
        <f t="shared" si="43"/>
        <v>0</v>
      </c>
      <c r="P75" s="212">
        <f t="shared" si="43"/>
        <v>0</v>
      </c>
      <c r="Q75" s="212">
        <f t="shared" si="43"/>
        <v>0</v>
      </c>
      <c r="R75" s="212">
        <f t="shared" si="43"/>
        <v>182.14449999999999</v>
      </c>
      <c r="S75" s="212">
        <f t="shared" si="43"/>
        <v>0</v>
      </c>
      <c r="T75" s="212">
        <f t="shared" si="43"/>
        <v>0</v>
      </c>
      <c r="U75" s="212">
        <f t="shared" si="43"/>
        <v>0</v>
      </c>
      <c r="V75" s="212">
        <f t="shared" si="43"/>
        <v>0</v>
      </c>
      <c r="W75" s="212">
        <f t="shared" si="43"/>
        <v>247</v>
      </c>
      <c r="X75" s="212">
        <f t="shared" si="43"/>
        <v>0</v>
      </c>
      <c r="Y75" s="212">
        <f t="shared" si="43"/>
        <v>190.70339999999999</v>
      </c>
      <c r="Z75" s="212">
        <f t="shared" si="43"/>
        <v>220.17070000000001</v>
      </c>
      <c r="AA75" s="212">
        <f t="shared" si="43"/>
        <v>0</v>
      </c>
      <c r="AB75" s="212">
        <f t="shared" si="43"/>
        <v>0</v>
      </c>
      <c r="AC75" s="212">
        <f t="shared" si="43"/>
        <v>0</v>
      </c>
      <c r="AD75" s="212">
        <f t="shared" si="43"/>
        <v>217.8356</v>
      </c>
      <c r="AE75" s="212">
        <f t="shared" si="43"/>
        <v>0</v>
      </c>
      <c r="AF75" s="212">
        <f t="shared" si="43"/>
        <v>0</v>
      </c>
      <c r="AG75" s="212">
        <f t="shared" si="43"/>
        <v>0</v>
      </c>
      <c r="AH75" s="212">
        <f t="shared" si="43"/>
        <v>247</v>
      </c>
      <c r="AI75" s="212">
        <f t="shared" si="43"/>
        <v>0</v>
      </c>
      <c r="AJ75" s="212">
        <f t="shared" si="43"/>
        <v>0</v>
      </c>
      <c r="AK75" s="212">
        <f t="shared" si="43"/>
        <v>0</v>
      </c>
      <c r="AL75" s="212">
        <f t="shared" si="43"/>
        <v>0</v>
      </c>
      <c r="AM75" s="212">
        <f t="shared" si="43"/>
        <v>0</v>
      </c>
      <c r="AN75" s="212">
        <f t="shared" si="43"/>
        <v>0</v>
      </c>
      <c r="AO75" s="212">
        <f t="shared" si="43"/>
        <v>0</v>
      </c>
      <c r="BT75">
        <f>SUM(BT62:DC62)</f>
        <v>7629.6987600000002</v>
      </c>
      <c r="DI75" s="9" t="s">
        <v>350</v>
      </c>
      <c r="DJ75" s="195">
        <f t="shared" si="49"/>
        <v>4.6639119999999998</v>
      </c>
      <c r="DK75" s="144">
        <f t="shared" si="49"/>
        <v>3.5015809999999998</v>
      </c>
      <c r="DL75" s="144">
        <f t="shared" ref="DL75:DO75" si="53">DL55/1000000</f>
        <v>2.6887460000000001</v>
      </c>
      <c r="DM75" s="144">
        <f t="shared" si="53"/>
        <v>4.7329980000000003</v>
      </c>
      <c r="DN75" s="144">
        <f t="shared" si="53"/>
        <v>3.5533169999999998</v>
      </c>
      <c r="DO75" s="144">
        <f t="shared" si="53"/>
        <v>2.7283789999999999</v>
      </c>
      <c r="DP75" s="144">
        <f t="shared" si="49"/>
        <v>4.7456940000000003</v>
      </c>
      <c r="DQ75" s="144">
        <f t="shared" si="49"/>
        <v>3.548181</v>
      </c>
      <c r="DR75" s="144">
        <f t="shared" si="49"/>
        <v>2.7108469999999998</v>
      </c>
      <c r="DS75" s="144">
        <f t="shared" si="49"/>
        <v>4.8172379000000003</v>
      </c>
      <c r="DW75" s="9" t="s">
        <v>350</v>
      </c>
      <c r="DX75" s="195">
        <f t="shared" si="51"/>
        <v>4.0828943053990105</v>
      </c>
      <c r="DY75" s="144">
        <f t="shared" ref="DY75:EB75" si="54">DY55/1000000</f>
        <v>3.3676228574535805</v>
      </c>
      <c r="DZ75" s="144">
        <f t="shared" si="54"/>
        <v>3.3339687999375118</v>
      </c>
      <c r="EA75" s="144">
        <f t="shared" si="54"/>
        <v>3.360936217730262</v>
      </c>
      <c r="EB75" s="144">
        <f t="shared" si="54"/>
        <v>3.3882558007030674</v>
      </c>
      <c r="EC75" s="144">
        <f t="shared" si="51"/>
        <v>3.4159229747387281</v>
      </c>
      <c r="ED75" s="144">
        <f t="shared" si="51"/>
        <v>5.143770505299277</v>
      </c>
      <c r="EE75" s="144">
        <f t="shared" si="51"/>
        <v>4.1965217555857848</v>
      </c>
      <c r="EF75" s="144">
        <f t="shared" si="51"/>
        <v>4.1384063418598629</v>
      </c>
      <c r="EG75" s="144">
        <f t="shared" si="51"/>
        <v>3.7074104910704602</v>
      </c>
      <c r="EV75" s="169"/>
      <c r="EX75" s="78"/>
    </row>
    <row r="76" spans="5:154" x14ac:dyDescent="0.3">
      <c r="E76" s="212"/>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DI76" s="11" t="s">
        <v>405</v>
      </c>
      <c r="DJ76" s="174">
        <f>DJ74-DJ75</f>
        <v>4.4588789999999996</v>
      </c>
      <c r="DK76" s="175">
        <f t="shared" ref="DK76:DS76" si="55">DK74-DK75</f>
        <v>3.6475590000000002</v>
      </c>
      <c r="DL76" s="175">
        <f t="shared" ref="DL76:DO76" si="56">DL74-DL75</f>
        <v>3.0769339999999996</v>
      </c>
      <c r="DM76" s="175">
        <f t="shared" si="56"/>
        <v>4.527317</v>
      </c>
      <c r="DN76" s="175">
        <f t="shared" si="56"/>
        <v>3.7035930000000006</v>
      </c>
      <c r="DO76" s="175">
        <f t="shared" si="56"/>
        <v>3.1242209999999999</v>
      </c>
      <c r="DP76" s="175">
        <f t="shared" si="55"/>
        <v>4.6542189999999994</v>
      </c>
      <c r="DQ76" s="175">
        <f t="shared" si="55"/>
        <v>3.8181189999999998</v>
      </c>
      <c r="DR76" s="175">
        <f t="shared" si="55"/>
        <v>3.2299830000000003</v>
      </c>
      <c r="DS76" s="175">
        <f t="shared" si="55"/>
        <v>4.7243870999999995</v>
      </c>
      <c r="DW76" s="11" t="s">
        <v>405</v>
      </c>
      <c r="DX76" s="174">
        <f>DX74-DX75</f>
        <v>1.2407956946009895</v>
      </c>
      <c r="DY76" s="175">
        <f t="shared" ref="DY76:EB76" si="57">DY74-DY75</f>
        <v>2.3223246282148833</v>
      </c>
      <c r="DZ76" s="175">
        <f t="shared" si="57"/>
        <v>1.475217045777709</v>
      </c>
      <c r="EA76" s="175">
        <f t="shared" si="57"/>
        <v>2.3860474499820281</v>
      </c>
      <c r="EB76" s="175">
        <f t="shared" si="57"/>
        <v>1.4691381968654484</v>
      </c>
      <c r="EC76" s="175">
        <f t="shared" ref="EC76" si="58">EC74-EC75</f>
        <v>2.3886809709923762</v>
      </c>
      <c r="ED76" s="175">
        <f t="shared" ref="ED76" si="59">ED74-ED75</f>
        <v>2.4060152340948626</v>
      </c>
      <c r="EE76" s="175">
        <f t="shared" ref="EE76" si="60">EE74-EE75</f>
        <v>2.4536089899456304</v>
      </c>
      <c r="EF76" s="175">
        <f t="shared" ref="EF76" si="61">EF74-EF75</f>
        <v>2.1613606347793901</v>
      </c>
      <c r="EG76" s="175">
        <f t="shared" ref="EG76" si="62">EG74-EG75</f>
        <v>2.2934082871849073</v>
      </c>
      <c r="EV76" s="169"/>
      <c r="EX76" s="78"/>
    </row>
    <row r="77" spans="5:154" x14ac:dyDescent="0.3">
      <c r="E77" s="150">
        <f>SUM(E54:AO54)</f>
        <v>7969.1726000000008</v>
      </c>
    </row>
    <row r="78" spans="5:154" x14ac:dyDescent="0.3">
      <c r="E78" s="212"/>
      <c r="DM78" s="170">
        <f>AVERAGE(DJ76:DS76)</f>
        <v>3.8965211099999997</v>
      </c>
      <c r="DN78" s="170">
        <f>DM78-DL76</f>
        <v>0.81958711000000006</v>
      </c>
      <c r="DO78">
        <f>DN78/DM78</f>
        <v>0.21033816752503109</v>
      </c>
      <c r="DP78" s="170">
        <f>DM78-DR76</f>
        <v>0.66653810999999941</v>
      </c>
      <c r="DQ78">
        <f>DP78/DM78</f>
        <v>0.17105979697874638</v>
      </c>
      <c r="EV78" s="169"/>
    </row>
    <row r="79" spans="5:154" x14ac:dyDescent="0.3">
      <c r="E79" s="150">
        <v>0</v>
      </c>
      <c r="F79" s="150">
        <v>0</v>
      </c>
      <c r="G79" s="150">
        <v>0</v>
      </c>
      <c r="H79" s="150">
        <v>0</v>
      </c>
      <c r="I79" s="150">
        <v>0</v>
      </c>
      <c r="J79" s="150">
        <v>1</v>
      </c>
      <c r="K79" s="150">
        <v>0</v>
      </c>
      <c r="L79" s="150">
        <v>0</v>
      </c>
      <c r="M79" s="150">
        <v>1</v>
      </c>
      <c r="N79" s="150">
        <v>0</v>
      </c>
      <c r="O79" s="150">
        <v>0</v>
      </c>
      <c r="P79" s="150">
        <v>0</v>
      </c>
      <c r="Q79" s="150">
        <v>0</v>
      </c>
      <c r="R79" s="150">
        <v>0</v>
      </c>
      <c r="S79" s="150">
        <v>0</v>
      </c>
      <c r="T79" s="150">
        <v>0</v>
      </c>
      <c r="U79" s="150">
        <v>1</v>
      </c>
      <c r="V79" s="150">
        <v>0</v>
      </c>
      <c r="W79" s="150">
        <v>0</v>
      </c>
      <c r="X79" s="150">
        <v>0</v>
      </c>
      <c r="Y79" s="150">
        <v>0</v>
      </c>
      <c r="Z79" s="150">
        <v>0</v>
      </c>
      <c r="AA79" s="150">
        <v>1</v>
      </c>
      <c r="AB79" s="150">
        <v>0</v>
      </c>
      <c r="AC79" s="150">
        <v>0</v>
      </c>
      <c r="AD79" s="150">
        <v>0</v>
      </c>
      <c r="AE79" s="150">
        <v>0</v>
      </c>
      <c r="AF79" s="150">
        <v>0</v>
      </c>
      <c r="AG79" s="150">
        <v>1</v>
      </c>
      <c r="AH79" s="150">
        <v>0</v>
      </c>
      <c r="AI79" s="150">
        <v>0</v>
      </c>
      <c r="AJ79" s="150">
        <v>0</v>
      </c>
      <c r="AK79" s="150">
        <v>0</v>
      </c>
      <c r="AL79" s="150">
        <v>0</v>
      </c>
      <c r="AM79" s="150">
        <v>0</v>
      </c>
      <c r="AN79" s="193">
        <v>0</v>
      </c>
      <c r="AO79" s="193">
        <v>0</v>
      </c>
      <c r="DI79" t="s">
        <v>466</v>
      </c>
      <c r="DW79" t="s">
        <v>466</v>
      </c>
      <c r="EX79" s="78"/>
    </row>
    <row r="80" spans="5:154" x14ac:dyDescent="0.3">
      <c r="E80" s="252">
        <v>0</v>
      </c>
      <c r="F80" s="252">
        <v>0</v>
      </c>
      <c r="G80" s="252">
        <v>0</v>
      </c>
      <c r="H80" s="252">
        <v>0</v>
      </c>
      <c r="I80" s="252">
        <v>0</v>
      </c>
      <c r="J80" s="252">
        <v>1</v>
      </c>
      <c r="K80" s="252">
        <v>0</v>
      </c>
      <c r="L80" s="252">
        <v>0</v>
      </c>
      <c r="M80" s="252">
        <v>1</v>
      </c>
      <c r="N80" s="252">
        <v>0</v>
      </c>
      <c r="O80" s="252">
        <v>0</v>
      </c>
      <c r="P80" s="252">
        <v>0</v>
      </c>
      <c r="Q80" s="252">
        <v>0</v>
      </c>
      <c r="R80" s="252">
        <v>0</v>
      </c>
      <c r="S80" s="252">
        <v>0</v>
      </c>
      <c r="T80" s="252">
        <v>0</v>
      </c>
      <c r="U80" s="252">
        <v>1</v>
      </c>
      <c r="V80" s="252">
        <v>0</v>
      </c>
      <c r="W80" s="252">
        <v>0</v>
      </c>
      <c r="X80" s="252">
        <v>0</v>
      </c>
      <c r="Y80" s="252">
        <v>0</v>
      </c>
      <c r="Z80" s="252">
        <v>0</v>
      </c>
      <c r="AA80" s="252">
        <v>1</v>
      </c>
      <c r="AB80" s="252">
        <v>0</v>
      </c>
      <c r="AC80" s="252">
        <v>0</v>
      </c>
      <c r="AD80" s="252">
        <v>0</v>
      </c>
      <c r="AE80" s="252">
        <v>0</v>
      </c>
      <c r="AF80" s="252">
        <v>0</v>
      </c>
      <c r="AG80" s="252">
        <v>1</v>
      </c>
      <c r="AH80" s="252">
        <v>0</v>
      </c>
      <c r="AI80" s="252">
        <v>0</v>
      </c>
      <c r="AJ80" s="252">
        <v>0</v>
      </c>
      <c r="AK80" s="252">
        <v>0</v>
      </c>
      <c r="AL80" s="252">
        <v>0</v>
      </c>
      <c r="AM80" s="252">
        <v>0</v>
      </c>
      <c r="AN80" s="252">
        <v>0</v>
      </c>
      <c r="AO80" s="252">
        <v>0</v>
      </c>
      <c r="DI80" t="s">
        <v>339</v>
      </c>
      <c r="DJ80">
        <v>1</v>
      </c>
      <c r="DK80">
        <v>2</v>
      </c>
      <c r="DL80">
        <v>3</v>
      </c>
      <c r="DM80">
        <v>4</v>
      </c>
      <c r="DN80">
        <v>5</v>
      </c>
      <c r="DO80">
        <v>6</v>
      </c>
      <c r="DP80">
        <v>7</v>
      </c>
      <c r="DQ80">
        <v>8</v>
      </c>
      <c r="DR80">
        <v>9</v>
      </c>
      <c r="DS80">
        <v>10</v>
      </c>
      <c r="DW80" t="s">
        <v>339</v>
      </c>
      <c r="DX80">
        <v>1</v>
      </c>
      <c r="DY80">
        <v>2</v>
      </c>
      <c r="DZ80">
        <v>3</v>
      </c>
      <c r="EA80">
        <v>4</v>
      </c>
      <c r="EB80">
        <v>5</v>
      </c>
      <c r="EC80">
        <v>6</v>
      </c>
      <c r="ED80">
        <v>7</v>
      </c>
      <c r="EE80">
        <v>8</v>
      </c>
      <c r="EF80">
        <v>9</v>
      </c>
      <c r="EG80">
        <v>10</v>
      </c>
      <c r="EJ80" t="s">
        <v>479</v>
      </c>
      <c r="EL80" s="169">
        <v>0</v>
      </c>
      <c r="EM80" s="169">
        <v>1732287.4856684639</v>
      </c>
      <c r="EN80" s="169">
        <v>831735.8457152209</v>
      </c>
      <c r="EO80" s="169">
        <v>1749653.6677122896</v>
      </c>
      <c r="EP80" s="169">
        <v>840073.99756851571</v>
      </c>
      <c r="EQ80" s="169">
        <v>1767193.9457311046</v>
      </c>
      <c r="ER80" s="169">
        <v>848495.73939413985</v>
      </c>
      <c r="ES80" s="169">
        <v>1517010.745531416</v>
      </c>
      <c r="ET80" s="169">
        <v>1140976.9766392529</v>
      </c>
      <c r="EU80" s="169">
        <v>1532218.7782553681</v>
      </c>
    </row>
    <row r="81" spans="5:151" x14ac:dyDescent="0.3">
      <c r="E81" s="252">
        <v>0</v>
      </c>
      <c r="F81" s="252">
        <v>0</v>
      </c>
      <c r="G81" s="252">
        <v>0</v>
      </c>
      <c r="H81" s="252">
        <v>0</v>
      </c>
      <c r="I81" s="252">
        <v>0</v>
      </c>
      <c r="J81" s="252">
        <v>1</v>
      </c>
      <c r="K81" s="252">
        <v>0</v>
      </c>
      <c r="L81" s="252">
        <v>0</v>
      </c>
      <c r="M81" s="252">
        <v>1</v>
      </c>
      <c r="N81" s="252">
        <v>0</v>
      </c>
      <c r="O81" s="252">
        <v>0</v>
      </c>
      <c r="P81" s="252">
        <v>0</v>
      </c>
      <c r="Q81" s="252">
        <v>0</v>
      </c>
      <c r="R81" s="252">
        <v>0</v>
      </c>
      <c r="S81" s="252">
        <v>1</v>
      </c>
      <c r="T81" s="252">
        <v>0</v>
      </c>
      <c r="U81" s="252">
        <v>1</v>
      </c>
      <c r="V81" s="252">
        <v>1</v>
      </c>
      <c r="W81" s="252">
        <v>0</v>
      </c>
      <c r="X81" s="252">
        <v>0</v>
      </c>
      <c r="Y81" s="252">
        <v>0</v>
      </c>
      <c r="Z81" s="252">
        <v>0</v>
      </c>
      <c r="AA81" s="252">
        <v>1</v>
      </c>
      <c r="AB81" s="252">
        <v>0</v>
      </c>
      <c r="AC81" s="252">
        <v>0</v>
      </c>
      <c r="AD81" s="252">
        <v>0</v>
      </c>
      <c r="AE81" s="252">
        <v>0</v>
      </c>
      <c r="AF81" s="252">
        <v>0</v>
      </c>
      <c r="AG81" s="252">
        <v>1</v>
      </c>
      <c r="AH81" s="252">
        <v>0</v>
      </c>
      <c r="AI81" s="252">
        <v>0</v>
      </c>
      <c r="AJ81" s="252">
        <v>0</v>
      </c>
      <c r="AK81" s="252">
        <v>0</v>
      </c>
      <c r="AL81" s="252">
        <v>0</v>
      </c>
      <c r="AM81" s="252">
        <v>0</v>
      </c>
      <c r="AN81" s="252">
        <v>0</v>
      </c>
      <c r="AO81" s="193">
        <v>0</v>
      </c>
      <c r="DI81" t="s">
        <v>340</v>
      </c>
      <c r="DJ81">
        <v>190681</v>
      </c>
      <c r="DK81">
        <v>1009540</v>
      </c>
      <c r="DL81">
        <v>1584420</v>
      </c>
      <c r="DM81">
        <v>193555</v>
      </c>
      <c r="DN81">
        <v>1024760</v>
      </c>
      <c r="DO81">
        <v>1608300</v>
      </c>
      <c r="DP81">
        <v>196473</v>
      </c>
      <c r="DQ81">
        <v>1040200</v>
      </c>
      <c r="DR81">
        <v>1632550</v>
      </c>
      <c r="DS81">
        <v>199435</v>
      </c>
      <c r="DW81" t="s">
        <v>340</v>
      </c>
      <c r="DX81" s="241">
        <v>0</v>
      </c>
      <c r="DY81" s="241">
        <v>1732287.4856684639</v>
      </c>
      <c r="DZ81" s="241">
        <v>831735.8457152209</v>
      </c>
      <c r="EA81" s="241">
        <v>1749653.6677122896</v>
      </c>
      <c r="EB81" s="241">
        <v>840073.99756851571</v>
      </c>
      <c r="EC81" s="241">
        <v>1767193.9457311046</v>
      </c>
      <c r="ED81" s="241">
        <v>848495.73939413985</v>
      </c>
      <c r="EE81" s="241">
        <v>1517010.745531416</v>
      </c>
      <c r="EF81" s="241">
        <v>1140976.9766392529</v>
      </c>
      <c r="EG81" s="241">
        <v>1532218.7782553681</v>
      </c>
      <c r="EJ81" t="s">
        <v>470</v>
      </c>
      <c r="EL81" s="169">
        <v>42148.051839</v>
      </c>
      <c r="EM81" s="169">
        <v>20538.894609719999</v>
      </c>
      <c r="EN81" s="169">
        <v>0</v>
      </c>
      <c r="EO81" s="169">
        <v>0</v>
      </c>
      <c r="EP81" s="169">
        <v>0</v>
      </c>
      <c r="EQ81" s="169">
        <v>0</v>
      </c>
      <c r="ER81" s="169">
        <v>40341.38967384959</v>
      </c>
      <c r="ES81" s="169">
        <v>30794.502243008443</v>
      </c>
      <c r="ET81" s="169">
        <v>0</v>
      </c>
      <c r="EU81" s="169">
        <v>0</v>
      </c>
    </row>
    <row r="82" spans="5:151" x14ac:dyDescent="0.3">
      <c r="E82" s="252">
        <v>0</v>
      </c>
      <c r="F82" s="252">
        <v>0</v>
      </c>
      <c r="G82" s="252">
        <v>0</v>
      </c>
      <c r="H82" s="252">
        <v>0</v>
      </c>
      <c r="I82" s="252">
        <v>0</v>
      </c>
      <c r="J82" s="252">
        <v>1</v>
      </c>
      <c r="K82" s="252">
        <v>0</v>
      </c>
      <c r="L82" s="252">
        <v>0</v>
      </c>
      <c r="M82" s="252">
        <v>1</v>
      </c>
      <c r="N82" s="252">
        <v>0</v>
      </c>
      <c r="O82" s="252">
        <v>0</v>
      </c>
      <c r="P82" s="252">
        <v>0</v>
      </c>
      <c r="Q82" s="252">
        <v>0</v>
      </c>
      <c r="R82" s="252">
        <v>0</v>
      </c>
      <c r="S82" s="252">
        <v>1</v>
      </c>
      <c r="T82" s="252">
        <v>0</v>
      </c>
      <c r="U82" s="252">
        <v>1</v>
      </c>
      <c r="V82" s="252">
        <v>1</v>
      </c>
      <c r="W82" s="252">
        <v>0</v>
      </c>
      <c r="X82" s="252">
        <v>0</v>
      </c>
      <c r="Y82" s="252">
        <v>0</v>
      </c>
      <c r="Z82" s="252">
        <v>0</v>
      </c>
      <c r="AA82" s="252">
        <v>1</v>
      </c>
      <c r="AB82" s="252">
        <v>0</v>
      </c>
      <c r="AC82" s="252">
        <v>0</v>
      </c>
      <c r="AD82" s="252">
        <v>0</v>
      </c>
      <c r="AE82" s="252">
        <v>0</v>
      </c>
      <c r="AF82" s="252">
        <v>0</v>
      </c>
      <c r="AG82" s="252">
        <v>1</v>
      </c>
      <c r="AH82" s="252">
        <v>0</v>
      </c>
      <c r="AI82" s="252">
        <v>0</v>
      </c>
      <c r="AJ82" s="252">
        <v>0</v>
      </c>
      <c r="AK82" s="252">
        <v>0</v>
      </c>
      <c r="AL82" s="252">
        <v>0</v>
      </c>
      <c r="AM82" s="252">
        <v>0</v>
      </c>
      <c r="AN82" s="252">
        <v>0</v>
      </c>
      <c r="AO82" s="252">
        <v>0</v>
      </c>
      <c r="DI82" t="s">
        <v>341</v>
      </c>
      <c r="DJ82">
        <v>118552</v>
      </c>
      <c r="DK82">
        <v>377231</v>
      </c>
      <c r="DL82" s="169">
        <v>559876</v>
      </c>
      <c r="DM82">
        <v>119468</v>
      </c>
      <c r="DN82">
        <v>382047</v>
      </c>
      <c r="DO82" s="169">
        <v>567409</v>
      </c>
      <c r="DP82">
        <v>62614</v>
      </c>
      <c r="DQ82">
        <v>329151</v>
      </c>
      <c r="DR82" s="169">
        <v>517307</v>
      </c>
      <c r="DS82">
        <v>63557.9</v>
      </c>
      <c r="DW82" t="s">
        <v>341</v>
      </c>
      <c r="DX82" s="242">
        <f>SUM(DX83:DX88)</f>
        <v>636594.30539901112</v>
      </c>
      <c r="DY82" s="242">
        <f t="shared" ref="DY82:EG82" si="63">SUM(DY83:DY88)</f>
        <v>805752.8574535806</v>
      </c>
      <c r="DZ82" s="242">
        <f t="shared" si="63"/>
        <v>759288.79993751156</v>
      </c>
      <c r="EA82" s="242">
        <f t="shared" si="63"/>
        <v>773386.21773026185</v>
      </c>
      <c r="EB82" s="242">
        <f t="shared" si="63"/>
        <v>787765.80070306722</v>
      </c>
      <c r="EC82" s="242">
        <f t="shared" si="63"/>
        <v>802432.97473872849</v>
      </c>
      <c r="ED82" s="242">
        <f t="shared" si="63"/>
        <v>803900.50529927632</v>
      </c>
      <c r="EE82" s="242">
        <f t="shared" si="63"/>
        <v>872961.75558578479</v>
      </c>
      <c r="EF82" s="242">
        <f t="shared" si="63"/>
        <v>798226.34185986279</v>
      </c>
      <c r="EG82" s="242">
        <f t="shared" si="63"/>
        <v>814190.49107046006</v>
      </c>
      <c r="EJ82" t="s">
        <v>469</v>
      </c>
      <c r="EL82" s="169">
        <v>163821.67230340801</v>
      </c>
      <c r="EM82" s="169">
        <v>246928.985598456</v>
      </c>
      <c r="EN82" s="169">
        <v>251867.5653104251</v>
      </c>
      <c r="EO82" s="169">
        <v>256904.91661663359</v>
      </c>
      <c r="EP82" s="169">
        <v>262043.0149489663</v>
      </c>
      <c r="EQ82" s="169">
        <v>267283.8752479456</v>
      </c>
      <c r="ER82" s="169">
        <v>244939.25297836031</v>
      </c>
      <c r="ES82" s="169">
        <v>279628.0287882</v>
      </c>
      <c r="ET82" s="169">
        <v>285220.58936396398</v>
      </c>
      <c r="EU82" s="169">
        <v>290925.00115124328</v>
      </c>
    </row>
    <row r="83" spans="5:151" x14ac:dyDescent="0.3">
      <c r="E83" s="150">
        <v>0</v>
      </c>
      <c r="F83" s="150">
        <v>0</v>
      </c>
      <c r="G83" s="150">
        <v>0</v>
      </c>
      <c r="H83" s="150">
        <v>0</v>
      </c>
      <c r="I83" s="150">
        <v>0</v>
      </c>
      <c r="J83" s="150">
        <v>1</v>
      </c>
      <c r="K83" s="150">
        <v>0</v>
      </c>
      <c r="L83" s="150">
        <v>0</v>
      </c>
      <c r="M83" s="150">
        <v>1</v>
      </c>
      <c r="N83" s="150">
        <v>0</v>
      </c>
      <c r="O83" s="150">
        <v>0</v>
      </c>
      <c r="P83" s="150">
        <v>0</v>
      </c>
      <c r="Q83" s="150">
        <v>0</v>
      </c>
      <c r="R83" s="150">
        <v>0</v>
      </c>
      <c r="S83" s="150">
        <v>1</v>
      </c>
      <c r="T83" s="150">
        <v>0</v>
      </c>
      <c r="U83" s="150">
        <v>1</v>
      </c>
      <c r="V83" s="150">
        <v>1</v>
      </c>
      <c r="W83" s="150">
        <v>0</v>
      </c>
      <c r="X83" s="150">
        <v>0</v>
      </c>
      <c r="Y83" s="150">
        <v>0</v>
      </c>
      <c r="Z83" s="150">
        <v>0</v>
      </c>
      <c r="AA83" s="150">
        <v>1</v>
      </c>
      <c r="AB83" s="150">
        <v>0</v>
      </c>
      <c r="AC83" s="150">
        <v>0</v>
      </c>
      <c r="AD83" s="150">
        <v>0</v>
      </c>
      <c r="AE83" s="150">
        <v>0</v>
      </c>
      <c r="AF83" s="150">
        <v>0</v>
      </c>
      <c r="AG83" s="150">
        <v>1</v>
      </c>
      <c r="AH83" s="150">
        <v>0</v>
      </c>
      <c r="AI83" s="150">
        <v>0</v>
      </c>
      <c r="AJ83" s="150">
        <v>0</v>
      </c>
      <c r="AK83" s="150">
        <v>0</v>
      </c>
      <c r="AL83" s="150">
        <v>0</v>
      </c>
      <c r="AM83" s="150">
        <v>0</v>
      </c>
      <c r="AN83" s="193">
        <v>0</v>
      </c>
      <c r="AO83" s="193">
        <v>0</v>
      </c>
      <c r="CS83" t="s">
        <v>344</v>
      </c>
      <c r="CT83">
        <v>31585.1</v>
      </c>
      <c r="CU83">
        <v>167872</v>
      </c>
      <c r="CV83">
        <v>264076</v>
      </c>
      <c r="CW83">
        <v>32061.3</v>
      </c>
      <c r="CX83">
        <v>170403</v>
      </c>
      <c r="CY83">
        <v>268057</v>
      </c>
      <c r="CZ83">
        <v>32544.6</v>
      </c>
      <c r="DA83">
        <v>172972</v>
      </c>
      <c r="DB83">
        <v>272098</v>
      </c>
      <c r="DC83">
        <v>33035.199999999997</v>
      </c>
      <c r="DI83" t="s">
        <v>342</v>
      </c>
      <c r="DJ83">
        <v>3948.14</v>
      </c>
      <c r="DK83">
        <v>20984</v>
      </c>
      <c r="DL83">
        <v>33009.5</v>
      </c>
      <c r="DM83">
        <v>4007.66</v>
      </c>
      <c r="DN83">
        <v>21300.400000000001</v>
      </c>
      <c r="DO83">
        <v>33507.1</v>
      </c>
      <c r="DP83">
        <v>4068.08</v>
      </c>
      <c r="DQ83">
        <v>21621.5</v>
      </c>
      <c r="DR83">
        <v>34012.199999999997</v>
      </c>
      <c r="DS83">
        <v>4129.3999999999996</v>
      </c>
      <c r="DW83" t="s">
        <v>342</v>
      </c>
      <c r="DX83" s="168">
        <v>42148.051839</v>
      </c>
      <c r="DY83" s="168">
        <v>20538.894609719999</v>
      </c>
      <c r="DZ83" s="168">
        <v>0</v>
      </c>
      <c r="EA83" s="168">
        <v>0</v>
      </c>
      <c r="EB83" s="168">
        <v>0</v>
      </c>
      <c r="EC83" s="168">
        <v>0</v>
      </c>
      <c r="ED83" s="168">
        <v>40341.38967384959</v>
      </c>
      <c r="EE83" s="168">
        <v>30794.502243008443</v>
      </c>
      <c r="EF83" s="168">
        <v>0</v>
      </c>
      <c r="EG83" s="168">
        <v>0</v>
      </c>
      <c r="EJ83" t="s">
        <v>17</v>
      </c>
      <c r="EL83" s="169">
        <v>294651.30659693998</v>
      </c>
      <c r="EM83" s="169">
        <v>444128.95571282995</v>
      </c>
      <c r="EN83" s="169">
        <v>453011.53482708655</v>
      </c>
      <c r="EO83" s="169">
        <v>462071.76552362827</v>
      </c>
      <c r="EP83" s="169">
        <v>471313.20083410089</v>
      </c>
      <c r="EQ83" s="169">
        <v>480739.46485078294</v>
      </c>
      <c r="ER83" s="169">
        <v>440550.20262084645</v>
      </c>
      <c r="ES83" s="169">
        <v>502941.78349597921</v>
      </c>
      <c r="ET83" s="169">
        <v>513000.61916589882</v>
      </c>
      <c r="EU83" s="169">
        <v>523260.63154921681</v>
      </c>
    </row>
    <row r="84" spans="5:151" x14ac:dyDescent="0.3">
      <c r="E84" s="252">
        <v>0</v>
      </c>
      <c r="F84" s="252">
        <v>0</v>
      </c>
      <c r="G84" s="252">
        <v>0</v>
      </c>
      <c r="H84" s="252">
        <v>0</v>
      </c>
      <c r="I84" s="252">
        <v>0</v>
      </c>
      <c r="J84" s="252">
        <v>1</v>
      </c>
      <c r="K84" s="252">
        <v>0</v>
      </c>
      <c r="L84" s="252">
        <v>0</v>
      </c>
      <c r="M84" s="252">
        <v>1</v>
      </c>
      <c r="N84" s="252">
        <v>0</v>
      </c>
      <c r="O84" s="252">
        <v>0</v>
      </c>
      <c r="P84" s="252">
        <v>0</v>
      </c>
      <c r="Q84" s="252">
        <v>0</v>
      </c>
      <c r="R84" s="252">
        <v>0</v>
      </c>
      <c r="S84" s="252">
        <v>1</v>
      </c>
      <c r="T84" s="252">
        <v>0</v>
      </c>
      <c r="U84" s="252">
        <v>1</v>
      </c>
      <c r="V84" s="252">
        <v>1</v>
      </c>
      <c r="W84" s="252">
        <v>0</v>
      </c>
      <c r="X84" s="252">
        <v>0</v>
      </c>
      <c r="Y84" s="252">
        <v>0</v>
      </c>
      <c r="Z84" s="252">
        <v>0</v>
      </c>
      <c r="AA84" s="252">
        <v>1</v>
      </c>
      <c r="AB84" s="252">
        <v>0</v>
      </c>
      <c r="AC84" s="252">
        <v>0</v>
      </c>
      <c r="AD84" s="252">
        <v>0</v>
      </c>
      <c r="AE84" s="252">
        <v>0</v>
      </c>
      <c r="AF84" s="252">
        <v>0</v>
      </c>
      <c r="AG84" s="252">
        <v>1</v>
      </c>
      <c r="AH84" s="252">
        <v>0</v>
      </c>
      <c r="AI84" s="252">
        <v>0</v>
      </c>
      <c r="AJ84" s="252">
        <v>0</v>
      </c>
      <c r="AK84" s="252">
        <v>0</v>
      </c>
      <c r="AL84" s="252">
        <v>0</v>
      </c>
      <c r="AM84" s="252">
        <v>0</v>
      </c>
      <c r="AN84" s="252">
        <v>0</v>
      </c>
      <c r="AO84" s="252">
        <v>0</v>
      </c>
      <c r="CS84" t="s">
        <v>525</v>
      </c>
      <c r="CT84" s="250">
        <f>AY5*DD34</f>
        <v>6878.0717200000008</v>
      </c>
      <c r="CU84" s="250">
        <f>AY5*DD35</f>
        <v>36372.1543198</v>
      </c>
      <c r="CV84" s="250">
        <f>AY5*DD36</f>
        <v>56927.718678999991</v>
      </c>
      <c r="CW84" s="250">
        <f>AY5*DD37</f>
        <v>6878.0717200000008</v>
      </c>
      <c r="CX84" s="250">
        <f>AY5*DD38</f>
        <v>36372.1543198</v>
      </c>
      <c r="CY84" s="250">
        <f>AY5*DD39</f>
        <v>56927.718678999991</v>
      </c>
      <c r="CZ84" s="250">
        <f>AY5*DD40</f>
        <v>6878.0717200000008</v>
      </c>
      <c r="DA84" s="250">
        <f>AY5*DD41</f>
        <v>36372.1543198</v>
      </c>
      <c r="DB84" s="250">
        <f>AY5*DD42</f>
        <v>56927.718678999991</v>
      </c>
      <c r="DC84" s="250">
        <f>AY5*DD43</f>
        <v>6878.0717200000008</v>
      </c>
      <c r="DI84" t="s">
        <v>343</v>
      </c>
      <c r="DJ84">
        <v>3316.44</v>
      </c>
      <c r="DK84">
        <v>17626.599999999999</v>
      </c>
      <c r="DL84">
        <v>27728</v>
      </c>
      <c r="DM84">
        <v>3366.44</v>
      </c>
      <c r="DN84">
        <v>17892.3</v>
      </c>
      <c r="DO84">
        <v>28146</v>
      </c>
      <c r="DP84">
        <v>3417.18</v>
      </c>
      <c r="DQ84">
        <v>18162</v>
      </c>
      <c r="DR84">
        <v>28570.3</v>
      </c>
      <c r="DS84">
        <v>3468.7</v>
      </c>
      <c r="DW84" t="s">
        <v>343</v>
      </c>
      <c r="DX84" s="168">
        <v>163821.67230340801</v>
      </c>
      <c r="DY84" s="168">
        <v>246928.985598456</v>
      </c>
      <c r="DZ84" s="168">
        <v>251867.5653104251</v>
      </c>
      <c r="EA84" s="168">
        <v>256904.91661663359</v>
      </c>
      <c r="EB84" s="168">
        <v>262043.0149489663</v>
      </c>
      <c r="EC84" s="168">
        <v>267283.8752479456</v>
      </c>
      <c r="ED84" s="168">
        <v>244939.25297836031</v>
      </c>
      <c r="EE84" s="168">
        <v>279628.0287882</v>
      </c>
      <c r="EF84" s="168">
        <v>285220.58936396398</v>
      </c>
      <c r="EG84" s="168">
        <v>290925.00115124328</v>
      </c>
      <c r="EJ84" t="s">
        <v>145</v>
      </c>
      <c r="EL84" s="169">
        <v>81563.350159663212</v>
      </c>
      <c r="EM84" s="169">
        <v>39746.108772574713</v>
      </c>
      <c r="EN84" s="169">
        <v>0</v>
      </c>
      <c r="EO84" s="169">
        <v>0</v>
      </c>
      <c r="EP84" s="169">
        <v>0</v>
      </c>
      <c r="EQ84" s="169">
        <v>0</v>
      </c>
      <c r="ER84" s="169">
        <v>78067.164396220003</v>
      </c>
      <c r="ES84" s="169">
        <v>59592.381138596997</v>
      </c>
      <c r="ET84" s="169">
        <v>0</v>
      </c>
      <c r="EU84" s="169">
        <v>0</v>
      </c>
    </row>
    <row r="85" spans="5:151" x14ac:dyDescent="0.3">
      <c r="E85" s="252">
        <v>0</v>
      </c>
      <c r="F85" s="252">
        <v>0</v>
      </c>
      <c r="G85" s="252">
        <v>0</v>
      </c>
      <c r="H85" s="252">
        <v>0</v>
      </c>
      <c r="I85" s="252">
        <v>0</v>
      </c>
      <c r="J85" s="252">
        <v>1</v>
      </c>
      <c r="K85" s="252">
        <v>0</v>
      </c>
      <c r="L85" s="252">
        <v>0</v>
      </c>
      <c r="M85" s="252">
        <v>1</v>
      </c>
      <c r="N85" s="252">
        <v>0</v>
      </c>
      <c r="O85" s="252">
        <v>0</v>
      </c>
      <c r="P85" s="252">
        <v>0</v>
      </c>
      <c r="Q85" s="252">
        <v>0</v>
      </c>
      <c r="R85" s="252">
        <v>0</v>
      </c>
      <c r="S85" s="252">
        <v>1</v>
      </c>
      <c r="T85" s="252">
        <v>0</v>
      </c>
      <c r="U85" s="252">
        <v>1</v>
      </c>
      <c r="V85" s="252">
        <v>1</v>
      </c>
      <c r="W85" s="252">
        <v>0</v>
      </c>
      <c r="X85" s="252">
        <v>0</v>
      </c>
      <c r="Y85" s="252">
        <v>0</v>
      </c>
      <c r="Z85" s="252">
        <v>0</v>
      </c>
      <c r="AA85" s="252">
        <v>1</v>
      </c>
      <c r="AB85" s="252">
        <v>0</v>
      </c>
      <c r="AC85" s="252">
        <v>0</v>
      </c>
      <c r="AD85" s="252">
        <v>0</v>
      </c>
      <c r="AE85" s="252">
        <v>0</v>
      </c>
      <c r="AF85" s="252">
        <v>0</v>
      </c>
      <c r="AG85" s="252">
        <v>1</v>
      </c>
      <c r="AH85" s="252">
        <v>0</v>
      </c>
      <c r="AI85" s="252">
        <v>0</v>
      </c>
      <c r="AJ85" s="252">
        <v>0</v>
      </c>
      <c r="AK85" s="252">
        <v>0</v>
      </c>
      <c r="AL85" s="252">
        <v>0</v>
      </c>
      <c r="AM85" s="252">
        <v>0</v>
      </c>
      <c r="AN85" s="252">
        <v>0</v>
      </c>
      <c r="AO85" s="193">
        <v>0</v>
      </c>
      <c r="DI85" t="s">
        <v>515</v>
      </c>
      <c r="DJ85" s="201">
        <f>CT83+CT84</f>
        <v>38463.171719999998</v>
      </c>
      <c r="DK85" s="201">
        <f>CU83+CU84</f>
        <v>204244.1543198</v>
      </c>
      <c r="DL85" s="201">
        <f>CV83+CV84</f>
        <v>321003.71867899998</v>
      </c>
      <c r="DM85" s="201">
        <f>CW83+CW84</f>
        <v>38939.371720000003</v>
      </c>
      <c r="DN85" s="201">
        <f>CX83+CX84</f>
        <v>206775.1543198</v>
      </c>
      <c r="DO85" s="201">
        <f t="shared" ref="DO85:DS85" si="64">CY83+CY84</f>
        <v>324984.71867899998</v>
      </c>
      <c r="DP85" s="201">
        <f t="shared" si="64"/>
        <v>39422.671719999998</v>
      </c>
      <c r="DQ85" s="201">
        <f t="shared" si="64"/>
        <v>209344.1543198</v>
      </c>
      <c r="DR85" s="201">
        <f t="shared" si="64"/>
        <v>329025.71867899998</v>
      </c>
      <c r="DS85" s="201">
        <f t="shared" si="64"/>
        <v>39913.271719999997</v>
      </c>
      <c r="DT85" s="201"/>
      <c r="DW85" t="s">
        <v>515</v>
      </c>
      <c r="DX85" s="241">
        <v>294651.30659693998</v>
      </c>
      <c r="DY85" s="241">
        <v>444128.95571282995</v>
      </c>
      <c r="DZ85" s="241">
        <v>453011.53482708655</v>
      </c>
      <c r="EA85" s="241">
        <v>462071.76552362827</v>
      </c>
      <c r="EB85" s="241">
        <v>471313.20083410089</v>
      </c>
      <c r="EC85" s="241">
        <v>480739.46485078294</v>
      </c>
      <c r="ED85" s="241">
        <v>440550.20262084645</v>
      </c>
      <c r="EE85" s="241">
        <v>502941.78349597921</v>
      </c>
      <c r="EF85" s="241">
        <v>513000.61916589882</v>
      </c>
      <c r="EG85" s="241">
        <v>523260.63154921681</v>
      </c>
    </row>
    <row r="86" spans="5:151" x14ac:dyDescent="0.3">
      <c r="E86" s="252">
        <v>0</v>
      </c>
      <c r="F86" s="252">
        <v>0</v>
      </c>
      <c r="G86" s="252">
        <v>0</v>
      </c>
      <c r="H86" s="252">
        <v>0</v>
      </c>
      <c r="I86" s="252">
        <v>0</v>
      </c>
      <c r="J86" s="252">
        <v>1</v>
      </c>
      <c r="K86" s="252">
        <v>0</v>
      </c>
      <c r="L86" s="252">
        <v>0</v>
      </c>
      <c r="M86" s="252">
        <v>1</v>
      </c>
      <c r="N86" s="252">
        <v>0</v>
      </c>
      <c r="O86" s="252">
        <v>0</v>
      </c>
      <c r="P86" s="252">
        <v>0</v>
      </c>
      <c r="Q86" s="252">
        <v>0</v>
      </c>
      <c r="R86" s="252">
        <v>0</v>
      </c>
      <c r="S86" s="252">
        <v>1</v>
      </c>
      <c r="T86" s="252">
        <v>0</v>
      </c>
      <c r="U86" s="252">
        <v>1</v>
      </c>
      <c r="V86" s="252">
        <v>1</v>
      </c>
      <c r="W86" s="252">
        <v>0</v>
      </c>
      <c r="X86" s="252">
        <v>0</v>
      </c>
      <c r="Y86" s="252">
        <v>0</v>
      </c>
      <c r="Z86" s="252">
        <v>0</v>
      </c>
      <c r="AA86" s="252">
        <v>1</v>
      </c>
      <c r="AB86" s="252">
        <v>0</v>
      </c>
      <c r="AC86" s="252">
        <v>0</v>
      </c>
      <c r="AD86" s="252">
        <v>0</v>
      </c>
      <c r="AE86" s="252">
        <v>0</v>
      </c>
      <c r="AF86" s="252">
        <v>0</v>
      </c>
      <c r="AG86" s="252">
        <v>1</v>
      </c>
      <c r="AH86" s="252">
        <v>0</v>
      </c>
      <c r="AI86" s="252">
        <v>0</v>
      </c>
      <c r="AJ86" s="252">
        <v>0</v>
      </c>
      <c r="AK86" s="252">
        <v>0</v>
      </c>
      <c r="AL86" s="252">
        <v>0</v>
      </c>
      <c r="AM86" s="252">
        <v>0</v>
      </c>
      <c r="AN86" s="252">
        <v>0</v>
      </c>
      <c r="AO86" s="252">
        <v>0</v>
      </c>
      <c r="DI86" t="s">
        <v>345</v>
      </c>
      <c r="DJ86">
        <v>57784</v>
      </c>
      <c r="DK86">
        <v>57784</v>
      </c>
      <c r="DL86">
        <v>57784</v>
      </c>
      <c r="DM86">
        <v>57784</v>
      </c>
      <c r="DN86">
        <v>57784</v>
      </c>
      <c r="DO86">
        <v>57784</v>
      </c>
      <c r="DP86">
        <v>0</v>
      </c>
      <c r="DQ86">
        <v>0</v>
      </c>
      <c r="DR86">
        <v>0</v>
      </c>
      <c r="DS86">
        <v>0</v>
      </c>
      <c r="DW86" t="s">
        <v>345</v>
      </c>
      <c r="DX86">
        <v>54405</v>
      </c>
      <c r="DY86">
        <v>54405</v>
      </c>
      <c r="DZ86">
        <v>54405</v>
      </c>
      <c r="EA86">
        <v>54405</v>
      </c>
      <c r="EB86">
        <v>54405</v>
      </c>
      <c r="EC86">
        <v>54405</v>
      </c>
      <c r="ED86" s="168">
        <v>0</v>
      </c>
      <c r="EE86" s="168">
        <v>0</v>
      </c>
      <c r="EF86" s="168">
        <v>0</v>
      </c>
      <c r="EG86" s="168">
        <v>0</v>
      </c>
    </row>
    <row r="87" spans="5:151" x14ac:dyDescent="0.3">
      <c r="E87" s="150">
        <v>0</v>
      </c>
      <c r="F87" s="150">
        <v>0</v>
      </c>
      <c r="G87" s="150">
        <v>0</v>
      </c>
      <c r="H87" s="150">
        <v>0</v>
      </c>
      <c r="I87" s="150">
        <v>0</v>
      </c>
      <c r="J87" s="150">
        <v>1</v>
      </c>
      <c r="K87" s="150">
        <v>0</v>
      </c>
      <c r="L87" s="150">
        <v>0</v>
      </c>
      <c r="M87" s="150">
        <v>1</v>
      </c>
      <c r="N87" s="150">
        <v>0</v>
      </c>
      <c r="O87" s="150">
        <v>0</v>
      </c>
      <c r="P87" s="150">
        <v>0</v>
      </c>
      <c r="Q87" s="150">
        <v>0</v>
      </c>
      <c r="R87" s="150">
        <v>0</v>
      </c>
      <c r="S87" s="150">
        <v>1</v>
      </c>
      <c r="T87" s="150">
        <v>0</v>
      </c>
      <c r="U87" s="150">
        <v>1</v>
      </c>
      <c r="V87" s="150">
        <v>1</v>
      </c>
      <c r="W87" s="150">
        <v>0</v>
      </c>
      <c r="X87" s="150">
        <v>0</v>
      </c>
      <c r="Y87" s="150">
        <v>0</v>
      </c>
      <c r="Z87" s="150">
        <v>0</v>
      </c>
      <c r="AA87" s="150">
        <v>1</v>
      </c>
      <c r="AB87" s="150">
        <v>0</v>
      </c>
      <c r="AC87" s="150">
        <v>0</v>
      </c>
      <c r="AD87" s="150">
        <v>0</v>
      </c>
      <c r="AE87" s="150">
        <v>0</v>
      </c>
      <c r="AF87" s="150">
        <v>0</v>
      </c>
      <c r="AG87" s="150">
        <v>1</v>
      </c>
      <c r="AH87" s="150">
        <v>0</v>
      </c>
      <c r="AI87" s="150">
        <v>0</v>
      </c>
      <c r="AJ87" s="150">
        <v>0</v>
      </c>
      <c r="AK87" s="150">
        <v>0</v>
      </c>
      <c r="AL87" s="150">
        <v>0</v>
      </c>
      <c r="AM87" s="150">
        <v>0</v>
      </c>
      <c r="AN87" s="193">
        <v>0</v>
      </c>
      <c r="AO87" s="193">
        <v>0</v>
      </c>
      <c r="DI87" t="s">
        <v>346</v>
      </c>
      <c r="DJ87">
        <v>20898.8</v>
      </c>
      <c r="DK87">
        <v>111075</v>
      </c>
      <c r="DL87">
        <v>174730</v>
      </c>
      <c r="DM87">
        <v>21213.9</v>
      </c>
      <c r="DN87">
        <v>112750</v>
      </c>
      <c r="DO87">
        <v>177364</v>
      </c>
      <c r="DP87">
        <v>21533.7</v>
      </c>
      <c r="DQ87">
        <v>114450</v>
      </c>
      <c r="DR87">
        <v>180038</v>
      </c>
      <c r="DS87">
        <v>21858.3</v>
      </c>
      <c r="DW87" t="s">
        <v>346</v>
      </c>
      <c r="DX87" s="168">
        <v>81563.350159663212</v>
      </c>
      <c r="DY87" s="168">
        <v>39746.108772574713</v>
      </c>
      <c r="DZ87" s="168">
        <v>0</v>
      </c>
      <c r="EA87" s="168">
        <v>0</v>
      </c>
      <c r="EB87" s="168">
        <v>0</v>
      </c>
      <c r="EC87" s="168">
        <v>0</v>
      </c>
      <c r="ED87" s="168">
        <v>78067.164396220003</v>
      </c>
      <c r="EE87" s="168">
        <v>59592.381138596997</v>
      </c>
      <c r="EF87" s="168">
        <v>0</v>
      </c>
      <c r="EG87" s="168">
        <v>0</v>
      </c>
    </row>
    <row r="88" spans="5:151" x14ac:dyDescent="0.3">
      <c r="E88" s="252">
        <v>0</v>
      </c>
      <c r="F88" s="252">
        <v>0</v>
      </c>
      <c r="G88" s="252">
        <v>0</v>
      </c>
      <c r="H88" s="252">
        <v>0</v>
      </c>
      <c r="I88" s="252">
        <v>0</v>
      </c>
      <c r="J88" s="252">
        <v>1</v>
      </c>
      <c r="K88" s="252">
        <v>0</v>
      </c>
      <c r="L88" s="252">
        <v>0</v>
      </c>
      <c r="M88" s="252">
        <v>1</v>
      </c>
      <c r="N88" s="252">
        <v>0</v>
      </c>
      <c r="O88" s="252">
        <v>0</v>
      </c>
      <c r="P88" s="252">
        <v>0</v>
      </c>
      <c r="Q88" s="252">
        <v>0</v>
      </c>
      <c r="R88" s="252">
        <v>0</v>
      </c>
      <c r="S88" s="252">
        <v>1</v>
      </c>
      <c r="T88" s="252">
        <v>0</v>
      </c>
      <c r="U88" s="252">
        <v>1</v>
      </c>
      <c r="V88" s="252">
        <v>1</v>
      </c>
      <c r="W88" s="252">
        <v>0</v>
      </c>
      <c r="X88" s="252">
        <v>0</v>
      </c>
      <c r="Y88" s="252">
        <v>0</v>
      </c>
      <c r="Z88" s="252">
        <v>0</v>
      </c>
      <c r="AA88" s="252">
        <v>1</v>
      </c>
      <c r="AB88" s="252">
        <v>0</v>
      </c>
      <c r="AC88" s="252">
        <v>0</v>
      </c>
      <c r="AD88" s="252">
        <v>0</v>
      </c>
      <c r="AE88" s="252">
        <v>0</v>
      </c>
      <c r="AF88" s="252">
        <v>0</v>
      </c>
      <c r="AG88" s="252">
        <v>1</v>
      </c>
      <c r="AH88" s="252">
        <v>0</v>
      </c>
      <c r="AI88" s="252">
        <v>0</v>
      </c>
      <c r="AJ88" s="252">
        <v>0</v>
      </c>
      <c r="AK88" s="252">
        <v>0</v>
      </c>
      <c r="AL88" s="252">
        <v>0</v>
      </c>
      <c r="AM88" s="252">
        <v>0</v>
      </c>
      <c r="AN88" s="252">
        <v>0</v>
      </c>
      <c r="AO88" s="252">
        <v>0</v>
      </c>
      <c r="AP88" s="252"/>
      <c r="DI88" t="s">
        <v>347</v>
      </c>
      <c r="DJ88">
        <v>1019.47</v>
      </c>
      <c r="DK88">
        <v>1889.15</v>
      </c>
      <c r="DL88">
        <v>2548.2399999999998</v>
      </c>
      <c r="DM88">
        <v>1034.8399999999999</v>
      </c>
      <c r="DN88">
        <v>1917.63</v>
      </c>
      <c r="DO88">
        <v>2550.39</v>
      </c>
      <c r="DP88">
        <v>1050.44</v>
      </c>
      <c r="DQ88">
        <v>1946.54</v>
      </c>
      <c r="DR88">
        <v>2588.84</v>
      </c>
      <c r="DS88">
        <v>1066.28</v>
      </c>
      <c r="DW88" t="s">
        <v>347</v>
      </c>
      <c r="DX88">
        <v>4.9245000000000001</v>
      </c>
      <c r="DY88">
        <v>4.9127599999999996</v>
      </c>
      <c r="DZ88">
        <v>4.6997999999999998</v>
      </c>
      <c r="EA88">
        <v>4.53559</v>
      </c>
      <c r="EB88">
        <v>4.5849200000000003</v>
      </c>
      <c r="EC88">
        <v>4.6346400000000001</v>
      </c>
      <c r="ED88">
        <v>2.4956299999999998</v>
      </c>
      <c r="EE88">
        <v>5.05992</v>
      </c>
      <c r="EF88">
        <v>5.1333299999999999</v>
      </c>
      <c r="EG88">
        <v>4.8583699999999999</v>
      </c>
    </row>
    <row r="89" spans="5:151" x14ac:dyDescent="0.3">
      <c r="E89" s="252">
        <v>0</v>
      </c>
      <c r="F89" s="252">
        <v>0</v>
      </c>
      <c r="G89" s="252">
        <v>0</v>
      </c>
      <c r="H89" s="252">
        <v>0</v>
      </c>
      <c r="I89" s="252">
        <v>0</v>
      </c>
      <c r="J89" s="252">
        <v>1</v>
      </c>
      <c r="K89" s="252">
        <v>0</v>
      </c>
      <c r="L89" s="252">
        <v>0</v>
      </c>
      <c r="M89" s="252">
        <v>1</v>
      </c>
      <c r="N89" s="252">
        <v>0</v>
      </c>
      <c r="O89" s="252">
        <v>0</v>
      </c>
      <c r="P89" s="252">
        <v>0</v>
      </c>
      <c r="Q89" s="252">
        <v>0</v>
      </c>
      <c r="R89" s="252">
        <v>0</v>
      </c>
      <c r="S89" s="252">
        <v>1</v>
      </c>
      <c r="T89" s="252">
        <v>0</v>
      </c>
      <c r="U89" s="252">
        <v>1</v>
      </c>
      <c r="V89" s="252">
        <v>1</v>
      </c>
      <c r="W89" s="252">
        <v>0</v>
      </c>
      <c r="X89" s="252">
        <v>0</v>
      </c>
      <c r="Y89" s="252">
        <v>0</v>
      </c>
      <c r="Z89" s="252">
        <v>0</v>
      </c>
      <c r="AA89" s="252">
        <v>1</v>
      </c>
      <c r="AB89" s="252">
        <v>0</v>
      </c>
      <c r="AC89" s="252">
        <v>0</v>
      </c>
      <c r="AD89" s="252">
        <v>0</v>
      </c>
      <c r="AE89" s="252">
        <v>0</v>
      </c>
      <c r="AF89" s="252">
        <v>0</v>
      </c>
      <c r="AG89" s="252">
        <v>1</v>
      </c>
      <c r="AH89" s="252">
        <v>0</v>
      </c>
      <c r="AI89" s="252">
        <v>0</v>
      </c>
      <c r="AJ89" s="252">
        <v>0</v>
      </c>
      <c r="AK89" s="252">
        <v>0</v>
      </c>
      <c r="AL89" s="252">
        <v>0</v>
      </c>
      <c r="AM89" s="252">
        <v>0</v>
      </c>
      <c r="AN89" s="252">
        <v>0</v>
      </c>
      <c r="AO89" s="193">
        <v>0</v>
      </c>
    </row>
    <row r="90" spans="5:151" x14ac:dyDescent="0.3">
      <c r="E90" s="252">
        <v>0</v>
      </c>
      <c r="F90" s="252">
        <v>0</v>
      </c>
      <c r="G90" s="252">
        <v>0</v>
      </c>
      <c r="H90" s="252">
        <v>0</v>
      </c>
      <c r="I90" s="252">
        <v>0</v>
      </c>
      <c r="J90" s="252">
        <v>1</v>
      </c>
      <c r="K90" s="252">
        <v>0</v>
      </c>
      <c r="L90" s="252">
        <v>0</v>
      </c>
      <c r="M90" s="252">
        <v>1</v>
      </c>
      <c r="N90" s="252">
        <v>0</v>
      </c>
      <c r="O90" s="252">
        <v>0</v>
      </c>
      <c r="P90" s="252">
        <v>0</v>
      </c>
      <c r="Q90" s="252">
        <v>0</v>
      </c>
      <c r="R90" s="252">
        <v>0</v>
      </c>
      <c r="S90" s="252">
        <v>1</v>
      </c>
      <c r="T90" s="252">
        <v>0</v>
      </c>
      <c r="U90" s="252">
        <v>1</v>
      </c>
      <c r="V90" s="252">
        <v>1</v>
      </c>
      <c r="W90" s="252">
        <v>0</v>
      </c>
      <c r="X90" s="252">
        <v>0</v>
      </c>
      <c r="Y90" s="252">
        <v>0</v>
      </c>
      <c r="Z90" s="252">
        <v>0</v>
      </c>
      <c r="AA90" s="252">
        <v>1</v>
      </c>
      <c r="AB90" s="252">
        <v>0</v>
      </c>
      <c r="AC90" s="252">
        <v>0</v>
      </c>
      <c r="AD90" s="252">
        <v>0</v>
      </c>
      <c r="AE90" s="252">
        <v>0</v>
      </c>
      <c r="AF90" s="252">
        <v>0</v>
      </c>
      <c r="AG90" s="252">
        <v>1</v>
      </c>
      <c r="AH90" s="252">
        <v>0</v>
      </c>
      <c r="AI90" s="252">
        <v>0</v>
      </c>
      <c r="AJ90" s="252">
        <v>0</v>
      </c>
      <c r="AK90" s="252">
        <v>0</v>
      </c>
      <c r="AL90" s="252">
        <v>0</v>
      </c>
      <c r="AM90" s="252">
        <v>0</v>
      </c>
      <c r="AN90" s="252">
        <v>0</v>
      </c>
      <c r="AO90" s="252">
        <v>0</v>
      </c>
      <c r="DI90" t="s">
        <v>467</v>
      </c>
      <c r="DW90" t="s">
        <v>467</v>
      </c>
    </row>
    <row r="91" spans="5:151" x14ac:dyDescent="0.3">
      <c r="E91" s="150">
        <v>0</v>
      </c>
      <c r="F91" s="150">
        <v>0</v>
      </c>
      <c r="G91" s="150">
        <v>0</v>
      </c>
      <c r="H91" s="150">
        <v>0</v>
      </c>
      <c r="I91" s="150">
        <v>0</v>
      </c>
      <c r="J91" s="150">
        <v>0</v>
      </c>
      <c r="K91" s="150">
        <v>0</v>
      </c>
      <c r="L91" s="150">
        <v>0</v>
      </c>
      <c r="M91" s="150">
        <v>0</v>
      </c>
      <c r="N91" s="150">
        <v>0</v>
      </c>
      <c r="O91" s="150">
        <v>0</v>
      </c>
      <c r="P91" s="150">
        <v>0</v>
      </c>
      <c r="Q91" s="150">
        <v>0</v>
      </c>
      <c r="R91" s="150">
        <v>1</v>
      </c>
      <c r="S91" s="150">
        <v>1</v>
      </c>
      <c r="T91" s="150">
        <v>0</v>
      </c>
      <c r="U91" s="150">
        <v>0</v>
      </c>
      <c r="V91" s="150">
        <v>1</v>
      </c>
      <c r="W91" s="150">
        <v>0</v>
      </c>
      <c r="X91" s="150">
        <v>0</v>
      </c>
      <c r="Y91" s="150">
        <v>0</v>
      </c>
      <c r="Z91" s="150">
        <v>1</v>
      </c>
      <c r="AA91" s="150">
        <v>0</v>
      </c>
      <c r="AB91" s="150">
        <v>0</v>
      </c>
      <c r="AC91" s="150">
        <v>0</v>
      </c>
      <c r="AD91" s="150">
        <v>1</v>
      </c>
      <c r="AE91" s="150">
        <v>0</v>
      </c>
      <c r="AF91" s="150">
        <v>0</v>
      </c>
      <c r="AG91" s="150">
        <v>0</v>
      </c>
      <c r="AH91" s="150">
        <v>1</v>
      </c>
      <c r="AI91" s="150">
        <v>0</v>
      </c>
      <c r="AJ91" s="150">
        <v>0</v>
      </c>
      <c r="AK91" s="150">
        <v>0</v>
      </c>
      <c r="AL91" s="150">
        <v>0</v>
      </c>
      <c r="AM91" s="150">
        <v>0</v>
      </c>
      <c r="AN91" s="193">
        <v>0</v>
      </c>
      <c r="AO91" s="193">
        <v>0</v>
      </c>
      <c r="DI91" t="s">
        <v>339</v>
      </c>
      <c r="DJ91">
        <v>1</v>
      </c>
      <c r="DK91">
        <v>2</v>
      </c>
      <c r="DL91">
        <v>3</v>
      </c>
      <c r="DM91">
        <v>4</v>
      </c>
      <c r="DN91">
        <v>5</v>
      </c>
      <c r="DO91">
        <v>6</v>
      </c>
      <c r="DP91">
        <v>7</v>
      </c>
      <c r="DQ91">
        <v>8</v>
      </c>
      <c r="DR91">
        <v>9</v>
      </c>
      <c r="DS91">
        <v>10</v>
      </c>
      <c r="DW91" t="s">
        <v>339</v>
      </c>
      <c r="DX91">
        <v>1</v>
      </c>
      <c r="DY91">
        <v>2</v>
      </c>
      <c r="DZ91">
        <v>3</v>
      </c>
      <c r="EA91">
        <v>4</v>
      </c>
      <c r="EB91">
        <v>5</v>
      </c>
      <c r="EC91">
        <v>6</v>
      </c>
      <c r="ED91">
        <v>7</v>
      </c>
      <c r="EE91">
        <v>8</v>
      </c>
      <c r="EF91">
        <v>9</v>
      </c>
      <c r="EG91">
        <v>10</v>
      </c>
    </row>
    <row r="92" spans="5:151" x14ac:dyDescent="0.3">
      <c r="E92" s="252">
        <v>0</v>
      </c>
      <c r="F92" s="252">
        <v>0</v>
      </c>
      <c r="G92" s="252">
        <v>0</v>
      </c>
      <c r="H92" s="252">
        <v>0</v>
      </c>
      <c r="I92" s="252">
        <v>0</v>
      </c>
      <c r="J92" s="252">
        <v>0</v>
      </c>
      <c r="K92" s="252">
        <v>0</v>
      </c>
      <c r="L92" s="252">
        <v>0</v>
      </c>
      <c r="M92" s="252">
        <v>0</v>
      </c>
      <c r="N92" s="252">
        <v>0</v>
      </c>
      <c r="O92" s="252">
        <v>0</v>
      </c>
      <c r="P92" s="252">
        <v>0</v>
      </c>
      <c r="Q92" s="252">
        <v>0</v>
      </c>
      <c r="R92" s="252">
        <v>1</v>
      </c>
      <c r="S92" s="252">
        <v>1</v>
      </c>
      <c r="T92" s="252">
        <v>0</v>
      </c>
      <c r="U92" s="252">
        <v>0</v>
      </c>
      <c r="V92" s="252">
        <v>1</v>
      </c>
      <c r="W92" s="252">
        <v>0</v>
      </c>
      <c r="X92" s="252">
        <v>0</v>
      </c>
      <c r="Y92" s="252">
        <v>0</v>
      </c>
      <c r="Z92" s="252">
        <v>1</v>
      </c>
      <c r="AA92" s="252">
        <v>0</v>
      </c>
      <c r="AB92" s="252">
        <v>0</v>
      </c>
      <c r="AC92" s="252">
        <v>0</v>
      </c>
      <c r="AD92" s="252">
        <v>1</v>
      </c>
      <c r="AE92" s="252">
        <v>0</v>
      </c>
      <c r="AF92" s="252">
        <v>0</v>
      </c>
      <c r="AG92" s="252">
        <v>0</v>
      </c>
      <c r="AH92" s="252">
        <v>1</v>
      </c>
      <c r="AI92" s="252">
        <v>0</v>
      </c>
      <c r="AJ92" s="252">
        <v>0</v>
      </c>
      <c r="AK92" s="252">
        <v>0</v>
      </c>
      <c r="AL92" s="252">
        <v>0</v>
      </c>
      <c r="AM92" s="252">
        <v>0</v>
      </c>
      <c r="AN92" s="252">
        <v>0</v>
      </c>
      <c r="AO92" s="252">
        <v>0</v>
      </c>
      <c r="DI92" t="s">
        <v>340</v>
      </c>
      <c r="DJ92" s="169">
        <v>8932110</v>
      </c>
      <c r="DK92" s="169">
        <v>6139600</v>
      </c>
      <c r="DL92" s="169">
        <v>4181260</v>
      </c>
      <c r="DM92" s="169">
        <v>9066760</v>
      </c>
      <c r="DN92" s="169">
        <v>6232150</v>
      </c>
      <c r="DO92" s="169">
        <v>4244300</v>
      </c>
      <c r="DP92" s="169">
        <v>9203440</v>
      </c>
      <c r="DQ92" s="169">
        <v>6326100</v>
      </c>
      <c r="DR92" s="169">
        <v>4308280</v>
      </c>
      <c r="DS92" s="169">
        <v>9342190</v>
      </c>
      <c r="DW92" t="s">
        <v>340</v>
      </c>
      <c r="DX92" s="169">
        <v>5323690</v>
      </c>
      <c r="DY92" s="169">
        <v>3957660</v>
      </c>
      <c r="DZ92" s="169">
        <v>3977450</v>
      </c>
      <c r="EA92" s="169">
        <v>3997330</v>
      </c>
      <c r="EB92" s="169">
        <v>4017320</v>
      </c>
      <c r="EC92" s="169">
        <v>4037410</v>
      </c>
      <c r="ED92" s="169">
        <v>6701290</v>
      </c>
      <c r="EE92" s="169">
        <v>5133120</v>
      </c>
      <c r="EF92" s="169">
        <v>5158790</v>
      </c>
      <c r="EG92" s="169">
        <v>4468600</v>
      </c>
      <c r="EI92" s="169"/>
    </row>
    <row r="93" spans="5:151" x14ac:dyDescent="0.3">
      <c r="E93" s="252">
        <v>0</v>
      </c>
      <c r="F93" s="252">
        <v>0</v>
      </c>
      <c r="G93" s="252">
        <v>0</v>
      </c>
      <c r="H93" s="252">
        <v>0</v>
      </c>
      <c r="I93" s="252">
        <v>0</v>
      </c>
      <c r="J93" s="252">
        <v>1</v>
      </c>
      <c r="K93" s="252">
        <v>0</v>
      </c>
      <c r="L93" s="252">
        <v>0</v>
      </c>
      <c r="M93" s="252">
        <v>0</v>
      </c>
      <c r="N93" s="252">
        <v>0</v>
      </c>
      <c r="O93" s="252">
        <v>0</v>
      </c>
      <c r="P93" s="252">
        <v>0</v>
      </c>
      <c r="Q93" s="252">
        <v>0</v>
      </c>
      <c r="R93" s="252">
        <v>1</v>
      </c>
      <c r="S93" s="252">
        <v>0</v>
      </c>
      <c r="T93" s="252">
        <v>0</v>
      </c>
      <c r="U93" s="252">
        <v>0</v>
      </c>
      <c r="V93" s="252">
        <v>0</v>
      </c>
      <c r="W93" s="252">
        <v>1</v>
      </c>
      <c r="X93" s="252">
        <v>0</v>
      </c>
      <c r="Y93" s="252">
        <v>1</v>
      </c>
      <c r="Z93" s="252">
        <v>1</v>
      </c>
      <c r="AA93" s="252">
        <v>0</v>
      </c>
      <c r="AB93" s="252">
        <v>0</v>
      </c>
      <c r="AC93" s="252">
        <v>0</v>
      </c>
      <c r="AD93" s="252">
        <v>1</v>
      </c>
      <c r="AE93" s="252">
        <v>0</v>
      </c>
      <c r="AF93" s="252">
        <v>0</v>
      </c>
      <c r="AG93" s="252">
        <v>0</v>
      </c>
      <c r="AH93" s="252">
        <v>1</v>
      </c>
      <c r="AI93" s="252">
        <v>0</v>
      </c>
      <c r="AJ93" s="252">
        <v>0</v>
      </c>
      <c r="AK93" s="252">
        <v>0</v>
      </c>
      <c r="AL93" s="252">
        <v>0</v>
      </c>
      <c r="AM93" s="252">
        <v>0</v>
      </c>
      <c r="AN93" s="252">
        <v>0</v>
      </c>
      <c r="AO93" s="193">
        <v>0</v>
      </c>
      <c r="DI93" t="s">
        <v>341</v>
      </c>
      <c r="DJ93" s="169">
        <v>4545360</v>
      </c>
      <c r="DK93" s="169">
        <v>3124350</v>
      </c>
      <c r="DL93" s="169">
        <v>2128870</v>
      </c>
      <c r="DM93" s="169">
        <v>4613530</v>
      </c>
      <c r="DN93" s="169">
        <v>3171270</v>
      </c>
      <c r="DO93" s="169">
        <v>2160970</v>
      </c>
      <c r="DP93" s="169">
        <v>4683080</v>
      </c>
      <c r="DQ93" s="169">
        <v>3219030</v>
      </c>
      <c r="DR93" s="169">
        <v>2193540</v>
      </c>
      <c r="DS93" s="169">
        <v>4753680</v>
      </c>
      <c r="DW93" t="s">
        <v>341</v>
      </c>
      <c r="DX93" s="169">
        <v>3446300</v>
      </c>
      <c r="DY93" s="169">
        <v>2561870</v>
      </c>
      <c r="DZ93" s="169">
        <v>2574680</v>
      </c>
      <c r="EA93" s="169">
        <v>2587550</v>
      </c>
      <c r="EB93" s="169">
        <v>2600490</v>
      </c>
      <c r="EC93" s="169">
        <v>2613490</v>
      </c>
      <c r="ED93" s="169">
        <v>4339870</v>
      </c>
      <c r="EE93" s="169">
        <v>3323560</v>
      </c>
      <c r="EF93" s="169">
        <v>3340180</v>
      </c>
      <c r="EG93" s="169">
        <v>2893220</v>
      </c>
      <c r="EI93" s="169"/>
    </row>
    <row r="94" spans="5:151" x14ac:dyDescent="0.3">
      <c r="E94" s="252">
        <v>0</v>
      </c>
      <c r="F94" s="252">
        <v>0</v>
      </c>
      <c r="G94" s="252">
        <v>0</v>
      </c>
      <c r="H94" s="252">
        <v>0</v>
      </c>
      <c r="I94" s="252">
        <v>0</v>
      </c>
      <c r="J94" s="252">
        <v>1</v>
      </c>
      <c r="K94" s="252">
        <v>0</v>
      </c>
      <c r="L94" s="252">
        <v>0</v>
      </c>
      <c r="M94" s="252">
        <v>0</v>
      </c>
      <c r="N94" s="252">
        <v>0</v>
      </c>
      <c r="O94" s="252">
        <v>0</v>
      </c>
      <c r="P94" s="252">
        <v>0</v>
      </c>
      <c r="Q94" s="252">
        <v>0</v>
      </c>
      <c r="R94" s="252">
        <v>1</v>
      </c>
      <c r="S94" s="252">
        <v>0</v>
      </c>
      <c r="T94" s="252">
        <v>0</v>
      </c>
      <c r="U94" s="252">
        <v>0</v>
      </c>
      <c r="V94" s="252">
        <v>0</v>
      </c>
      <c r="W94" s="252">
        <v>1</v>
      </c>
      <c r="X94" s="252">
        <v>0</v>
      </c>
      <c r="Y94" s="252">
        <v>1</v>
      </c>
      <c r="Z94" s="252">
        <v>1</v>
      </c>
      <c r="AA94" s="252">
        <v>0</v>
      </c>
      <c r="AB94" s="252">
        <v>0</v>
      </c>
      <c r="AC94" s="252">
        <v>0</v>
      </c>
      <c r="AD94" s="252">
        <v>1</v>
      </c>
      <c r="AE94" s="252">
        <v>0</v>
      </c>
      <c r="AF94" s="252">
        <v>0</v>
      </c>
      <c r="AG94" s="252">
        <v>0</v>
      </c>
      <c r="AH94" s="252">
        <v>1</v>
      </c>
      <c r="AI94" s="252">
        <v>0</v>
      </c>
      <c r="AJ94" s="252">
        <v>0</v>
      </c>
      <c r="AK94" s="252">
        <v>0</v>
      </c>
      <c r="AL94" s="252">
        <v>0</v>
      </c>
      <c r="AM94" s="252">
        <v>0</v>
      </c>
      <c r="AN94" s="252">
        <v>0</v>
      </c>
      <c r="AO94" s="252">
        <v>0</v>
      </c>
      <c r="CT94" s="250"/>
      <c r="DI94" t="s">
        <v>342</v>
      </c>
      <c r="DJ94" s="169">
        <v>1348320</v>
      </c>
      <c r="DK94" s="169">
        <v>926709</v>
      </c>
      <c r="DL94">
        <v>631263</v>
      </c>
      <c r="DM94" s="169">
        <v>1368650</v>
      </c>
      <c r="DN94">
        <v>940680</v>
      </c>
      <c r="DO94">
        <v>640780</v>
      </c>
      <c r="DP94" s="169">
        <v>1389280</v>
      </c>
      <c r="DQ94" s="169">
        <v>954861</v>
      </c>
      <c r="DR94">
        <v>650440</v>
      </c>
      <c r="DS94" s="169">
        <v>1410220</v>
      </c>
      <c r="DW94" t="s">
        <v>342</v>
      </c>
      <c r="DX94">
        <v>918333</v>
      </c>
      <c r="DY94">
        <v>682658</v>
      </c>
      <c r="DZ94">
        <v>686072</v>
      </c>
      <c r="EA94">
        <v>689502</v>
      </c>
      <c r="EB94">
        <v>692949</v>
      </c>
      <c r="EC94">
        <v>696414</v>
      </c>
      <c r="ED94" s="169">
        <v>1156440</v>
      </c>
      <c r="EE94">
        <v>885622</v>
      </c>
      <c r="EF94">
        <v>890050</v>
      </c>
      <c r="EG94">
        <v>770950</v>
      </c>
    </row>
    <row r="95" spans="5:151" x14ac:dyDescent="0.3">
      <c r="E95" s="150">
        <v>0</v>
      </c>
      <c r="F95" s="150">
        <v>0</v>
      </c>
      <c r="G95" s="150">
        <v>0</v>
      </c>
      <c r="H95" s="150">
        <v>0</v>
      </c>
      <c r="I95" s="150">
        <v>0</v>
      </c>
      <c r="J95" s="150">
        <v>1</v>
      </c>
      <c r="K95" s="150">
        <v>0</v>
      </c>
      <c r="L95" s="150">
        <v>0</v>
      </c>
      <c r="M95" s="150">
        <v>0</v>
      </c>
      <c r="N95" s="150">
        <v>0</v>
      </c>
      <c r="O95" s="150">
        <v>0</v>
      </c>
      <c r="P95" s="150">
        <v>0</v>
      </c>
      <c r="Q95" s="150">
        <v>0</v>
      </c>
      <c r="R95" s="150">
        <v>1</v>
      </c>
      <c r="S95" s="150">
        <v>0</v>
      </c>
      <c r="T95" s="150">
        <v>0</v>
      </c>
      <c r="U95" s="150">
        <v>0</v>
      </c>
      <c r="V95" s="150">
        <v>0</v>
      </c>
      <c r="W95" s="150">
        <v>1</v>
      </c>
      <c r="X95" s="150">
        <v>0</v>
      </c>
      <c r="Y95" s="150">
        <v>1</v>
      </c>
      <c r="Z95" s="150">
        <v>1</v>
      </c>
      <c r="AA95" s="150">
        <v>0</v>
      </c>
      <c r="AB95" s="150">
        <v>0</v>
      </c>
      <c r="AC95" s="150">
        <v>0</v>
      </c>
      <c r="AD95" s="150">
        <v>1</v>
      </c>
      <c r="AE95" s="150">
        <v>0</v>
      </c>
      <c r="AF95" s="150">
        <v>0</v>
      </c>
      <c r="AG95" s="150">
        <v>0</v>
      </c>
      <c r="AH95" s="150">
        <v>1</v>
      </c>
      <c r="AI95" s="150">
        <v>0</v>
      </c>
      <c r="AJ95" s="150">
        <v>0</v>
      </c>
      <c r="AK95" s="150">
        <v>0</v>
      </c>
      <c r="AL95" s="150">
        <v>0</v>
      </c>
      <c r="AM95" s="150">
        <v>0</v>
      </c>
      <c r="AN95" s="193">
        <v>0</v>
      </c>
      <c r="AO95" s="193">
        <v>0</v>
      </c>
      <c r="DI95" t="s">
        <v>343</v>
      </c>
      <c r="DJ95">
        <v>555611</v>
      </c>
      <c r="DK95">
        <v>381875</v>
      </c>
      <c r="DL95">
        <v>260129</v>
      </c>
      <c r="DM95">
        <v>563987</v>
      </c>
      <c r="DN95">
        <v>387632</v>
      </c>
      <c r="DO95">
        <v>264050</v>
      </c>
      <c r="DP95">
        <v>572489</v>
      </c>
      <c r="DQ95">
        <v>393475</v>
      </c>
      <c r="DR95">
        <v>268031</v>
      </c>
      <c r="DS95">
        <v>581119</v>
      </c>
      <c r="DW95" t="s">
        <v>343</v>
      </c>
      <c r="DX95">
        <v>618108</v>
      </c>
      <c r="DY95">
        <v>459481</v>
      </c>
      <c r="DZ95">
        <v>461779</v>
      </c>
      <c r="EA95">
        <v>464088</v>
      </c>
      <c r="EB95">
        <v>466408</v>
      </c>
      <c r="EC95">
        <v>468740</v>
      </c>
      <c r="ED95">
        <v>778374</v>
      </c>
      <c r="EE95">
        <v>596092</v>
      </c>
      <c r="EF95">
        <v>599072</v>
      </c>
      <c r="EG95">
        <v>518909</v>
      </c>
      <c r="EJ95" t="s">
        <v>500</v>
      </c>
      <c r="EL95" s="169">
        <v>91238.869241000022</v>
      </c>
      <c r="EM95" s="169">
        <v>84838.774163000009</v>
      </c>
      <c r="EN95" s="169">
        <v>84838.774163000009</v>
      </c>
      <c r="EO95" s="169">
        <v>84838.774163000009</v>
      </c>
      <c r="EP95" s="169">
        <v>84838.774163000009</v>
      </c>
      <c r="EQ95" s="169">
        <v>84838.774163000009</v>
      </c>
      <c r="ER95" s="169">
        <v>86849.45115600001</v>
      </c>
      <c r="ES95" s="169">
        <v>84728.723755000014</v>
      </c>
      <c r="ET95" s="169">
        <v>84728.723755000014</v>
      </c>
      <c r="EU95" s="169">
        <v>84728.723755000014</v>
      </c>
    </row>
    <row r="96" spans="5:151" x14ac:dyDescent="0.3">
      <c r="E96" s="252">
        <v>0</v>
      </c>
      <c r="F96" s="252">
        <v>0</v>
      </c>
      <c r="G96" s="252">
        <v>0</v>
      </c>
      <c r="H96" s="252">
        <v>0</v>
      </c>
      <c r="I96" s="252">
        <v>0</v>
      </c>
      <c r="J96" s="252">
        <v>1</v>
      </c>
      <c r="K96" s="252">
        <v>0</v>
      </c>
      <c r="L96" s="252">
        <v>0</v>
      </c>
      <c r="M96" s="252">
        <v>0</v>
      </c>
      <c r="N96" s="252">
        <v>0</v>
      </c>
      <c r="O96" s="252">
        <v>0</v>
      </c>
      <c r="P96" s="252">
        <v>0</v>
      </c>
      <c r="Q96" s="252">
        <v>0</v>
      </c>
      <c r="R96" s="252">
        <v>1</v>
      </c>
      <c r="S96" s="252">
        <v>0</v>
      </c>
      <c r="T96" s="252">
        <v>0</v>
      </c>
      <c r="U96" s="252">
        <v>0</v>
      </c>
      <c r="V96" s="252">
        <v>0</v>
      </c>
      <c r="W96" s="252">
        <v>1</v>
      </c>
      <c r="X96" s="252">
        <v>0</v>
      </c>
      <c r="Y96" s="252">
        <v>1</v>
      </c>
      <c r="Z96" s="252">
        <v>1</v>
      </c>
      <c r="AA96" s="252">
        <v>0</v>
      </c>
      <c r="AB96" s="252">
        <v>0</v>
      </c>
      <c r="AC96" s="252">
        <v>0</v>
      </c>
      <c r="AD96" s="252">
        <v>1</v>
      </c>
      <c r="AE96" s="252">
        <v>0</v>
      </c>
      <c r="AF96" s="252">
        <v>0</v>
      </c>
      <c r="AG96" s="252">
        <v>0</v>
      </c>
      <c r="AH96" s="252">
        <v>1</v>
      </c>
      <c r="AI96" s="252">
        <v>0</v>
      </c>
      <c r="AJ96" s="252">
        <v>0</v>
      </c>
      <c r="AK96" s="252">
        <v>0</v>
      </c>
      <c r="AL96" s="252">
        <v>0</v>
      </c>
      <c r="AM96" s="252">
        <v>0</v>
      </c>
      <c r="AN96" s="252">
        <v>0</v>
      </c>
      <c r="AO96" s="252">
        <v>0</v>
      </c>
      <c r="CS96" t="s">
        <v>344</v>
      </c>
      <c r="CT96">
        <v>2142460</v>
      </c>
      <c r="CU96">
        <v>1472530</v>
      </c>
      <c r="CV96">
        <v>1003070</v>
      </c>
      <c r="CW96">
        <v>2174760</v>
      </c>
      <c r="CX96">
        <v>1494720</v>
      </c>
      <c r="CY96">
        <v>1018190</v>
      </c>
      <c r="CZ96">
        <v>2207540</v>
      </c>
      <c r="DA96">
        <v>1517260</v>
      </c>
      <c r="DB96">
        <v>1033540</v>
      </c>
      <c r="DC96">
        <v>2240820</v>
      </c>
      <c r="DI96" t="s">
        <v>515</v>
      </c>
      <c r="DJ96" s="168">
        <f>CT96+CT97</f>
        <v>2235759.8729988001</v>
      </c>
      <c r="DK96" s="168">
        <f t="shared" ref="DK96:DS96" si="65">CU96+CU97</f>
        <v>1536335.790399</v>
      </c>
      <c r="DL96" s="168">
        <f t="shared" si="65"/>
        <v>1046320.2260398</v>
      </c>
      <c r="DM96" s="168">
        <f t="shared" si="65"/>
        <v>2268059.8729988001</v>
      </c>
      <c r="DN96" s="168">
        <f t="shared" si="65"/>
        <v>1558525.790399</v>
      </c>
      <c r="DO96" s="168">
        <f t="shared" si="65"/>
        <v>1061440.2260398001</v>
      </c>
      <c r="DP96" s="168">
        <f t="shared" si="65"/>
        <v>2300839.8729988001</v>
      </c>
      <c r="DQ96" s="168">
        <f t="shared" si="65"/>
        <v>1581065.790399</v>
      </c>
      <c r="DR96" s="168">
        <f t="shared" si="65"/>
        <v>1076790.2260398001</v>
      </c>
      <c r="DS96" s="168">
        <f t="shared" si="65"/>
        <v>2334119.8729988001</v>
      </c>
      <c r="DW96" t="s">
        <v>515</v>
      </c>
      <c r="DX96" s="169">
        <f>EL95+EL96</f>
        <v>1604968.8692409999</v>
      </c>
      <c r="DY96" s="169">
        <f t="shared" ref="DY96:EG96" si="66">EM95+EM96</f>
        <v>1210098.7741630001</v>
      </c>
      <c r="DZ96" s="169">
        <f t="shared" si="66"/>
        <v>1215728.7741630001</v>
      </c>
      <c r="EA96" s="169">
        <f t="shared" si="66"/>
        <v>1221378.7741630001</v>
      </c>
      <c r="EB96" s="169">
        <f t="shared" si="66"/>
        <v>1227058.7741630001</v>
      </c>
      <c r="EC96" s="169">
        <f t="shared" si="66"/>
        <v>1232778.7741630001</v>
      </c>
      <c r="ED96" s="169">
        <f t="shared" si="66"/>
        <v>1993069.4511559999</v>
      </c>
      <c r="EE96" s="169">
        <f t="shared" si="66"/>
        <v>1544548.7237549999</v>
      </c>
      <c r="EF96" s="169">
        <f t="shared" si="66"/>
        <v>1551848.7237549999</v>
      </c>
      <c r="EG96" s="169">
        <f t="shared" si="66"/>
        <v>1355528.7237549999</v>
      </c>
      <c r="EJ96" t="s">
        <v>499</v>
      </c>
      <c r="EL96" s="169">
        <v>1513730</v>
      </c>
      <c r="EM96" s="169">
        <v>1125260</v>
      </c>
      <c r="EN96" s="169">
        <v>1130890</v>
      </c>
      <c r="EO96" s="169">
        <v>1136540</v>
      </c>
      <c r="EP96" s="169">
        <v>1142220</v>
      </c>
      <c r="EQ96" s="169">
        <v>1147940</v>
      </c>
      <c r="ER96" s="169">
        <v>1906220</v>
      </c>
      <c r="ES96" s="169">
        <v>1459820</v>
      </c>
      <c r="ET96" s="169">
        <v>1467120</v>
      </c>
      <c r="EU96" s="169">
        <v>1270800</v>
      </c>
    </row>
    <row r="97" spans="5:137" x14ac:dyDescent="0.3">
      <c r="E97" s="252">
        <v>0</v>
      </c>
      <c r="F97" s="252">
        <v>0</v>
      </c>
      <c r="G97" s="252">
        <v>0</v>
      </c>
      <c r="H97" s="252">
        <v>0</v>
      </c>
      <c r="I97" s="252">
        <v>0</v>
      </c>
      <c r="J97" s="252">
        <v>1</v>
      </c>
      <c r="K97" s="252">
        <v>0</v>
      </c>
      <c r="L97" s="252">
        <v>0</v>
      </c>
      <c r="M97" s="252">
        <v>0</v>
      </c>
      <c r="N97" s="252">
        <v>0</v>
      </c>
      <c r="O97" s="252">
        <v>0</v>
      </c>
      <c r="P97" s="252">
        <v>0</v>
      </c>
      <c r="Q97" s="252">
        <v>0</v>
      </c>
      <c r="R97" s="252">
        <v>1</v>
      </c>
      <c r="S97" s="252">
        <v>0</v>
      </c>
      <c r="T97" s="252">
        <v>0</v>
      </c>
      <c r="U97" s="252">
        <v>0</v>
      </c>
      <c r="V97" s="252">
        <v>0</v>
      </c>
      <c r="W97" s="252">
        <v>1</v>
      </c>
      <c r="X97" s="252">
        <v>0</v>
      </c>
      <c r="Y97" s="252">
        <v>1</v>
      </c>
      <c r="Z97" s="252">
        <v>1</v>
      </c>
      <c r="AA97" s="252">
        <v>0</v>
      </c>
      <c r="AB97" s="252">
        <v>0</v>
      </c>
      <c r="AC97" s="252">
        <v>0</v>
      </c>
      <c r="AD97" s="252">
        <v>1</v>
      </c>
      <c r="AE97" s="252">
        <v>0</v>
      </c>
      <c r="AF97" s="252">
        <v>0</v>
      </c>
      <c r="AG97" s="252">
        <v>0</v>
      </c>
      <c r="AH97" s="252">
        <v>1</v>
      </c>
      <c r="AI97" s="252">
        <v>0</v>
      </c>
      <c r="AJ97" s="252">
        <v>0</v>
      </c>
      <c r="AK97" s="252">
        <v>0</v>
      </c>
      <c r="AL97" s="252">
        <v>0</v>
      </c>
      <c r="AM97" s="252">
        <v>0</v>
      </c>
      <c r="AN97" s="252">
        <v>0</v>
      </c>
      <c r="AO97" s="193">
        <v>0</v>
      </c>
      <c r="AP97" s="225"/>
      <c r="AQ97" s="225"/>
      <c r="AR97" s="225"/>
      <c r="CS97" t="s">
        <v>525</v>
      </c>
      <c r="CT97" s="250">
        <f>$AY$5*DE34</f>
        <v>93299.872998800012</v>
      </c>
      <c r="CU97" s="250">
        <f>$AY$5*DE35</f>
        <v>63805.79039900002</v>
      </c>
      <c r="CV97" s="250">
        <f>$AY$5*DE36</f>
        <v>43250.226039800014</v>
      </c>
      <c r="CW97" s="250">
        <f>$AY$5*DE37</f>
        <v>93299.872998800012</v>
      </c>
      <c r="CX97" s="250">
        <f>$AY$5*DE38</f>
        <v>63805.79039900002</v>
      </c>
      <c r="CY97" s="250">
        <f>$AY$5*DE39</f>
        <v>43250.226039800014</v>
      </c>
      <c r="CZ97" s="250">
        <f>$AY$5*DE40</f>
        <v>93299.872998800012</v>
      </c>
      <c r="DA97" s="250">
        <f>$AY$5*DE41</f>
        <v>63805.79039900002</v>
      </c>
      <c r="DB97" s="250">
        <f>$AY$5*DE42</f>
        <v>43250.226039800014</v>
      </c>
      <c r="DC97" s="250">
        <f>$AY$5*DE43</f>
        <v>93299.872998800012</v>
      </c>
      <c r="DI97" t="s">
        <v>345</v>
      </c>
      <c r="DJ97">
        <v>0</v>
      </c>
      <c r="DK97">
        <v>0</v>
      </c>
      <c r="DL97">
        <v>0</v>
      </c>
      <c r="DM97">
        <v>0</v>
      </c>
      <c r="DN97">
        <v>0</v>
      </c>
      <c r="DO97">
        <v>0</v>
      </c>
      <c r="DP97">
        <v>0</v>
      </c>
      <c r="DQ97">
        <v>0</v>
      </c>
      <c r="DR97">
        <v>0</v>
      </c>
      <c r="DS97">
        <v>0</v>
      </c>
      <c r="DW97" t="s">
        <v>345</v>
      </c>
      <c r="DX97">
        <v>0</v>
      </c>
      <c r="DY97">
        <v>0</v>
      </c>
      <c r="DZ97">
        <v>0</v>
      </c>
      <c r="EA97">
        <v>0</v>
      </c>
      <c r="EB97">
        <v>0</v>
      </c>
      <c r="EC97">
        <v>0</v>
      </c>
      <c r="ED97">
        <v>0</v>
      </c>
      <c r="EE97">
        <v>0</v>
      </c>
      <c r="EF97">
        <v>0</v>
      </c>
      <c r="EG97">
        <v>0</v>
      </c>
    </row>
    <row r="98" spans="5:137" x14ac:dyDescent="0.3">
      <c r="E98" s="252">
        <v>0</v>
      </c>
      <c r="F98" s="252">
        <v>0</v>
      </c>
      <c r="G98" s="252">
        <v>0</v>
      </c>
      <c r="H98" s="252">
        <v>0</v>
      </c>
      <c r="I98" s="252">
        <v>0</v>
      </c>
      <c r="J98" s="252">
        <v>1</v>
      </c>
      <c r="K98" s="252">
        <v>0</v>
      </c>
      <c r="L98" s="252">
        <v>0</v>
      </c>
      <c r="M98" s="252">
        <v>0</v>
      </c>
      <c r="N98" s="252">
        <v>0</v>
      </c>
      <c r="O98" s="252">
        <v>0</v>
      </c>
      <c r="P98" s="252">
        <v>0</v>
      </c>
      <c r="Q98" s="252">
        <v>0</v>
      </c>
      <c r="R98" s="252">
        <v>1</v>
      </c>
      <c r="S98" s="252">
        <v>0</v>
      </c>
      <c r="T98" s="252">
        <v>0</v>
      </c>
      <c r="U98" s="252">
        <v>0</v>
      </c>
      <c r="V98" s="252">
        <v>0</v>
      </c>
      <c r="W98" s="252">
        <v>1</v>
      </c>
      <c r="X98" s="252">
        <v>0</v>
      </c>
      <c r="Y98" s="252">
        <v>1</v>
      </c>
      <c r="Z98" s="252">
        <v>1</v>
      </c>
      <c r="AA98" s="252">
        <v>0</v>
      </c>
      <c r="AB98" s="252">
        <v>0</v>
      </c>
      <c r="AC98" s="252">
        <v>0</v>
      </c>
      <c r="AD98" s="252">
        <v>1</v>
      </c>
      <c r="AE98" s="252">
        <v>0</v>
      </c>
      <c r="AF98" s="252">
        <v>0</v>
      </c>
      <c r="AG98" s="252">
        <v>0</v>
      </c>
      <c r="AH98" s="252">
        <v>1</v>
      </c>
      <c r="AI98" s="252">
        <v>0</v>
      </c>
      <c r="AJ98" s="252">
        <v>0</v>
      </c>
      <c r="AK98" s="252">
        <v>0</v>
      </c>
      <c r="AL98" s="252">
        <v>0</v>
      </c>
      <c r="AM98" s="252">
        <v>0</v>
      </c>
      <c r="AN98" s="252">
        <v>0</v>
      </c>
      <c r="AO98" s="252">
        <v>0</v>
      </c>
      <c r="AP98" s="225"/>
      <c r="AQ98" s="225"/>
      <c r="AR98" s="225"/>
      <c r="DI98" t="s">
        <v>346</v>
      </c>
      <c r="DJ98">
        <v>493480</v>
      </c>
      <c r="DK98">
        <v>339172</v>
      </c>
      <c r="DL98">
        <v>231040</v>
      </c>
      <c r="DM98">
        <v>500919</v>
      </c>
      <c r="DN98">
        <v>344285</v>
      </c>
      <c r="DO98">
        <v>234523</v>
      </c>
      <c r="DP98">
        <v>508470</v>
      </c>
      <c r="DQ98">
        <v>349475</v>
      </c>
      <c r="DR98">
        <v>238058</v>
      </c>
      <c r="DS98">
        <v>516136</v>
      </c>
      <c r="DW98" t="s">
        <v>346</v>
      </c>
      <c r="DX98">
        <v>396094</v>
      </c>
      <c r="DY98">
        <v>294443</v>
      </c>
      <c r="DZ98">
        <v>295915</v>
      </c>
      <c r="EA98">
        <v>297395</v>
      </c>
      <c r="EB98">
        <v>298882</v>
      </c>
      <c r="EC98">
        <v>300376</v>
      </c>
      <c r="ED98">
        <v>498795</v>
      </c>
      <c r="EE98">
        <v>381985</v>
      </c>
      <c r="EF98">
        <v>383895</v>
      </c>
      <c r="EG98">
        <v>332525</v>
      </c>
    </row>
    <row r="99" spans="5:137" x14ac:dyDescent="0.3">
      <c r="E99" s="225"/>
      <c r="F99" s="225"/>
      <c r="G99" s="225"/>
      <c r="H99" s="225"/>
      <c r="I99" s="225"/>
      <c r="J99" s="225"/>
      <c r="K99" s="225"/>
      <c r="L99" s="225"/>
      <c r="M99" s="225"/>
      <c r="N99" s="225"/>
      <c r="O99" s="225"/>
      <c r="P99" s="225"/>
      <c r="Q99" s="225"/>
      <c r="R99" s="225"/>
      <c r="S99" s="225"/>
      <c r="T99" s="225"/>
      <c r="U99" s="225"/>
      <c r="V99" s="225"/>
      <c r="W99" s="225"/>
      <c r="X99" s="225"/>
      <c r="Y99" s="225"/>
      <c r="Z99" s="225"/>
      <c r="AA99" s="225"/>
      <c r="AB99" s="225"/>
      <c r="AC99" s="225"/>
      <c r="AD99" s="225"/>
      <c r="AE99" s="225"/>
      <c r="AF99" s="225"/>
      <c r="AG99" s="225"/>
      <c r="AH99" s="225"/>
      <c r="AI99" s="225"/>
      <c r="AJ99" s="225"/>
      <c r="AK99" s="225"/>
      <c r="AL99" s="225"/>
      <c r="AM99" s="225"/>
      <c r="AN99" s="225"/>
      <c r="AO99" s="225"/>
      <c r="AP99" s="225"/>
      <c r="AQ99" s="225"/>
      <c r="AR99" s="225"/>
      <c r="DI99" t="s">
        <v>347</v>
      </c>
      <c r="DJ99">
        <v>5487.7</v>
      </c>
      <c r="DK99">
        <v>4066.36</v>
      </c>
      <c r="DL99">
        <v>3374.31</v>
      </c>
      <c r="DM99">
        <v>5218.07</v>
      </c>
      <c r="DN99">
        <v>3947.22</v>
      </c>
      <c r="DO99">
        <v>3425.18</v>
      </c>
      <c r="DP99">
        <v>5296.73</v>
      </c>
      <c r="DQ99">
        <v>3963.22</v>
      </c>
      <c r="DR99">
        <v>3476.82</v>
      </c>
      <c r="DS99">
        <v>5376.58</v>
      </c>
      <c r="DW99" t="s">
        <v>347</v>
      </c>
      <c r="DX99">
        <v>31.356000000000002</v>
      </c>
      <c r="DY99">
        <v>28.886700000000001</v>
      </c>
      <c r="DZ99">
        <v>27.569400000000002</v>
      </c>
      <c r="EA99">
        <v>27.7073</v>
      </c>
      <c r="EB99">
        <v>27.845800000000001</v>
      </c>
      <c r="EC99">
        <v>27.985099999999999</v>
      </c>
      <c r="ED99">
        <v>40.240699999999997</v>
      </c>
      <c r="EE99">
        <v>45.686999999999998</v>
      </c>
      <c r="EF99">
        <v>45.915500000000002</v>
      </c>
      <c r="EG99">
        <v>44.210900000000002</v>
      </c>
    </row>
    <row r="100" spans="5:137" x14ac:dyDescent="0.3">
      <c r="AP100" s="225"/>
      <c r="AQ100" s="225"/>
      <c r="AR100" s="225"/>
    </row>
    <row r="101" spans="5:137" x14ac:dyDescent="0.3">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c r="AA101" s="225"/>
      <c r="AB101" s="225"/>
      <c r="AC101" s="225"/>
      <c r="AD101" s="225"/>
      <c r="AE101" s="225"/>
      <c r="AF101" s="225"/>
      <c r="AG101" s="225"/>
      <c r="AH101" s="225"/>
      <c r="AI101" s="225"/>
      <c r="AJ101" s="225"/>
      <c r="AK101" s="225"/>
      <c r="AL101" s="225"/>
      <c r="AM101" s="225"/>
      <c r="AN101" s="225"/>
      <c r="AO101" s="225"/>
      <c r="AP101" s="225"/>
      <c r="AQ101" s="225"/>
      <c r="AR101" s="225"/>
      <c r="DG101" t="s">
        <v>466</v>
      </c>
      <c r="DI101" t="s">
        <v>342</v>
      </c>
      <c r="DJ101">
        <f>DJ83/1000000</f>
        <v>3.9481400000000002E-3</v>
      </c>
      <c r="DK101">
        <f t="shared" ref="DK101:DS101" si="67">DK83/1000000</f>
        <v>2.0983999999999999E-2</v>
      </c>
      <c r="DL101">
        <f t="shared" si="67"/>
        <v>3.3009499999999997E-2</v>
      </c>
      <c r="DM101">
        <f t="shared" si="67"/>
        <v>4.0076599999999997E-3</v>
      </c>
      <c r="DN101">
        <f t="shared" si="67"/>
        <v>2.1300400000000001E-2</v>
      </c>
      <c r="DO101">
        <f t="shared" si="67"/>
        <v>3.3507099999999998E-2</v>
      </c>
      <c r="DP101">
        <f t="shared" si="67"/>
        <v>4.06808E-3</v>
      </c>
      <c r="DQ101">
        <f t="shared" si="67"/>
        <v>2.1621499999999998E-2</v>
      </c>
      <c r="DR101">
        <f t="shared" si="67"/>
        <v>3.4012199999999999E-2</v>
      </c>
      <c r="DS101">
        <f t="shared" si="67"/>
        <v>4.1293999999999992E-3</v>
      </c>
      <c r="DU101" t="s">
        <v>466</v>
      </c>
      <c r="DW101" t="s">
        <v>342</v>
      </c>
      <c r="DX101">
        <f>DX83/1000000</f>
        <v>4.2148051839E-2</v>
      </c>
      <c r="DY101">
        <f t="shared" ref="DY101:EG101" si="68">DY83/1000000</f>
        <v>2.0538894609719999E-2</v>
      </c>
      <c r="DZ101">
        <f t="shared" si="68"/>
        <v>0</v>
      </c>
      <c r="EA101">
        <f t="shared" si="68"/>
        <v>0</v>
      </c>
      <c r="EB101">
        <f t="shared" si="68"/>
        <v>0</v>
      </c>
      <c r="EC101">
        <f t="shared" si="68"/>
        <v>0</v>
      </c>
      <c r="ED101">
        <f t="shared" si="68"/>
        <v>4.0341389673849593E-2</v>
      </c>
      <c r="EE101">
        <f t="shared" si="68"/>
        <v>3.0794502243008441E-2</v>
      </c>
      <c r="EF101">
        <f t="shared" si="68"/>
        <v>0</v>
      </c>
      <c r="EG101">
        <f t="shared" si="68"/>
        <v>0</v>
      </c>
    </row>
    <row r="102" spans="5:137" x14ac:dyDescent="0.3">
      <c r="AP102" s="225"/>
      <c r="AQ102" s="225"/>
      <c r="AR102" s="225"/>
      <c r="DI102" t="s">
        <v>469</v>
      </c>
      <c r="DJ102">
        <f t="shared" ref="DJ102:DS102" si="69">DJ84/1000000</f>
        <v>3.3164399999999999E-3</v>
      </c>
      <c r="DK102">
        <f t="shared" si="69"/>
        <v>1.7626599999999999E-2</v>
      </c>
      <c r="DL102">
        <f t="shared" si="69"/>
        <v>2.7727999999999999E-2</v>
      </c>
      <c r="DM102">
        <f t="shared" si="69"/>
        <v>3.3664400000000001E-3</v>
      </c>
      <c r="DN102">
        <f t="shared" si="69"/>
        <v>1.78923E-2</v>
      </c>
      <c r="DO102">
        <f t="shared" si="69"/>
        <v>2.8146000000000001E-2</v>
      </c>
      <c r="DP102">
        <f t="shared" si="69"/>
        <v>3.4171799999999997E-3</v>
      </c>
      <c r="DQ102">
        <f t="shared" si="69"/>
        <v>1.8162000000000001E-2</v>
      </c>
      <c r="DR102">
        <f t="shared" si="69"/>
        <v>2.85703E-2</v>
      </c>
      <c r="DS102">
        <f t="shared" si="69"/>
        <v>3.4686999999999999E-3</v>
      </c>
      <c r="DW102" t="s">
        <v>469</v>
      </c>
      <c r="DX102">
        <f t="shared" ref="DX102:EG102" si="70">DX84/1000000</f>
        <v>0.16382167230340799</v>
      </c>
      <c r="DY102">
        <f t="shared" si="70"/>
        <v>0.246928985598456</v>
      </c>
      <c r="DZ102">
        <f t="shared" si="70"/>
        <v>0.25186756531042509</v>
      </c>
      <c r="EA102">
        <f t="shared" si="70"/>
        <v>0.25690491661663362</v>
      </c>
      <c r="EB102">
        <f t="shared" si="70"/>
        <v>0.26204301494896631</v>
      </c>
      <c r="EC102">
        <f t="shared" si="70"/>
        <v>0.26728387524794561</v>
      </c>
      <c r="ED102">
        <f t="shared" si="70"/>
        <v>0.24493925297836031</v>
      </c>
      <c r="EE102">
        <f t="shared" si="70"/>
        <v>0.27962802878819998</v>
      </c>
      <c r="EF102">
        <f t="shared" si="70"/>
        <v>0.28522058936396399</v>
      </c>
      <c r="EG102">
        <f t="shared" si="70"/>
        <v>0.29092500115124326</v>
      </c>
    </row>
    <row r="103" spans="5:137" x14ac:dyDescent="0.3">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c r="AA103" s="225"/>
      <c r="AB103" s="225"/>
      <c r="AC103" s="225"/>
      <c r="AD103" s="225"/>
      <c r="AE103" s="225"/>
      <c r="AF103" s="225"/>
      <c r="AG103" s="225"/>
      <c r="AH103" s="225"/>
      <c r="AI103" s="225"/>
      <c r="AJ103" s="225"/>
      <c r="AK103" s="225"/>
      <c r="AL103" s="225"/>
      <c r="AM103" s="225"/>
      <c r="AN103" s="225"/>
      <c r="AO103" s="225"/>
      <c r="AP103" s="225"/>
      <c r="AQ103" s="225"/>
      <c r="AR103" s="225"/>
      <c r="DI103" t="s">
        <v>515</v>
      </c>
      <c r="DJ103">
        <f t="shared" ref="DJ103:DS103" si="71">DJ85/1000000</f>
        <v>3.8463171720000001E-2</v>
      </c>
      <c r="DK103">
        <f t="shared" si="71"/>
        <v>0.2042441543198</v>
      </c>
      <c r="DL103">
        <f t="shared" si="71"/>
        <v>0.32100371867899996</v>
      </c>
      <c r="DM103">
        <f t="shared" si="71"/>
        <v>3.8939371720000004E-2</v>
      </c>
      <c r="DN103">
        <f t="shared" si="71"/>
        <v>0.20677515431980001</v>
      </c>
      <c r="DO103">
        <f t="shared" si="71"/>
        <v>0.32498471867899997</v>
      </c>
      <c r="DP103">
        <f t="shared" si="71"/>
        <v>3.9422671719999997E-2</v>
      </c>
      <c r="DQ103">
        <f t="shared" si="71"/>
        <v>0.2093441543198</v>
      </c>
      <c r="DR103">
        <f t="shared" si="71"/>
        <v>0.32902571867899999</v>
      </c>
      <c r="DS103">
        <f t="shared" si="71"/>
        <v>3.9913271719999997E-2</v>
      </c>
      <c r="DW103" t="s">
        <v>515</v>
      </c>
      <c r="DX103">
        <f t="shared" ref="DX103:EG103" si="72">DX85/1000000</f>
        <v>0.29465130659694</v>
      </c>
      <c r="DY103">
        <f t="shared" si="72"/>
        <v>0.44412895571282995</v>
      </c>
      <c r="DZ103">
        <f t="shared" si="72"/>
        <v>0.45301153482708656</v>
      </c>
      <c r="EA103">
        <f t="shared" si="72"/>
        <v>0.46207176552362828</v>
      </c>
      <c r="EB103">
        <f t="shared" si="72"/>
        <v>0.47131320083410089</v>
      </c>
      <c r="EC103">
        <f t="shared" si="72"/>
        <v>0.48073946485078295</v>
      </c>
      <c r="ED103">
        <f t="shared" si="72"/>
        <v>0.44055020262084643</v>
      </c>
      <c r="EE103">
        <f t="shared" si="72"/>
        <v>0.50294178349597918</v>
      </c>
      <c r="EF103">
        <f t="shared" si="72"/>
        <v>0.51300061916589879</v>
      </c>
      <c r="EG103">
        <f t="shared" si="72"/>
        <v>0.52326063154921676</v>
      </c>
    </row>
    <row r="104" spans="5:137" x14ac:dyDescent="0.3">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c r="AA104" s="225"/>
      <c r="AB104" s="225"/>
      <c r="AC104" s="225"/>
      <c r="AD104" s="225"/>
      <c r="AE104" s="225"/>
      <c r="AF104" s="225"/>
      <c r="AG104" s="225"/>
      <c r="AH104" s="225"/>
      <c r="AI104" s="225"/>
      <c r="AJ104" s="225"/>
      <c r="AK104" s="225"/>
      <c r="AL104" s="225"/>
      <c r="AM104" s="225"/>
      <c r="AN104" s="225"/>
      <c r="AO104" s="225"/>
      <c r="AP104" s="225"/>
      <c r="AQ104" s="225"/>
      <c r="AR104" s="225"/>
      <c r="DI104" t="s">
        <v>468</v>
      </c>
      <c r="DJ104">
        <f t="shared" ref="DJ104:DS104" si="73">DJ86/1000000</f>
        <v>5.7784000000000002E-2</v>
      </c>
      <c r="DK104">
        <f t="shared" si="73"/>
        <v>5.7784000000000002E-2</v>
      </c>
      <c r="DL104">
        <f t="shared" si="73"/>
        <v>5.7784000000000002E-2</v>
      </c>
      <c r="DM104">
        <f t="shared" si="73"/>
        <v>5.7784000000000002E-2</v>
      </c>
      <c r="DN104">
        <f t="shared" si="73"/>
        <v>5.7784000000000002E-2</v>
      </c>
      <c r="DO104">
        <f t="shared" si="73"/>
        <v>5.7784000000000002E-2</v>
      </c>
      <c r="DP104">
        <f t="shared" si="73"/>
        <v>0</v>
      </c>
      <c r="DQ104">
        <f t="shared" si="73"/>
        <v>0</v>
      </c>
      <c r="DR104">
        <f t="shared" si="73"/>
        <v>0</v>
      </c>
      <c r="DS104">
        <f t="shared" si="73"/>
        <v>0</v>
      </c>
      <c r="DW104" t="s">
        <v>468</v>
      </c>
      <c r="DX104">
        <f t="shared" ref="DX104:EG104" si="74">DX86/1000000</f>
        <v>5.4405000000000002E-2</v>
      </c>
      <c r="DY104">
        <f t="shared" si="74"/>
        <v>5.4405000000000002E-2</v>
      </c>
      <c r="DZ104">
        <f t="shared" si="74"/>
        <v>5.4405000000000002E-2</v>
      </c>
      <c r="EA104">
        <f t="shared" si="74"/>
        <v>5.4405000000000002E-2</v>
      </c>
      <c r="EB104">
        <f t="shared" si="74"/>
        <v>5.4405000000000002E-2</v>
      </c>
      <c r="EC104">
        <f t="shared" si="74"/>
        <v>5.4405000000000002E-2</v>
      </c>
      <c r="ED104">
        <f t="shared" si="74"/>
        <v>0</v>
      </c>
      <c r="EE104">
        <f t="shared" si="74"/>
        <v>0</v>
      </c>
      <c r="EF104">
        <f t="shared" si="74"/>
        <v>0</v>
      </c>
      <c r="EG104">
        <f t="shared" si="74"/>
        <v>0</v>
      </c>
    </row>
    <row r="105" spans="5:137" x14ac:dyDescent="0.3">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c r="AA105" s="225"/>
      <c r="AB105" s="225"/>
      <c r="AC105" s="225"/>
      <c r="AD105" s="225"/>
      <c r="AE105" s="225"/>
      <c r="AF105" s="225"/>
      <c r="AG105" s="225"/>
      <c r="AH105" s="225"/>
      <c r="AI105" s="225"/>
      <c r="AJ105" s="225"/>
      <c r="AK105" s="225"/>
      <c r="AL105" s="225"/>
      <c r="AM105" s="225"/>
      <c r="AN105" s="225"/>
      <c r="AO105" s="225"/>
      <c r="AP105" s="225"/>
      <c r="AQ105" s="225"/>
      <c r="AR105" s="225"/>
      <c r="DI105" t="s">
        <v>346</v>
      </c>
      <c r="DJ105">
        <f t="shared" ref="DJ105:DS105" si="75">DJ87/1000000</f>
        <v>2.0898799999999999E-2</v>
      </c>
      <c r="DK105">
        <f t="shared" si="75"/>
        <v>0.11107499999999999</v>
      </c>
      <c r="DL105">
        <f t="shared" si="75"/>
        <v>0.17473</v>
      </c>
      <c r="DM105">
        <f t="shared" si="75"/>
        <v>2.1213900000000001E-2</v>
      </c>
      <c r="DN105">
        <f t="shared" si="75"/>
        <v>0.11275</v>
      </c>
      <c r="DO105">
        <f t="shared" si="75"/>
        <v>0.17736399999999999</v>
      </c>
      <c r="DP105">
        <f t="shared" si="75"/>
        <v>2.1533699999999999E-2</v>
      </c>
      <c r="DQ105">
        <f t="shared" si="75"/>
        <v>0.11445</v>
      </c>
      <c r="DR105">
        <f t="shared" si="75"/>
        <v>0.180038</v>
      </c>
      <c r="DS105">
        <f t="shared" si="75"/>
        <v>2.1858300000000001E-2</v>
      </c>
      <c r="DW105" t="s">
        <v>346</v>
      </c>
      <c r="DX105">
        <f t="shared" ref="DX105:EG105" si="76">DX87/1000000</f>
        <v>8.1563350159663206E-2</v>
      </c>
      <c r="DY105">
        <f t="shared" si="76"/>
        <v>3.9746108772574715E-2</v>
      </c>
      <c r="DZ105">
        <f t="shared" si="76"/>
        <v>0</v>
      </c>
      <c r="EA105">
        <f t="shared" si="76"/>
        <v>0</v>
      </c>
      <c r="EB105">
        <f t="shared" si="76"/>
        <v>0</v>
      </c>
      <c r="EC105">
        <f t="shared" si="76"/>
        <v>0</v>
      </c>
      <c r="ED105">
        <f t="shared" si="76"/>
        <v>7.806716439622001E-2</v>
      </c>
      <c r="EE105">
        <f t="shared" si="76"/>
        <v>5.9592381138596995E-2</v>
      </c>
      <c r="EF105">
        <f t="shared" si="76"/>
        <v>0</v>
      </c>
      <c r="EG105">
        <f t="shared" si="76"/>
        <v>0</v>
      </c>
    </row>
    <row r="106" spans="5:137" x14ac:dyDescent="0.3">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DI106" t="s">
        <v>347</v>
      </c>
      <c r="DJ106">
        <f t="shared" ref="DJ106:DS106" si="77">DJ88/1000000</f>
        <v>1.01947E-3</v>
      </c>
      <c r="DK106">
        <f t="shared" si="77"/>
        <v>1.88915E-3</v>
      </c>
      <c r="DL106">
        <f t="shared" si="77"/>
        <v>2.5482399999999998E-3</v>
      </c>
      <c r="DM106">
        <f t="shared" si="77"/>
        <v>1.03484E-3</v>
      </c>
      <c r="DN106">
        <f t="shared" si="77"/>
        <v>1.91763E-3</v>
      </c>
      <c r="DO106">
        <f t="shared" si="77"/>
        <v>2.55039E-3</v>
      </c>
      <c r="DP106">
        <f t="shared" si="77"/>
        <v>1.0504400000000001E-3</v>
      </c>
      <c r="DQ106">
        <f t="shared" si="77"/>
        <v>1.9465399999999999E-3</v>
      </c>
      <c r="DR106">
        <f t="shared" si="77"/>
        <v>2.5888400000000002E-3</v>
      </c>
      <c r="DS106">
        <f t="shared" si="77"/>
        <v>1.06628E-3</v>
      </c>
      <c r="DW106" t="s">
        <v>347</v>
      </c>
      <c r="DX106">
        <f t="shared" ref="DX106:EG106" si="78">DX88/1000000</f>
        <v>4.9245E-6</v>
      </c>
      <c r="DY106">
        <f t="shared" si="78"/>
        <v>4.9127599999999995E-6</v>
      </c>
      <c r="DZ106">
        <f t="shared" si="78"/>
        <v>4.6997999999999995E-6</v>
      </c>
      <c r="EA106">
        <f t="shared" si="78"/>
        <v>4.5355900000000004E-6</v>
      </c>
      <c r="EB106">
        <f t="shared" si="78"/>
        <v>4.5849200000000005E-6</v>
      </c>
      <c r="EC106">
        <f t="shared" si="78"/>
        <v>4.6346399999999999E-6</v>
      </c>
      <c r="ED106">
        <f t="shared" si="78"/>
        <v>2.4956299999999999E-6</v>
      </c>
      <c r="EE106">
        <f t="shared" si="78"/>
        <v>5.0599200000000002E-6</v>
      </c>
      <c r="EF106">
        <f t="shared" si="78"/>
        <v>5.13333E-6</v>
      </c>
      <c r="EG106">
        <f t="shared" si="78"/>
        <v>4.8583699999999995E-6</v>
      </c>
    </row>
    <row r="107" spans="5:137" x14ac:dyDescent="0.3">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c r="AA107" s="225"/>
      <c r="AB107" s="225"/>
      <c r="AC107" s="225"/>
      <c r="AD107" s="225"/>
      <c r="AE107" s="225"/>
      <c r="AF107" s="225"/>
      <c r="AG107" s="225"/>
      <c r="AH107" s="225"/>
      <c r="AI107" s="225"/>
      <c r="AJ107" s="225"/>
      <c r="AK107" s="225"/>
      <c r="AL107" s="225"/>
      <c r="AM107" s="225"/>
      <c r="AN107" s="225"/>
      <c r="AO107" s="225"/>
      <c r="AP107" s="225"/>
      <c r="AQ107" s="225"/>
      <c r="AR107" s="225"/>
      <c r="CT107" s="250"/>
    </row>
    <row r="108" spans="5:137" x14ac:dyDescent="0.3">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c r="AA108" s="225"/>
      <c r="AB108" s="225"/>
      <c r="AC108" s="225"/>
      <c r="AD108" s="225"/>
      <c r="AE108" s="225"/>
      <c r="AF108" s="225"/>
      <c r="AG108" s="225"/>
      <c r="AH108" s="225"/>
      <c r="AI108" s="225"/>
      <c r="AJ108" s="225"/>
      <c r="AK108" s="225"/>
      <c r="AL108" s="225"/>
      <c r="AM108" s="225"/>
      <c r="AN108" s="225"/>
      <c r="AO108" s="225"/>
      <c r="AP108" s="225"/>
      <c r="AQ108" s="225"/>
      <c r="AR108" s="225"/>
      <c r="CT108" s="250"/>
      <c r="DG108" t="s">
        <v>467</v>
      </c>
      <c r="DI108" t="s">
        <v>470</v>
      </c>
      <c r="DJ108" s="169">
        <f>DJ94/1000000</f>
        <v>1.34832</v>
      </c>
      <c r="DK108" s="169">
        <f t="shared" ref="DK108:DS108" si="79">DK94/1000000</f>
        <v>0.926709</v>
      </c>
      <c r="DL108" s="169">
        <f t="shared" si="79"/>
        <v>0.63126300000000002</v>
      </c>
      <c r="DM108" s="169">
        <f t="shared" si="79"/>
        <v>1.3686499999999999</v>
      </c>
      <c r="DN108" s="169">
        <f t="shared" si="79"/>
        <v>0.94067999999999996</v>
      </c>
      <c r="DO108" s="169">
        <f t="shared" si="79"/>
        <v>0.64078000000000002</v>
      </c>
      <c r="DP108" s="169">
        <f t="shared" si="79"/>
        <v>1.3892800000000001</v>
      </c>
      <c r="DQ108" s="169">
        <f t="shared" si="79"/>
        <v>0.95486099999999996</v>
      </c>
      <c r="DR108" s="169">
        <f t="shared" si="79"/>
        <v>0.65044000000000002</v>
      </c>
      <c r="DS108" s="169">
        <f t="shared" si="79"/>
        <v>1.41022</v>
      </c>
      <c r="DU108" t="s">
        <v>467</v>
      </c>
      <c r="DW108" t="s">
        <v>470</v>
      </c>
      <c r="DX108" s="169">
        <f>DX94/1000000</f>
        <v>0.91833299999999995</v>
      </c>
      <c r="DY108" s="169">
        <f t="shared" ref="DY108:EG108" si="80">DY94/1000000</f>
        <v>0.68265799999999999</v>
      </c>
      <c r="DZ108" s="169">
        <f t="shared" si="80"/>
        <v>0.68607200000000002</v>
      </c>
      <c r="EA108" s="169">
        <f t="shared" si="80"/>
        <v>0.68950199999999995</v>
      </c>
      <c r="EB108" s="169">
        <f t="shared" si="80"/>
        <v>0.69294900000000004</v>
      </c>
      <c r="EC108" s="169">
        <f t="shared" si="80"/>
        <v>0.69641399999999998</v>
      </c>
      <c r="ED108" s="169">
        <f t="shared" si="80"/>
        <v>1.1564399999999999</v>
      </c>
      <c r="EE108" s="169">
        <f t="shared" si="80"/>
        <v>0.88562200000000002</v>
      </c>
      <c r="EF108" s="169">
        <f t="shared" si="80"/>
        <v>0.89005000000000001</v>
      </c>
      <c r="EG108" s="169">
        <f t="shared" si="80"/>
        <v>0.77095000000000002</v>
      </c>
    </row>
    <row r="109" spans="5:137" x14ac:dyDescent="0.3">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c r="AA109" s="225"/>
      <c r="AB109" s="225"/>
      <c r="AC109" s="225"/>
      <c r="AD109" s="225"/>
      <c r="AE109" s="225"/>
      <c r="AF109" s="225"/>
      <c r="AG109" s="225"/>
      <c r="AH109" s="225"/>
      <c r="AI109" s="225"/>
      <c r="AJ109" s="225"/>
      <c r="AK109" s="225"/>
      <c r="AL109" s="225"/>
      <c r="AM109" s="225"/>
      <c r="AN109" s="225"/>
      <c r="AO109" s="225"/>
      <c r="AP109" s="225"/>
      <c r="AQ109" s="225"/>
      <c r="AR109" s="225"/>
      <c r="DI109" t="s">
        <v>469</v>
      </c>
      <c r="DJ109" s="169">
        <f t="shared" ref="DJ109:DS109" si="81">DJ95/1000000</f>
        <v>0.55561099999999997</v>
      </c>
      <c r="DK109" s="169">
        <f t="shared" si="81"/>
        <v>0.38187500000000002</v>
      </c>
      <c r="DL109" s="169">
        <f t="shared" si="81"/>
        <v>0.260129</v>
      </c>
      <c r="DM109" s="169">
        <f t="shared" si="81"/>
        <v>0.56398700000000002</v>
      </c>
      <c r="DN109" s="169">
        <f t="shared" si="81"/>
        <v>0.38763199999999998</v>
      </c>
      <c r="DO109" s="169">
        <f t="shared" si="81"/>
        <v>0.26405000000000001</v>
      </c>
      <c r="DP109" s="169">
        <f t="shared" si="81"/>
        <v>0.57248900000000003</v>
      </c>
      <c r="DQ109" s="169">
        <f t="shared" si="81"/>
        <v>0.39347500000000002</v>
      </c>
      <c r="DR109" s="169">
        <f t="shared" si="81"/>
        <v>0.26803100000000002</v>
      </c>
      <c r="DS109" s="169">
        <f t="shared" si="81"/>
        <v>0.58111900000000005</v>
      </c>
      <c r="DW109" t="s">
        <v>469</v>
      </c>
      <c r="DX109" s="169">
        <f t="shared" ref="DX109:EG109" si="82">DX95/1000000</f>
        <v>0.61810799999999999</v>
      </c>
      <c r="DY109" s="169">
        <f t="shared" si="82"/>
        <v>0.45948099999999997</v>
      </c>
      <c r="DZ109" s="169">
        <f t="shared" si="82"/>
        <v>0.461779</v>
      </c>
      <c r="EA109" s="169">
        <f t="shared" si="82"/>
        <v>0.464088</v>
      </c>
      <c r="EB109" s="169">
        <f t="shared" si="82"/>
        <v>0.46640799999999999</v>
      </c>
      <c r="EC109" s="169">
        <f t="shared" si="82"/>
        <v>0.46873999999999999</v>
      </c>
      <c r="ED109" s="169">
        <f t="shared" si="82"/>
        <v>0.77837400000000001</v>
      </c>
      <c r="EE109" s="169">
        <f t="shared" si="82"/>
        <v>0.59609199999999996</v>
      </c>
      <c r="EF109" s="169">
        <f t="shared" si="82"/>
        <v>0.59907200000000005</v>
      </c>
      <c r="EG109" s="169">
        <f t="shared" si="82"/>
        <v>0.51890899999999995</v>
      </c>
    </row>
    <row r="110" spans="5:137" x14ac:dyDescent="0.3">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c r="AA110" s="225"/>
      <c r="AB110" s="225"/>
      <c r="AC110" s="225"/>
      <c r="AD110" s="225"/>
      <c r="AE110" s="225"/>
      <c r="AF110" s="225"/>
      <c r="AG110" s="225"/>
      <c r="AH110" s="225"/>
      <c r="AI110" s="225"/>
      <c r="AJ110" s="225"/>
      <c r="AK110" s="225"/>
      <c r="AL110" s="225"/>
      <c r="AM110" s="225"/>
      <c r="AN110" s="225"/>
      <c r="AO110" s="225"/>
      <c r="AP110" s="225"/>
      <c r="AQ110" s="225"/>
      <c r="AR110" s="225"/>
      <c r="DI110" t="s">
        <v>515</v>
      </c>
      <c r="DJ110" s="169">
        <f t="shared" ref="DJ110:DS110" si="83">DJ96/1000000</f>
        <v>2.2357598729988002</v>
      </c>
      <c r="DK110" s="169">
        <f t="shared" si="83"/>
        <v>1.536335790399</v>
      </c>
      <c r="DL110" s="169">
        <f t="shared" si="83"/>
        <v>1.0463202260397999</v>
      </c>
      <c r="DM110" s="169">
        <f t="shared" si="83"/>
        <v>2.2680598729988</v>
      </c>
      <c r="DN110" s="169">
        <f t="shared" si="83"/>
        <v>1.558525790399</v>
      </c>
      <c r="DO110" s="169">
        <f t="shared" si="83"/>
        <v>1.0614402260398001</v>
      </c>
      <c r="DP110" s="169">
        <f t="shared" si="83"/>
        <v>2.3008398729988002</v>
      </c>
      <c r="DQ110" s="169">
        <f t="shared" si="83"/>
        <v>1.581065790399</v>
      </c>
      <c r="DR110" s="169">
        <f t="shared" si="83"/>
        <v>1.0767902260398001</v>
      </c>
      <c r="DS110" s="169">
        <f t="shared" si="83"/>
        <v>2.3341198729988002</v>
      </c>
      <c r="DW110" t="s">
        <v>515</v>
      </c>
      <c r="DX110" s="169">
        <f>DX96/1000000</f>
        <v>1.604968869241</v>
      </c>
      <c r="DY110" s="169">
        <f t="shared" ref="DY110:EG110" si="84">DY96/1000000</f>
        <v>1.210098774163</v>
      </c>
      <c r="DZ110" s="169">
        <f t="shared" si="84"/>
        <v>1.2157287741630001</v>
      </c>
      <c r="EA110" s="169">
        <f t="shared" si="84"/>
        <v>1.221378774163</v>
      </c>
      <c r="EB110" s="169">
        <f t="shared" si="84"/>
        <v>1.2270587741630001</v>
      </c>
      <c r="EC110" s="169">
        <f t="shared" si="84"/>
        <v>1.2327787741630001</v>
      </c>
      <c r="ED110" s="169">
        <f t="shared" si="84"/>
        <v>1.9930694511559999</v>
      </c>
      <c r="EE110" s="169">
        <f t="shared" si="84"/>
        <v>1.544548723755</v>
      </c>
      <c r="EF110" s="169">
        <f t="shared" si="84"/>
        <v>1.5518487237549998</v>
      </c>
      <c r="EG110" s="169">
        <f t="shared" si="84"/>
        <v>1.355528723755</v>
      </c>
    </row>
    <row r="111" spans="5:137" x14ac:dyDescent="0.3">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c r="AA111" s="225"/>
      <c r="AB111" s="225"/>
      <c r="AC111" s="225"/>
      <c r="AD111" s="225"/>
      <c r="AE111" s="225"/>
      <c r="AF111" s="225"/>
      <c r="AG111" s="225"/>
      <c r="AH111" s="225"/>
      <c r="AI111" s="225"/>
      <c r="AJ111" s="225"/>
      <c r="AK111" s="225"/>
      <c r="AL111" s="225"/>
      <c r="AM111" s="225"/>
      <c r="AN111" s="225"/>
      <c r="AO111" s="225"/>
      <c r="AP111" s="225"/>
      <c r="AQ111" s="225"/>
      <c r="AR111" s="225"/>
      <c r="DI111" t="s">
        <v>468</v>
      </c>
      <c r="DJ111" s="169">
        <f t="shared" ref="DJ111:DS111" si="85">DJ97/1000000</f>
        <v>0</v>
      </c>
      <c r="DK111" s="169">
        <f t="shared" si="85"/>
        <v>0</v>
      </c>
      <c r="DL111" s="169">
        <f t="shared" si="85"/>
        <v>0</v>
      </c>
      <c r="DM111" s="169">
        <f t="shared" si="85"/>
        <v>0</v>
      </c>
      <c r="DN111" s="169">
        <f t="shared" si="85"/>
        <v>0</v>
      </c>
      <c r="DO111" s="169">
        <f t="shared" si="85"/>
        <v>0</v>
      </c>
      <c r="DP111" s="169">
        <f t="shared" si="85"/>
        <v>0</v>
      </c>
      <c r="DQ111" s="169">
        <f t="shared" si="85"/>
        <v>0</v>
      </c>
      <c r="DR111" s="169">
        <f t="shared" si="85"/>
        <v>0</v>
      </c>
      <c r="DS111" s="169">
        <f t="shared" si="85"/>
        <v>0</v>
      </c>
      <c r="DW111" t="s">
        <v>468</v>
      </c>
      <c r="DX111" s="169">
        <f t="shared" ref="DX111:EG111" si="86">DX97/1000000</f>
        <v>0</v>
      </c>
      <c r="DY111" s="169">
        <f t="shared" si="86"/>
        <v>0</v>
      </c>
      <c r="DZ111" s="169">
        <f t="shared" si="86"/>
        <v>0</v>
      </c>
      <c r="EA111" s="169">
        <f t="shared" si="86"/>
        <v>0</v>
      </c>
      <c r="EB111" s="169">
        <f t="shared" si="86"/>
        <v>0</v>
      </c>
      <c r="EC111" s="169">
        <f t="shared" si="86"/>
        <v>0</v>
      </c>
      <c r="ED111" s="169">
        <f t="shared" si="86"/>
        <v>0</v>
      </c>
      <c r="EE111" s="169">
        <f t="shared" si="86"/>
        <v>0</v>
      </c>
      <c r="EF111" s="169">
        <f t="shared" si="86"/>
        <v>0</v>
      </c>
      <c r="EG111" s="169">
        <f t="shared" si="86"/>
        <v>0</v>
      </c>
    </row>
    <row r="112" spans="5:137" x14ac:dyDescent="0.3">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c r="AA112" s="225"/>
      <c r="AB112" s="225"/>
      <c r="AC112" s="225"/>
      <c r="AD112" s="225"/>
      <c r="AE112" s="225"/>
      <c r="AF112" s="225"/>
      <c r="AG112" s="225"/>
      <c r="AH112" s="225"/>
      <c r="AI112" s="225"/>
      <c r="AJ112" s="225"/>
      <c r="AK112" s="225"/>
      <c r="AL112" s="225"/>
      <c r="AM112" s="225"/>
      <c r="AN112" s="225"/>
      <c r="AO112" s="225"/>
      <c r="AP112" s="225"/>
      <c r="AQ112" s="225"/>
      <c r="AR112" s="225"/>
      <c r="DI112" t="s">
        <v>145</v>
      </c>
      <c r="DJ112" s="169">
        <f t="shared" ref="DJ112:DS112" si="87">DJ98/1000000</f>
        <v>0.49347999999999997</v>
      </c>
      <c r="DK112" s="169">
        <f t="shared" si="87"/>
        <v>0.33917199999999997</v>
      </c>
      <c r="DL112" s="169">
        <f t="shared" si="87"/>
        <v>0.23104</v>
      </c>
      <c r="DM112" s="169">
        <f t="shared" si="87"/>
        <v>0.500919</v>
      </c>
      <c r="DN112" s="169">
        <f t="shared" si="87"/>
        <v>0.34428500000000001</v>
      </c>
      <c r="DO112" s="169">
        <f t="shared" si="87"/>
        <v>0.23452300000000001</v>
      </c>
      <c r="DP112" s="169">
        <f t="shared" si="87"/>
        <v>0.50846999999999998</v>
      </c>
      <c r="DQ112" s="169">
        <f t="shared" si="87"/>
        <v>0.34947499999999998</v>
      </c>
      <c r="DR112" s="169">
        <f t="shared" si="87"/>
        <v>0.23805799999999999</v>
      </c>
      <c r="DS112" s="169">
        <f t="shared" si="87"/>
        <v>0.51613600000000004</v>
      </c>
      <c r="DW112" t="s">
        <v>145</v>
      </c>
      <c r="DX112" s="169">
        <f t="shared" ref="DX112:EG112" si="88">DX98/1000000</f>
        <v>0.396094</v>
      </c>
      <c r="DY112" s="169">
        <f t="shared" si="88"/>
        <v>0.29444300000000001</v>
      </c>
      <c r="DZ112" s="169">
        <f t="shared" si="88"/>
        <v>0.29591499999999998</v>
      </c>
      <c r="EA112" s="169">
        <f t="shared" si="88"/>
        <v>0.29739500000000002</v>
      </c>
      <c r="EB112" s="169">
        <f t="shared" si="88"/>
        <v>0.29888199999999998</v>
      </c>
      <c r="EC112" s="169">
        <f t="shared" si="88"/>
        <v>0.30037599999999998</v>
      </c>
      <c r="ED112" s="169">
        <f t="shared" si="88"/>
        <v>0.49879499999999999</v>
      </c>
      <c r="EE112" s="169">
        <f t="shared" si="88"/>
        <v>0.38198500000000002</v>
      </c>
      <c r="EF112" s="169">
        <f t="shared" si="88"/>
        <v>0.38389499999999999</v>
      </c>
      <c r="EG112" s="169">
        <f t="shared" si="88"/>
        <v>0.33252500000000002</v>
      </c>
    </row>
    <row r="113" spans="5:137" x14ac:dyDescent="0.3">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c r="AA113" s="225"/>
      <c r="AB113" s="225"/>
      <c r="AC113" s="225"/>
      <c r="AD113" s="225"/>
      <c r="AE113" s="225"/>
      <c r="AF113" s="225"/>
      <c r="AG113" s="225"/>
      <c r="AH113" s="225"/>
      <c r="AI113" s="225"/>
      <c r="AJ113" s="225"/>
      <c r="AK113" s="225"/>
      <c r="AL113" s="225"/>
      <c r="AM113" s="225"/>
      <c r="AN113" s="225"/>
      <c r="AO113" s="225"/>
      <c r="AP113" s="225"/>
      <c r="AQ113" s="225"/>
      <c r="AR113" s="225"/>
      <c r="DI113" t="s">
        <v>471</v>
      </c>
      <c r="DJ113" s="169">
        <f t="shared" ref="DJ113:DS113" si="89">DJ99/1000000</f>
        <v>5.4876999999999999E-3</v>
      </c>
      <c r="DK113" s="169">
        <f t="shared" si="89"/>
        <v>4.0663599999999998E-3</v>
      </c>
      <c r="DL113" s="169">
        <f t="shared" si="89"/>
        <v>3.3743100000000002E-3</v>
      </c>
      <c r="DM113" s="169">
        <f t="shared" si="89"/>
        <v>5.21807E-3</v>
      </c>
      <c r="DN113" s="169">
        <f t="shared" si="89"/>
        <v>3.9472199999999995E-3</v>
      </c>
      <c r="DO113" s="169">
        <f t="shared" si="89"/>
        <v>3.4251799999999999E-3</v>
      </c>
      <c r="DP113" s="169">
        <f t="shared" si="89"/>
        <v>5.2967299999999995E-3</v>
      </c>
      <c r="DQ113" s="169">
        <f t="shared" si="89"/>
        <v>3.9632199999999999E-3</v>
      </c>
      <c r="DR113" s="169">
        <f t="shared" si="89"/>
        <v>3.4768200000000003E-3</v>
      </c>
      <c r="DS113" s="169">
        <f t="shared" si="89"/>
        <v>5.3765799999999997E-3</v>
      </c>
      <c r="DW113" t="s">
        <v>471</v>
      </c>
      <c r="DX113" s="169">
        <f t="shared" ref="DX113:EG113" si="90">DX99/1000000</f>
        <v>3.1356000000000003E-5</v>
      </c>
      <c r="DY113" s="169">
        <f t="shared" si="90"/>
        <v>2.8886700000000002E-5</v>
      </c>
      <c r="DZ113" s="169">
        <f t="shared" si="90"/>
        <v>2.7569400000000001E-5</v>
      </c>
      <c r="EA113" s="169">
        <f t="shared" si="90"/>
        <v>2.7707300000000002E-5</v>
      </c>
      <c r="EB113" s="169">
        <f t="shared" si="90"/>
        <v>2.78458E-5</v>
      </c>
      <c r="EC113" s="169">
        <f t="shared" si="90"/>
        <v>2.7985100000000001E-5</v>
      </c>
      <c r="ED113" s="169">
        <f t="shared" si="90"/>
        <v>4.0240699999999996E-5</v>
      </c>
      <c r="EE113" s="169">
        <f t="shared" si="90"/>
        <v>4.5686999999999998E-5</v>
      </c>
      <c r="EF113" s="169">
        <f t="shared" si="90"/>
        <v>4.5915500000000004E-5</v>
      </c>
      <c r="EG113" s="169">
        <f t="shared" si="90"/>
        <v>4.4210900000000001E-5</v>
      </c>
    </row>
    <row r="114" spans="5:137" x14ac:dyDescent="0.3">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c r="AA114" s="225"/>
      <c r="AB114" s="225"/>
      <c r="AC114" s="225"/>
      <c r="AD114" s="225"/>
      <c r="AE114" s="225"/>
      <c r="AF114" s="225"/>
      <c r="AG114" s="225"/>
      <c r="AH114" s="225"/>
      <c r="AI114" s="225"/>
      <c r="AJ114" s="225"/>
      <c r="AK114" s="225"/>
      <c r="AL114" s="225"/>
      <c r="AM114" s="225"/>
      <c r="AN114" s="225"/>
      <c r="AO114" s="225"/>
      <c r="AP114" s="225"/>
      <c r="AQ114" s="225"/>
      <c r="AR114" s="225"/>
    </row>
    <row r="115" spans="5:137" x14ac:dyDescent="0.3">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225"/>
      <c r="AB115" s="225"/>
      <c r="AC115" s="225"/>
      <c r="AD115" s="225"/>
      <c r="AE115" s="225"/>
      <c r="AF115" s="225"/>
      <c r="AG115" s="225"/>
      <c r="AH115" s="225"/>
      <c r="AI115" s="225"/>
      <c r="AJ115" s="225"/>
      <c r="AK115" s="225"/>
      <c r="AL115" s="225"/>
      <c r="AM115" s="225"/>
      <c r="AN115" s="225"/>
      <c r="AO115" s="225"/>
      <c r="AP115" s="225"/>
      <c r="AQ115" s="225"/>
      <c r="AR115" s="225"/>
      <c r="DG115" t="s">
        <v>194</v>
      </c>
      <c r="DI115" t="s">
        <v>470</v>
      </c>
      <c r="DJ115" s="170">
        <f t="shared" ref="DJ115:DS115" si="91">DJ101/SUM(DJ$101:DJ$113)</f>
        <v>8.287293406710962E-4</v>
      </c>
      <c r="DK115" s="170">
        <f t="shared" si="91"/>
        <v>5.8260388963082624E-3</v>
      </c>
      <c r="DL115" s="170">
        <f t="shared" si="91"/>
        <v>1.183590124617963E-2</v>
      </c>
      <c r="DM115" s="170">
        <f t="shared" si="91"/>
        <v>8.2919731350944643E-4</v>
      </c>
      <c r="DN115" s="170">
        <f t="shared" si="91"/>
        <v>5.8301522505512056E-3</v>
      </c>
      <c r="DO115" s="170">
        <f t="shared" si="91"/>
        <v>1.1846014860607917E-2</v>
      </c>
      <c r="DP115" s="170">
        <f t="shared" si="91"/>
        <v>8.3949465257242403E-4</v>
      </c>
      <c r="DQ115" s="170">
        <f t="shared" si="91"/>
        <v>5.926354603532925E-3</v>
      </c>
      <c r="DR115" s="170">
        <f t="shared" si="91"/>
        <v>1.2099545943445684E-2</v>
      </c>
      <c r="DS115" s="170">
        <f t="shared" si="91"/>
        <v>8.3975145033486132E-4</v>
      </c>
      <c r="DU115" t="s">
        <v>182</v>
      </c>
      <c r="DW115" t="s">
        <v>470</v>
      </c>
      <c r="DX115" s="170">
        <f t="shared" ref="DX115:EG115" si="92">DX101/SUM(DX$101:DX$113)</f>
        <v>1.009744703167789E-2</v>
      </c>
      <c r="DY115" s="170">
        <f t="shared" si="92"/>
        <v>5.9490565069870065E-3</v>
      </c>
      <c r="DZ115" s="170">
        <f t="shared" si="92"/>
        <v>0</v>
      </c>
      <c r="EA115" s="170">
        <f t="shared" si="92"/>
        <v>0</v>
      </c>
      <c r="EB115" s="170">
        <f t="shared" si="92"/>
        <v>0</v>
      </c>
      <c r="EC115" s="170">
        <f t="shared" si="92"/>
        <v>0</v>
      </c>
      <c r="ED115" s="170">
        <f t="shared" si="92"/>
        <v>7.7125457146239315E-3</v>
      </c>
      <c r="EE115" s="170">
        <f t="shared" si="92"/>
        <v>7.1928677564268365E-3</v>
      </c>
      <c r="EF115" s="170">
        <f t="shared" si="92"/>
        <v>0</v>
      </c>
      <c r="EG115" s="170">
        <f t="shared" si="92"/>
        <v>0</v>
      </c>
    </row>
    <row r="116" spans="5:137" x14ac:dyDescent="0.3">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c r="AB116" s="225"/>
      <c r="AC116" s="225"/>
      <c r="AD116" s="225"/>
      <c r="AE116" s="225"/>
      <c r="AF116" s="225"/>
      <c r="AG116" s="225"/>
      <c r="AH116" s="225"/>
      <c r="AI116" s="225"/>
      <c r="AJ116" s="225"/>
      <c r="AK116" s="225"/>
      <c r="AL116" s="225"/>
      <c r="AM116" s="225"/>
      <c r="AN116" s="225"/>
      <c r="AO116" s="225"/>
      <c r="AP116" s="225"/>
      <c r="AQ116" s="225"/>
      <c r="AR116" s="225"/>
      <c r="DI116" t="s">
        <v>469</v>
      </c>
      <c r="DJ116" s="170">
        <f t="shared" ref="DJ116:DS116" si="93">DJ102/SUM(DJ$101:DJ$113)</f>
        <v>6.9613314993268989E-4</v>
      </c>
      <c r="DK116" s="170">
        <f t="shared" si="93"/>
        <v>4.8938837785773544E-3</v>
      </c>
      <c r="DL116" s="170">
        <f t="shared" si="93"/>
        <v>9.9421642179999339E-3</v>
      </c>
      <c r="DM116" s="170">
        <f t="shared" si="93"/>
        <v>6.9652690200534503E-4</v>
      </c>
      <c r="DN116" s="170">
        <f t="shared" si="93"/>
        <v>4.8973180368696049E-3</v>
      </c>
      <c r="DO116" s="170">
        <f t="shared" si="93"/>
        <v>9.9506652102590333E-3</v>
      </c>
      <c r="DP116" s="170">
        <f t="shared" si="93"/>
        <v>7.0517402235881189E-4</v>
      </c>
      <c r="DQ116" s="170">
        <f t="shared" si="93"/>
        <v>4.9781214212411256E-3</v>
      </c>
      <c r="DR116" s="170">
        <f t="shared" si="93"/>
        <v>1.0163637091044574E-2</v>
      </c>
      <c r="DS116" s="170">
        <f t="shared" si="93"/>
        <v>7.053920317180544E-4</v>
      </c>
      <c r="DW116" t="s">
        <v>469</v>
      </c>
      <c r="DX116" s="170">
        <f t="shared" ref="DX116:EG116" si="94">DX102/SUM(DX$101:DX$113)</f>
        <v>3.92469067145335E-2</v>
      </c>
      <c r="DY116" s="170">
        <f t="shared" si="94"/>
        <v>7.1522568105636813E-2</v>
      </c>
      <c r="DZ116" s="170">
        <f t="shared" si="94"/>
        <v>7.3671096395379887E-2</v>
      </c>
      <c r="EA116" s="170">
        <f t="shared" si="94"/>
        <v>7.4556439516333603E-2</v>
      </c>
      <c r="EB116" s="170">
        <f t="shared" si="94"/>
        <v>7.544950109568721E-2</v>
      </c>
      <c r="EC116" s="170">
        <f t="shared" si="94"/>
        <v>7.6350030295312649E-2</v>
      </c>
      <c r="ED116" s="170">
        <f t="shared" si="94"/>
        <v>4.6827965054610156E-2</v>
      </c>
      <c r="EE116" s="170">
        <f t="shared" si="94"/>
        <v>6.5314497249926773E-2</v>
      </c>
      <c r="EF116" s="170">
        <f t="shared" si="94"/>
        <v>6.7537596602199781E-2</v>
      </c>
      <c r="EG116" s="170">
        <f t="shared" si="94"/>
        <v>7.6717745512119059E-2</v>
      </c>
    </row>
    <row r="117" spans="5:137" x14ac:dyDescent="0.3">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c r="AA117" s="225"/>
      <c r="AB117" s="225"/>
      <c r="AC117" s="225"/>
      <c r="AD117" s="225"/>
      <c r="AE117" s="225"/>
      <c r="AF117" s="225"/>
      <c r="AG117" s="225"/>
      <c r="AH117" s="225"/>
      <c r="AI117" s="225"/>
      <c r="AJ117" s="225"/>
      <c r="AK117" s="225"/>
      <c r="AL117" s="225"/>
      <c r="AM117" s="225"/>
      <c r="AN117" s="225"/>
      <c r="AO117" s="225"/>
      <c r="AP117" s="225"/>
      <c r="AQ117" s="225"/>
      <c r="AR117" s="225"/>
      <c r="DI117" t="s">
        <v>515</v>
      </c>
      <c r="DJ117" s="170">
        <f t="shared" ref="DJ117:DS117" si="95">DJ103/SUM(DJ$101:DJ$113)</f>
        <v>8.0735634854981718E-3</v>
      </c>
      <c r="DK117" s="170">
        <f t="shared" si="95"/>
        <v>5.6706747398529454E-2</v>
      </c>
      <c r="DL117" s="170">
        <f t="shared" si="95"/>
        <v>0.11509923852045839</v>
      </c>
      <c r="DM117" s="170">
        <f t="shared" si="95"/>
        <v>8.0566770684064315E-3</v>
      </c>
      <c r="DN117" s="170">
        <f t="shared" si="95"/>
        <v>5.6596619374080059E-2</v>
      </c>
      <c r="DO117" s="170">
        <f t="shared" si="95"/>
        <v>0.11489427037678335</v>
      </c>
      <c r="DP117" s="170">
        <f t="shared" si="95"/>
        <v>8.1353174222380392E-3</v>
      </c>
      <c r="DQ117" s="170">
        <f t="shared" si="95"/>
        <v>5.7380278550325084E-2</v>
      </c>
      <c r="DR117" s="170">
        <f t="shared" si="95"/>
        <v>0.1170480533376787</v>
      </c>
      <c r="DS117" s="170">
        <f t="shared" si="95"/>
        <v>8.1167307149899275E-3</v>
      </c>
      <c r="DW117" t="s">
        <v>17</v>
      </c>
      <c r="DX117" s="170">
        <f t="shared" ref="DX117:EG117" si="96">DX103/SUM(DX$101:DX$113)</f>
        <v>7.0589880940221256E-2</v>
      </c>
      <c r="DY117" s="170">
        <f t="shared" si="96"/>
        <v>0.12864120996435527</v>
      </c>
      <c r="DZ117" s="170">
        <f t="shared" si="96"/>
        <v>0.13250557454403558</v>
      </c>
      <c r="EA117" s="170">
        <f t="shared" si="96"/>
        <v>0.13409796158115778</v>
      </c>
      <c r="EB117" s="170">
        <f t="shared" si="96"/>
        <v>0.1357042311151466</v>
      </c>
      <c r="EC117" s="170">
        <f t="shared" si="96"/>
        <v>0.1373239319860235</v>
      </c>
      <c r="ED117" s="170">
        <f t="shared" si="96"/>
        <v>8.4225248678099912E-2</v>
      </c>
      <c r="EE117" s="170">
        <f t="shared" si="96"/>
        <v>0.11747531131760283</v>
      </c>
      <c r="EF117" s="170">
        <f t="shared" si="96"/>
        <v>0.12147380015996356</v>
      </c>
      <c r="EG117" s="170">
        <f t="shared" si="96"/>
        <v>0.13798530827137184</v>
      </c>
    </row>
    <row r="118" spans="5:137" x14ac:dyDescent="0.3">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c r="AB118" s="225"/>
      <c r="AC118" s="225"/>
      <c r="AD118" s="225"/>
      <c r="AE118" s="225"/>
      <c r="AF118" s="225"/>
      <c r="AG118" s="225"/>
      <c r="AH118" s="225"/>
      <c r="AI118" s="225"/>
      <c r="AJ118" s="225"/>
      <c r="AK118" s="225"/>
      <c r="AL118" s="225"/>
      <c r="AM118" s="225"/>
      <c r="AN118" s="225"/>
      <c r="AO118" s="225"/>
      <c r="AP118" s="225"/>
      <c r="AQ118" s="225"/>
      <c r="AR118" s="225"/>
      <c r="DI118" t="s">
        <v>468</v>
      </c>
      <c r="DJ118" s="170">
        <f t="shared" ref="DJ118:DS118" si="97">DJ104/SUM(DJ$101:DJ$113)</f>
        <v>1.2129077545714849E-2</v>
      </c>
      <c r="DK118" s="170">
        <f t="shared" si="97"/>
        <v>1.6043263037756227E-2</v>
      </c>
      <c r="DL118" s="170">
        <f t="shared" si="97"/>
        <v>2.0719057168670955E-2</v>
      </c>
      <c r="DM118" s="170">
        <f t="shared" si="97"/>
        <v>1.1955689246051277E-2</v>
      </c>
      <c r="DN118" s="170">
        <f t="shared" si="97"/>
        <v>1.5816112262955196E-2</v>
      </c>
      <c r="DO118" s="170">
        <f t="shared" si="97"/>
        <v>2.0428808303475023E-2</v>
      </c>
      <c r="DP118" s="170">
        <f t="shared" si="97"/>
        <v>0</v>
      </c>
      <c r="DQ118" s="170">
        <f t="shared" si="97"/>
        <v>0</v>
      </c>
      <c r="DR118" s="170">
        <f t="shared" si="97"/>
        <v>0</v>
      </c>
      <c r="DS118" s="170">
        <f t="shared" si="97"/>
        <v>0</v>
      </c>
      <c r="DW118" t="s">
        <v>468</v>
      </c>
      <c r="DX118" s="170">
        <f t="shared" ref="DX118:EG118" si="98">DX104/SUM(DX$101:DX$113)</f>
        <v>1.303385522673471E-2</v>
      </c>
      <c r="DY118" s="170">
        <f t="shared" si="98"/>
        <v>1.5758317349243191E-2</v>
      </c>
      <c r="DZ118" s="170">
        <f t="shared" si="98"/>
        <v>1.591342654402807E-2</v>
      </c>
      <c r="EA118" s="170">
        <f t="shared" si="98"/>
        <v>1.5788888532402279E-2</v>
      </c>
      <c r="EB118" s="170">
        <f t="shared" si="98"/>
        <v>1.5664718664263159E-2</v>
      </c>
      <c r="EC118" s="170">
        <f t="shared" si="98"/>
        <v>1.5540867904445022E-2</v>
      </c>
      <c r="ED118" s="170">
        <f t="shared" si="98"/>
        <v>0</v>
      </c>
      <c r="EE118" s="170">
        <f t="shared" si="98"/>
        <v>0</v>
      </c>
      <c r="EF118" s="170">
        <f t="shared" si="98"/>
        <v>0</v>
      </c>
      <c r="EG118" s="170">
        <f t="shared" si="98"/>
        <v>0</v>
      </c>
    </row>
    <row r="119" spans="5:137" x14ac:dyDescent="0.3">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c r="AA119" s="225"/>
      <c r="AB119" s="225"/>
      <c r="AC119" s="225"/>
      <c r="AD119" s="225"/>
      <c r="AE119" s="225"/>
      <c r="AF119" s="225"/>
      <c r="AG119" s="225"/>
      <c r="AH119" s="225"/>
      <c r="AI119" s="225"/>
      <c r="AJ119" s="225"/>
      <c r="AK119" s="225"/>
      <c r="AL119" s="225"/>
      <c r="AM119" s="225"/>
      <c r="AN119" s="225"/>
      <c r="AO119" s="225"/>
      <c r="AP119" s="225"/>
      <c r="AQ119" s="225"/>
      <c r="AR119" s="225"/>
      <c r="DI119" t="s">
        <v>145</v>
      </c>
      <c r="DJ119" s="170">
        <f t="shared" ref="DJ119:DS119" si="99">DJ105/SUM(DJ$101:DJ$113)</f>
        <v>4.3867362213136068E-3</v>
      </c>
      <c r="DK119" s="170">
        <f t="shared" si="99"/>
        <v>3.0839080747590553E-2</v>
      </c>
      <c r="DL119" s="170">
        <f t="shared" si="99"/>
        <v>6.265126780911455E-2</v>
      </c>
      <c r="DM119" s="170">
        <f t="shared" si="99"/>
        <v>4.3892218623980198E-3</v>
      </c>
      <c r="DN119" s="170">
        <f t="shared" si="99"/>
        <v>3.0860907130835499E-2</v>
      </c>
      <c r="DO119" s="170">
        <f t="shared" si="99"/>
        <v>6.2704817180145783E-2</v>
      </c>
      <c r="DP119" s="170">
        <f t="shared" si="99"/>
        <v>4.4437243122305379E-3</v>
      </c>
      <c r="DQ119" s="170">
        <f t="shared" si="99"/>
        <v>3.1370223359819774E-2</v>
      </c>
      <c r="DR119" s="170">
        <f t="shared" si="99"/>
        <v>6.404696116587795E-2</v>
      </c>
      <c r="DS119" s="170">
        <f t="shared" si="99"/>
        <v>4.4450862417916657E-3</v>
      </c>
      <c r="DW119" t="s">
        <v>145</v>
      </c>
      <c r="DX119" s="170">
        <f t="shared" ref="DX119:EG119" si="100">DX105/SUM(DX$101:DX$113)</f>
        <v>1.954020582278319E-2</v>
      </c>
      <c r="DY119" s="170">
        <f t="shared" si="100"/>
        <v>1.1512393997532783E-2</v>
      </c>
      <c r="DZ119" s="170">
        <f t="shared" si="100"/>
        <v>0</v>
      </c>
      <c r="EA119" s="170">
        <f t="shared" si="100"/>
        <v>0</v>
      </c>
      <c r="EB119" s="170">
        <f t="shared" si="100"/>
        <v>0</v>
      </c>
      <c r="EC119" s="170">
        <f t="shared" si="100"/>
        <v>0</v>
      </c>
      <c r="ED119" s="170">
        <f t="shared" si="100"/>
        <v>1.4925033051283414E-2</v>
      </c>
      <c r="EE119" s="170">
        <f t="shared" si="100"/>
        <v>1.3919371498132632E-2</v>
      </c>
      <c r="EF119" s="170">
        <f t="shared" si="100"/>
        <v>0</v>
      </c>
      <c r="EG119" s="170">
        <f t="shared" si="100"/>
        <v>0</v>
      </c>
    </row>
    <row r="120" spans="5:137" x14ac:dyDescent="0.3">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c r="AB120" s="225"/>
      <c r="AC120" s="225"/>
      <c r="AD120" s="225"/>
      <c r="AE120" s="225"/>
      <c r="AF120" s="225"/>
      <c r="AG120" s="225"/>
      <c r="AH120" s="225"/>
      <c r="AI120" s="225"/>
      <c r="AJ120" s="225"/>
      <c r="AK120" s="225"/>
      <c r="AL120" s="225"/>
      <c r="AM120" s="225"/>
      <c r="AN120" s="225"/>
      <c r="AO120" s="225"/>
      <c r="AP120" s="225"/>
      <c r="AQ120" s="225"/>
      <c r="AR120" s="225"/>
      <c r="DI120" t="s">
        <v>471</v>
      </c>
      <c r="DJ120" s="170">
        <f t="shared" ref="DJ120:DS120" si="101">DJ106/SUM(DJ$101:DJ$113)</f>
        <v>2.1399056288124596E-4</v>
      </c>
      <c r="DK120" s="170">
        <f t="shared" si="101"/>
        <v>5.2450730942435919E-4</v>
      </c>
      <c r="DL120" s="170">
        <f t="shared" si="101"/>
        <v>9.1369808665883398E-4</v>
      </c>
      <c r="DM120" s="170">
        <f t="shared" si="101"/>
        <v>2.1411161323867684E-4</v>
      </c>
      <c r="DN120" s="170">
        <f t="shared" si="101"/>
        <v>5.2487628684083436E-4</v>
      </c>
      <c r="DO120" s="170">
        <f t="shared" si="101"/>
        <v>9.0165839002318395E-4</v>
      </c>
      <c r="DP120" s="170">
        <f t="shared" si="101"/>
        <v>2.1677026087200282E-4</v>
      </c>
      <c r="DQ120" s="170">
        <f t="shared" si="101"/>
        <v>5.3353774206049438E-4</v>
      </c>
      <c r="DR120" s="170">
        <f t="shared" si="101"/>
        <v>9.2095743645603432E-4</v>
      </c>
      <c r="DS120" s="170">
        <f t="shared" si="101"/>
        <v>2.1683783999202212E-4</v>
      </c>
      <c r="DW120" t="s">
        <v>471</v>
      </c>
      <c r="DX120" s="170">
        <f t="shared" ref="DX120:EG120" si="102">DX106/SUM(DX$101:DX$113)</f>
        <v>1.1797669343636628E-6</v>
      </c>
      <c r="DY120" s="170">
        <f t="shared" si="102"/>
        <v>1.4229727256808741E-6</v>
      </c>
      <c r="DZ120" s="170">
        <f t="shared" si="102"/>
        <v>1.3746883939274537E-6</v>
      </c>
      <c r="EA120" s="170">
        <f t="shared" si="102"/>
        <v>1.3162746978895038E-6</v>
      </c>
      <c r="EB120" s="170">
        <f t="shared" si="102"/>
        <v>1.3201264938544887E-6</v>
      </c>
      <c r="EC120" s="170">
        <f t="shared" si="102"/>
        <v>1.3238917015836241E-6</v>
      </c>
      <c r="ED120" s="170">
        <f t="shared" si="102"/>
        <v>4.77119420461209E-7</v>
      </c>
      <c r="EE120" s="170">
        <f t="shared" si="102"/>
        <v>1.1818776978725951E-6</v>
      </c>
      <c r="EF120" s="170">
        <f t="shared" si="102"/>
        <v>1.215525048661767E-6</v>
      </c>
      <c r="EG120" s="170">
        <f t="shared" si="102"/>
        <v>1.2811659080133377E-6</v>
      </c>
    </row>
    <row r="121" spans="5:137" x14ac:dyDescent="0.3">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c r="AA121" s="225"/>
      <c r="AB121" s="225"/>
      <c r="AC121" s="225"/>
      <c r="AD121" s="225"/>
      <c r="AE121" s="225"/>
      <c r="AF121" s="225"/>
      <c r="AG121" s="225"/>
      <c r="AH121" s="225"/>
      <c r="AI121" s="225"/>
      <c r="AJ121" s="225"/>
      <c r="AK121" s="225"/>
      <c r="AL121" s="225"/>
      <c r="AM121" s="225"/>
      <c r="AN121" s="225"/>
      <c r="AO121" s="225"/>
      <c r="AP121" s="225"/>
      <c r="AQ121" s="225"/>
      <c r="AR121" s="225"/>
      <c r="DJ121" s="170"/>
      <c r="DK121" s="170"/>
      <c r="DL121" s="170"/>
      <c r="DM121" s="170"/>
      <c r="DN121" s="170"/>
      <c r="DO121" s="170"/>
      <c r="DP121" s="170"/>
      <c r="DQ121" s="170"/>
      <c r="DR121" s="170"/>
      <c r="DS121" s="170"/>
      <c r="DX121" s="170"/>
      <c r="DY121" s="170"/>
      <c r="DZ121" s="170"/>
      <c r="EA121" s="170"/>
      <c r="EB121" s="170"/>
      <c r="EC121" s="170"/>
      <c r="ED121" s="170"/>
      <c r="EE121" s="170"/>
      <c r="EF121" s="170"/>
      <c r="EG121" s="170"/>
    </row>
    <row r="122" spans="5:137" x14ac:dyDescent="0.3">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c r="AD122" s="225"/>
      <c r="AE122" s="225"/>
      <c r="AF122" s="225"/>
      <c r="AG122" s="225"/>
      <c r="AH122" s="225"/>
      <c r="AI122" s="225"/>
      <c r="AJ122" s="225"/>
      <c r="AK122" s="225"/>
      <c r="AL122" s="225"/>
      <c r="AM122" s="225"/>
      <c r="AN122" s="225"/>
      <c r="AO122" s="225"/>
      <c r="AP122" s="225"/>
      <c r="AQ122" s="225"/>
      <c r="AR122" s="225"/>
      <c r="DG122" t="s">
        <v>291</v>
      </c>
      <c r="DI122" t="s">
        <v>470</v>
      </c>
      <c r="DJ122" s="170">
        <f t="shared" ref="DJ122:DS122" si="103">DJ108/SUM(DJ$101:DJ$113)</f>
        <v>0.28301740683300297</v>
      </c>
      <c r="DK122" s="170">
        <f t="shared" si="103"/>
        <v>0.25729330344829077</v>
      </c>
      <c r="DL122" s="170">
        <f t="shared" si="103"/>
        <v>0.22634594672343092</v>
      </c>
      <c r="DM122" s="170">
        <f t="shared" si="103"/>
        <v>0.28317794002852137</v>
      </c>
      <c r="DN122" s="170">
        <f t="shared" si="103"/>
        <v>0.25747439574132447</v>
      </c>
      <c r="DO122" s="170">
        <f t="shared" si="103"/>
        <v>0.2265397304565403</v>
      </c>
      <c r="DP122" s="170">
        <f t="shared" si="103"/>
        <v>0.28669375502099698</v>
      </c>
      <c r="DQ122" s="170">
        <f t="shared" si="103"/>
        <v>0.26172304803478263</v>
      </c>
      <c r="DR122" s="170">
        <f t="shared" si="103"/>
        <v>0.23138840367441127</v>
      </c>
      <c r="DS122" s="170">
        <f t="shared" si="103"/>
        <v>0.28678120072921692</v>
      </c>
      <c r="DU122" t="s">
        <v>291</v>
      </c>
      <c r="DW122" t="s">
        <v>470</v>
      </c>
      <c r="DX122" s="170">
        <f t="shared" ref="DX122:EG122" si="104">DX108*$ER129/SUM(DX$101:DX$113)</f>
        <v>0.16300729347632351</v>
      </c>
      <c r="DY122" s="170">
        <f t="shared" si="104"/>
        <v>0.14650315561675362</v>
      </c>
      <c r="DZ122" s="170">
        <f t="shared" si="104"/>
        <v>0.14868506669962905</v>
      </c>
      <c r="EA122" s="170">
        <f t="shared" si="104"/>
        <v>0.14825899160785924</v>
      </c>
      <c r="EB122" s="170">
        <f t="shared" si="104"/>
        <v>0.14782838243090465</v>
      </c>
      <c r="EC122" s="170">
        <f t="shared" si="104"/>
        <v>0.1473929513584088</v>
      </c>
      <c r="ED122" s="170">
        <f t="shared" si="104"/>
        <v>0.16381088976174563</v>
      </c>
      <c r="EE122" s="170">
        <f t="shared" si="104"/>
        <v>0.15326749210216856</v>
      </c>
      <c r="EF122" s="170">
        <f t="shared" si="104"/>
        <v>0.15615356402134772</v>
      </c>
      <c r="EG122" s="170">
        <f t="shared" si="104"/>
        <v>0.15063079475606328</v>
      </c>
    </row>
    <row r="123" spans="5:137" x14ac:dyDescent="0.3">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c r="AA123" s="225"/>
      <c r="AB123" s="225"/>
      <c r="AC123" s="225"/>
      <c r="AD123" s="225"/>
      <c r="AE123" s="225"/>
      <c r="AF123" s="225"/>
      <c r="AG123" s="225"/>
      <c r="AH123" s="225"/>
      <c r="AI123" s="225"/>
      <c r="AJ123" s="225"/>
      <c r="AK123" s="225"/>
      <c r="AL123" s="225"/>
      <c r="AM123" s="225"/>
      <c r="AN123" s="225"/>
      <c r="AO123" s="225"/>
      <c r="AP123" s="225"/>
      <c r="AQ123" s="225"/>
      <c r="AR123" s="225"/>
      <c r="DI123" t="s">
        <v>469</v>
      </c>
      <c r="DJ123" s="170">
        <f t="shared" ref="DJ123:DS123" si="105">DJ109/SUM(DJ$101:DJ$113)</f>
        <v>0.11662482528471847</v>
      </c>
      <c r="DK123" s="170">
        <f t="shared" si="105"/>
        <v>0.10602452361455003</v>
      </c>
      <c r="DL123" s="170">
        <f t="shared" si="105"/>
        <v>9.3271971864689301E-2</v>
      </c>
      <c r="DM123" s="170">
        <f t="shared" si="105"/>
        <v>0.11669066369259175</v>
      </c>
      <c r="DN123" s="170">
        <f t="shared" si="105"/>
        <v>0.10609911443849246</v>
      </c>
      <c r="DO123" s="170">
        <f t="shared" si="105"/>
        <v>9.335156500990896E-2</v>
      </c>
      <c r="DP123" s="170">
        <f t="shared" si="105"/>
        <v>0.11813962708612773</v>
      </c>
      <c r="DQ123" s="170">
        <f t="shared" si="105"/>
        <v>0.10784970411974737</v>
      </c>
      <c r="DR123" s="170">
        <f t="shared" si="105"/>
        <v>9.5349709773777949E-2</v>
      </c>
      <c r="DS123" s="170">
        <f t="shared" si="105"/>
        <v>0.11817589070255834</v>
      </c>
      <c r="DW123" t="s">
        <v>469</v>
      </c>
      <c r="DX123" s="170">
        <f t="shared" ref="DX123:EG123" si="106">DX109*$ER132/SUM(DX$101:DX$113)</f>
        <v>7.9950278785309317E-2</v>
      </c>
      <c r="DY123" s="170">
        <f t="shared" si="106"/>
        <v>7.1855518074750366E-2</v>
      </c>
      <c r="DZ123" s="170">
        <f t="shared" si="106"/>
        <v>7.2925700216663322E-2</v>
      </c>
      <c r="EA123" s="170">
        <f t="shared" si="106"/>
        <v>7.2716777196707466E-2</v>
      </c>
      <c r="EB123" s="170">
        <f t="shared" si="106"/>
        <v>7.2505560725764626E-2</v>
      </c>
      <c r="EC123" s="170">
        <f t="shared" si="106"/>
        <v>7.2291961695541362E-2</v>
      </c>
      <c r="ED123" s="170">
        <f t="shared" si="106"/>
        <v>8.0344611876096123E-2</v>
      </c>
      <c r="EE123" s="170">
        <f t="shared" si="106"/>
        <v>7.5173318101338052E-2</v>
      </c>
      <c r="EF123" s="170">
        <f t="shared" si="106"/>
        <v>7.6588804429902207E-2</v>
      </c>
      <c r="EG123" s="170">
        <f t="shared" si="106"/>
        <v>7.3880109435092212E-2</v>
      </c>
    </row>
    <row r="124" spans="5:137" x14ac:dyDescent="0.3">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c r="AB124" s="225"/>
      <c r="AC124" s="225"/>
      <c r="AD124" s="225"/>
      <c r="AE124" s="225"/>
      <c r="AF124" s="225"/>
      <c r="AG124" s="225"/>
      <c r="AH124" s="225"/>
      <c r="AI124" s="225"/>
      <c r="AJ124" s="225"/>
      <c r="AK124" s="225"/>
      <c r="AL124" s="225"/>
      <c r="AM124" s="225"/>
      <c r="AN124" s="225"/>
      <c r="AO124" s="225"/>
      <c r="AP124" s="225"/>
      <c r="AQ124" s="225"/>
      <c r="AR124" s="225"/>
      <c r="DI124" t="s">
        <v>515</v>
      </c>
      <c r="DJ124" s="170">
        <f t="shared" ref="DJ124:DS124" si="107">DJ110/SUM(DJ$101:DJ$113)</f>
        <v>0.46929435264433111</v>
      </c>
      <c r="DK124" s="170">
        <f t="shared" si="107"/>
        <v>0.42655128062595654</v>
      </c>
      <c r="DL124" s="170">
        <f t="shared" si="107"/>
        <v>0.37516905337213291</v>
      </c>
      <c r="DM124" s="170">
        <f t="shared" si="107"/>
        <v>0.46926863894870857</v>
      </c>
      <c r="DN124" s="170">
        <f t="shared" si="107"/>
        <v>0.42658554038594704</v>
      </c>
      <c r="DO124" s="170">
        <f t="shared" si="107"/>
        <v>0.37525887621771203</v>
      </c>
      <c r="DP124" s="170">
        <f t="shared" si="107"/>
        <v>0.47480451952958347</v>
      </c>
      <c r="DQ124" s="170">
        <f t="shared" si="107"/>
        <v>0.43336292696711776</v>
      </c>
      <c r="DR124" s="170">
        <f t="shared" si="107"/>
        <v>0.38305880864577491</v>
      </c>
      <c r="DS124" s="170">
        <f t="shared" si="107"/>
        <v>0.47466473303776946</v>
      </c>
      <c r="DW124" t="s">
        <v>515</v>
      </c>
      <c r="DX124" s="170">
        <f t="shared" ref="DX124:EG124" si="108">DX110*$ER135/SUM(DX$101:DX$113)</f>
        <v>0.27464560616938183</v>
      </c>
      <c r="DY124" s="170">
        <f t="shared" si="108"/>
        <v>0.25035934863117515</v>
      </c>
      <c r="DZ124" s="170">
        <f t="shared" si="108"/>
        <v>0.2539999021243346</v>
      </c>
      <c r="EA124" s="170">
        <f t="shared" si="108"/>
        <v>0.25318331194745419</v>
      </c>
      <c r="EB124" s="170">
        <f t="shared" si="108"/>
        <v>0.25236034610499325</v>
      </c>
      <c r="EC124" s="170">
        <f t="shared" si="108"/>
        <v>0.25153218696641388</v>
      </c>
      <c r="ED124" s="170">
        <f t="shared" si="108"/>
        <v>0.27217065186359779</v>
      </c>
      <c r="EE124" s="170">
        <f t="shared" si="108"/>
        <v>0.25769290676018791</v>
      </c>
      <c r="EF124" s="170">
        <f t="shared" si="108"/>
        <v>0.26247387110427584</v>
      </c>
      <c r="EG124" s="170">
        <f t="shared" si="108"/>
        <v>0.25532625554422217</v>
      </c>
    </row>
    <row r="125" spans="5:137" x14ac:dyDescent="0.3">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c r="AB125" s="225"/>
      <c r="AC125" s="225"/>
      <c r="AD125" s="225"/>
      <c r="AE125" s="225"/>
      <c r="AF125" s="225"/>
      <c r="AG125" s="225"/>
      <c r="AH125" s="225"/>
      <c r="AI125" s="225"/>
      <c r="AJ125" s="225"/>
      <c r="AK125" s="225"/>
      <c r="AL125" s="225"/>
      <c r="AM125" s="225"/>
      <c r="AN125" s="225"/>
      <c r="AO125" s="225"/>
      <c r="AP125" s="225"/>
      <c r="AQ125" s="225"/>
      <c r="AR125" s="225"/>
      <c r="DI125" t="s">
        <v>468</v>
      </c>
      <c r="DJ125" s="170">
        <f t="shared" ref="DJ125:DS125" si="109">DJ111/SUM(DJ$101:DJ$113)</f>
        <v>0</v>
      </c>
      <c r="DK125" s="170">
        <f t="shared" si="109"/>
        <v>0</v>
      </c>
      <c r="DL125" s="170">
        <f t="shared" si="109"/>
        <v>0</v>
      </c>
      <c r="DM125" s="170">
        <f t="shared" si="109"/>
        <v>0</v>
      </c>
      <c r="DN125" s="170">
        <f t="shared" si="109"/>
        <v>0</v>
      </c>
      <c r="DO125" s="170">
        <f t="shared" si="109"/>
        <v>0</v>
      </c>
      <c r="DP125" s="170">
        <f t="shared" si="109"/>
        <v>0</v>
      </c>
      <c r="DQ125" s="170">
        <f t="shared" si="109"/>
        <v>0</v>
      </c>
      <c r="DR125" s="170">
        <f t="shared" si="109"/>
        <v>0</v>
      </c>
      <c r="DS125" s="170">
        <f t="shared" si="109"/>
        <v>0</v>
      </c>
      <c r="DW125" t="s">
        <v>468</v>
      </c>
      <c r="DX125" s="170">
        <f t="shared" ref="DX125:EG125" si="110">DX111/SUM(DX$101:DX$113)</f>
        <v>0</v>
      </c>
      <c r="DY125" s="170">
        <f t="shared" si="110"/>
        <v>0</v>
      </c>
      <c r="DZ125" s="170">
        <f t="shared" si="110"/>
        <v>0</v>
      </c>
      <c r="EA125" s="170">
        <f t="shared" si="110"/>
        <v>0</v>
      </c>
      <c r="EB125" s="170">
        <f t="shared" si="110"/>
        <v>0</v>
      </c>
      <c r="EC125" s="170">
        <f t="shared" si="110"/>
        <v>0</v>
      </c>
      <c r="ED125" s="170">
        <f t="shared" si="110"/>
        <v>0</v>
      </c>
      <c r="EE125" s="170">
        <f t="shared" si="110"/>
        <v>0</v>
      </c>
      <c r="EF125" s="170">
        <f t="shared" si="110"/>
        <v>0</v>
      </c>
      <c r="EG125" s="170">
        <f t="shared" si="110"/>
        <v>0</v>
      </c>
    </row>
    <row r="126" spans="5:137" x14ac:dyDescent="0.3">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c r="AB126" s="225"/>
      <c r="AC126" s="225"/>
      <c r="AD126" s="225"/>
      <c r="AE126" s="225"/>
      <c r="AF126" s="225"/>
      <c r="AG126" s="225"/>
      <c r="AH126" s="225"/>
      <c r="AI126" s="225"/>
      <c r="AJ126" s="225"/>
      <c r="AK126" s="225"/>
      <c r="AL126" s="225"/>
      <c r="AM126" s="225"/>
      <c r="AN126" s="225"/>
      <c r="AO126" s="225"/>
      <c r="AP126" s="225"/>
      <c r="AQ126" s="225"/>
      <c r="AR126" s="225"/>
      <c r="DI126" t="s">
        <v>145</v>
      </c>
      <c r="DJ126" s="170">
        <f t="shared" ref="DJ126:DS126" si="111">DJ112/SUM(DJ$101:DJ$113)</f>
        <v>0.10358329619374504</v>
      </c>
      <c r="DK126" s="170">
        <f t="shared" si="111"/>
        <v>9.4168378981064893E-2</v>
      </c>
      <c r="DL126" s="170">
        <f t="shared" si="111"/>
        <v>8.2841806871274695E-2</v>
      </c>
      <c r="DM126" s="170">
        <f t="shared" si="111"/>
        <v>0.10364169841898725</v>
      </c>
      <c r="DN126" s="170">
        <f t="shared" si="111"/>
        <v>9.4234566842924167E-2</v>
      </c>
      <c r="DO126" s="170">
        <f t="shared" si="111"/>
        <v>8.2912664574205194E-2</v>
      </c>
      <c r="DP126" s="170">
        <f t="shared" si="111"/>
        <v>0.10492857711586312</v>
      </c>
      <c r="DQ126" s="170">
        <f t="shared" si="111"/>
        <v>9.5789504662935912E-2</v>
      </c>
      <c r="DR126" s="170">
        <f t="shared" si="111"/>
        <v>8.4687074291130621E-2</v>
      </c>
      <c r="DS126" s="170">
        <f t="shared" si="111"/>
        <v>0.1049610002833424</v>
      </c>
      <c r="DW126" t="s">
        <v>145</v>
      </c>
      <c r="DX126" s="170">
        <f t="shared" ref="DX126:EG126" si="112">DX112*$ER138/SUM(DX$101:DX$113)</f>
        <v>7.074530523168443E-2</v>
      </c>
      <c r="DY126" s="170">
        <f t="shared" si="112"/>
        <v>6.3582491869471056E-2</v>
      </c>
      <c r="DZ126" s="170">
        <f t="shared" si="112"/>
        <v>6.4529329436906507E-2</v>
      </c>
      <c r="EA126" s="170">
        <f t="shared" si="112"/>
        <v>6.4344538365488313E-2</v>
      </c>
      <c r="EB126" s="170">
        <f t="shared" si="112"/>
        <v>6.4157706173202822E-2</v>
      </c>
      <c r="EC126" s="170">
        <f t="shared" si="112"/>
        <v>6.3968617796168845E-2</v>
      </c>
      <c r="ED126" s="170">
        <f t="shared" si="112"/>
        <v>7.1094216231835705E-2</v>
      </c>
      <c r="EE126" s="170">
        <f t="shared" si="112"/>
        <v>6.6518198529060032E-2</v>
      </c>
      <c r="EF126" s="170">
        <f t="shared" si="112"/>
        <v>6.7770777371800831E-2</v>
      </c>
      <c r="EG126" s="170">
        <f t="shared" si="112"/>
        <v>6.5373896635143924E-2</v>
      </c>
    </row>
    <row r="127" spans="5:137" x14ac:dyDescent="0.3">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c r="AB127" s="225"/>
      <c r="AC127" s="225"/>
      <c r="AD127" s="225"/>
      <c r="AE127" s="225"/>
      <c r="AF127" s="225"/>
      <c r="AG127" s="225"/>
      <c r="AH127" s="225"/>
      <c r="AI127" s="225"/>
      <c r="AJ127" s="225"/>
      <c r="AK127" s="225"/>
      <c r="AL127" s="225"/>
      <c r="AM127" s="225"/>
      <c r="AN127" s="225"/>
      <c r="AO127" s="225"/>
      <c r="AP127" s="225"/>
      <c r="AQ127" s="225"/>
      <c r="AR127" s="225"/>
      <c r="DI127" t="s">
        <v>471</v>
      </c>
      <c r="DJ127" s="170">
        <f t="shared" ref="DJ127:DS127" si="113">DJ113/SUM(DJ$101:DJ$113)</f>
        <v>1.1518887381908379E-3</v>
      </c>
      <c r="DK127" s="170">
        <f t="shared" si="113"/>
        <v>1.1289921619515853E-3</v>
      </c>
      <c r="DL127" s="170">
        <f t="shared" si="113"/>
        <v>1.2098941193897633E-3</v>
      </c>
      <c r="DM127" s="170">
        <f t="shared" si="113"/>
        <v>1.07963490558187E-3</v>
      </c>
      <c r="DN127" s="170">
        <f t="shared" si="113"/>
        <v>1.0803972491793923E-3</v>
      </c>
      <c r="DO127" s="170">
        <f t="shared" si="113"/>
        <v>1.210929420339481E-3</v>
      </c>
      <c r="DP127" s="170">
        <f t="shared" si="113"/>
        <v>1.0930405771567755E-3</v>
      </c>
      <c r="DQ127" s="170">
        <f t="shared" si="113"/>
        <v>1.086300538436915E-3</v>
      </c>
      <c r="DR127" s="170">
        <f t="shared" si="113"/>
        <v>1.2368486404022918E-3</v>
      </c>
      <c r="DS127" s="170">
        <f t="shared" si="113"/>
        <v>1.0933769682862908E-3</v>
      </c>
      <c r="DW127" t="s">
        <v>471</v>
      </c>
      <c r="DX127" s="170">
        <f t="shared" ref="DX127:EG127" si="114">DX113/SUM(DX$101:DX$113)/2</f>
        <v>3.7559926889945186E-6</v>
      </c>
      <c r="DY127" s="170">
        <f t="shared" si="114"/>
        <v>4.1834921953164528E-6</v>
      </c>
      <c r="DZ127" s="170">
        <f t="shared" si="114"/>
        <v>4.0320156397658992E-6</v>
      </c>
      <c r="EA127" s="170">
        <f t="shared" si="114"/>
        <v>4.0204711996492017E-6</v>
      </c>
      <c r="EB127" s="170">
        <f t="shared" si="114"/>
        <v>4.0087916825782471E-6</v>
      </c>
      <c r="EC127" s="170">
        <f t="shared" si="114"/>
        <v>3.9969923940141931E-6</v>
      </c>
      <c r="ED127" s="170">
        <f t="shared" si="114"/>
        <v>3.8466478330027638E-6</v>
      </c>
      <c r="EE127" s="170">
        <f t="shared" si="114"/>
        <v>5.3357015904110385E-6</v>
      </c>
      <c r="EF127" s="170">
        <f t="shared" si="114"/>
        <v>5.4361827869851897E-6</v>
      </c>
      <c r="EG127" s="170">
        <f t="shared" si="114"/>
        <v>5.8292696771331615E-6</v>
      </c>
    </row>
    <row r="128" spans="5:137" x14ac:dyDescent="0.3">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c r="AA128" s="225"/>
      <c r="AB128" s="225"/>
      <c r="AC128" s="225"/>
      <c r="AD128" s="225"/>
      <c r="AE128" s="225"/>
      <c r="AF128" s="225"/>
      <c r="AG128" s="225"/>
      <c r="AH128" s="225"/>
      <c r="AI128" s="225"/>
      <c r="AJ128" s="225"/>
      <c r="AK128" s="225"/>
      <c r="AL128" s="225"/>
      <c r="AM128" s="225"/>
      <c r="AN128" s="225"/>
      <c r="AO128" s="225"/>
      <c r="AP128" s="225"/>
      <c r="AQ128" s="225"/>
      <c r="AR128" s="225"/>
      <c r="DJ128" s="169"/>
    </row>
    <row r="129" spans="5:148" x14ac:dyDescent="0.3">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DG129" s="273" t="s">
        <v>194</v>
      </c>
      <c r="DH129" s="17"/>
      <c r="DI129" s="17" t="s">
        <v>470</v>
      </c>
      <c r="DJ129" s="274">
        <f>DJ115*DJ$75</f>
        <v>3.8651207167080134E-3</v>
      </c>
      <c r="DK129" s="274">
        <f t="shared" ref="DK129:DS129" si="115">DK115*DK$75</f>
        <v>2.0400347104573981E-2</v>
      </c>
      <c r="DL129" s="274">
        <f t="shared" si="115"/>
        <v>3.1823732132060495E-2</v>
      </c>
      <c r="DM129" s="274">
        <f t="shared" si="115"/>
        <v>3.9245892264455828E-3</v>
      </c>
      <c r="DN129" s="274">
        <f t="shared" si="115"/>
        <v>2.0716379104471858E-2</v>
      </c>
      <c r="DO129" s="274">
        <f t="shared" si="115"/>
        <v>3.2320418179370564E-2</v>
      </c>
      <c r="DP129" s="274">
        <f t="shared" si="115"/>
        <v>3.9839847357450373E-3</v>
      </c>
      <c r="DQ129" s="274">
        <f t="shared" si="115"/>
        <v>2.1027778803518058E-2</v>
      </c>
      <c r="DR129" s="274">
        <f t="shared" si="115"/>
        <v>3.2800017822151903E-2</v>
      </c>
      <c r="DS129" s="275">
        <f t="shared" si="115"/>
        <v>4.045282513133062E-3</v>
      </c>
      <c r="DU129" t="s">
        <v>325</v>
      </c>
      <c r="DW129" t="s">
        <v>470</v>
      </c>
      <c r="DX129" s="170">
        <f t="shared" ref="DX129:EG129" si="116">DX108*$ER130/SUM(DX$101:DX$113)</f>
        <v>5.6998576791721066E-2</v>
      </c>
      <c r="DY129" s="170">
        <f t="shared" si="116"/>
        <v>5.1227593487182727E-2</v>
      </c>
      <c r="DZ129" s="170">
        <f t="shared" si="116"/>
        <v>5.1990539879075599E-2</v>
      </c>
      <c r="EA129" s="170">
        <f t="shared" si="116"/>
        <v>5.1841554681423624E-2</v>
      </c>
      <c r="EB129" s="170">
        <f t="shared" si="116"/>
        <v>5.1690984055309711E-2</v>
      </c>
      <c r="EC129" s="170">
        <f t="shared" si="116"/>
        <v>5.1538727362410497E-2</v>
      </c>
      <c r="ED129" s="170">
        <f t="shared" si="116"/>
        <v>5.7279569400133575E-2</v>
      </c>
      <c r="EE129" s="170">
        <f t="shared" si="116"/>
        <v>5.3592871410559594E-2</v>
      </c>
      <c r="EF129" s="170">
        <f t="shared" si="116"/>
        <v>5.4602040929318946E-2</v>
      </c>
      <c r="EG129" s="170">
        <f t="shared" si="116"/>
        <v>5.2670900418014185E-2</v>
      </c>
      <c r="EH129" s="170"/>
      <c r="EO129" s="169" t="s">
        <v>20</v>
      </c>
      <c r="EP129" s="169">
        <v>188.75</v>
      </c>
      <c r="EQ129" s="169" t="s">
        <v>291</v>
      </c>
      <c r="ER129" s="169">
        <f>EP129/SUM(EP129:EP130)</f>
        <v>0.7409224730127576</v>
      </c>
    </row>
    <row r="130" spans="5:148" x14ac:dyDescent="0.3">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DG130" s="231"/>
      <c r="DH130" s="5"/>
      <c r="DI130" s="5" t="s">
        <v>469</v>
      </c>
      <c r="DJ130" s="276">
        <f t="shared" ref="DJ130:DS141" si="117">DJ116*DJ$75</f>
        <v>3.2467037515688715E-3</v>
      </c>
      <c r="DK130" s="276">
        <f t="shared" si="117"/>
        <v>1.713633045527467E-2</v>
      </c>
      <c r="DL130" s="276">
        <f t="shared" si="117"/>
        <v>2.6731954272490453E-2</v>
      </c>
      <c r="DM130" s="276">
        <f t="shared" si="117"/>
        <v>3.2966604341374941E-3</v>
      </c>
      <c r="DN130" s="276">
        <f t="shared" si="117"/>
        <v>1.7401723434815393E-2</v>
      </c>
      <c r="DO130" s="276">
        <f t="shared" si="117"/>
        <v>2.714918599570133E-2</v>
      </c>
      <c r="DP130" s="276">
        <f t="shared" si="117"/>
        <v>3.3465401268640794E-3</v>
      </c>
      <c r="DQ130" s="276">
        <f t="shared" si="117"/>
        <v>1.7663275842540758E-2</v>
      </c>
      <c r="DR130" s="276">
        <f t="shared" si="117"/>
        <v>2.7552065117346911E-2</v>
      </c>
      <c r="DS130" s="277">
        <f t="shared" si="117"/>
        <v>3.398041229550214E-3</v>
      </c>
      <c r="DW130" t="s">
        <v>469</v>
      </c>
      <c r="DX130" s="170">
        <f t="shared" ref="DX130:EG130" si="118">DX109*$ER133/SUM(DX$101:DX$113)</f>
        <v>6.8130415755386156E-2</v>
      </c>
      <c r="DY130" s="170">
        <f t="shared" si="118"/>
        <v>6.1232385866938986E-2</v>
      </c>
      <c r="DZ130" s="170">
        <f t="shared" si="118"/>
        <v>6.214435209607886E-2</v>
      </c>
      <c r="EA130" s="170">
        <f t="shared" si="118"/>
        <v>6.1966316291492296E-2</v>
      </c>
      <c r="EB130" s="170">
        <f t="shared" si="118"/>
        <v>6.1786326100108931E-2</v>
      </c>
      <c r="EC130" s="170">
        <f t="shared" si="118"/>
        <v>6.1604305587420839E-2</v>
      </c>
      <c r="ED130" s="170">
        <f t="shared" si="118"/>
        <v>6.8466450573895735E-2</v>
      </c>
      <c r="EE130" s="170">
        <f t="shared" si="118"/>
        <v>6.4059681764325985E-2</v>
      </c>
      <c r="EF130" s="170">
        <f t="shared" si="118"/>
        <v>6.5265902349498722E-2</v>
      </c>
      <c r="EG130" s="170">
        <f t="shared" si="118"/>
        <v>6.2957661290746508E-2</v>
      </c>
      <c r="EH130" s="170"/>
      <c r="EP130" s="169">
        <v>66</v>
      </c>
      <c r="EQ130" s="169" t="s">
        <v>325</v>
      </c>
      <c r="ER130" s="169">
        <f>EP130/SUM(EP129:EP130)</f>
        <v>0.2590775269872424</v>
      </c>
    </row>
    <row r="131" spans="5:148" x14ac:dyDescent="0.3">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25"/>
      <c r="AE131" s="225"/>
      <c r="AF131" s="225"/>
      <c r="AG131" s="225"/>
      <c r="AH131" s="225"/>
      <c r="AI131" s="225"/>
      <c r="AJ131" s="225"/>
      <c r="AK131" s="225"/>
      <c r="AL131" s="225"/>
      <c r="AM131" s="225"/>
      <c r="AN131" s="225"/>
      <c r="AO131" s="225"/>
      <c r="AP131" s="225"/>
      <c r="AQ131" s="225"/>
      <c r="AR131" s="225"/>
      <c r="DG131" s="231"/>
      <c r="DH131" s="5"/>
      <c r="DI131" s="5" t="s">
        <v>17</v>
      </c>
      <c r="DJ131" s="276">
        <f t="shared" si="117"/>
        <v>3.765438962277675E-2</v>
      </c>
      <c r="DK131" s="276">
        <f t="shared" si="117"/>
        <v>0.19856326926249016</v>
      </c>
      <c r="DL131" s="276">
        <f t="shared" si="117"/>
        <v>0.30947261717492841</v>
      </c>
      <c r="DM131" s="276">
        <f t="shared" si="117"/>
        <v>3.8132236451413504E-2</v>
      </c>
      <c r="DN131" s="276">
        <f t="shared" si="117"/>
        <v>0.20110572976444802</v>
      </c>
      <c r="DO131" s="276">
        <f t="shared" si="117"/>
        <v>0.31347511451633775</v>
      </c>
      <c r="DP131" s="276">
        <f t="shared" si="117"/>
        <v>3.8607727078810529E-2</v>
      </c>
      <c r="DQ131" s="276">
        <f t="shared" si="117"/>
        <v>0.203595614126971</v>
      </c>
      <c r="DR131" s="276">
        <f t="shared" si="117"/>
        <v>0.3172993642462863</v>
      </c>
      <c r="DS131" s="277">
        <f t="shared" si="117"/>
        <v>3.9100222824343576E-2</v>
      </c>
      <c r="DW131" t="s">
        <v>515</v>
      </c>
      <c r="DX131" s="170">
        <f t="shared" ref="DX131:EG131" si="119">DX110*$ER136/SUM(DX$101:DX$113)</f>
        <v>0.10985824246775271</v>
      </c>
      <c r="DY131" s="170">
        <f t="shared" si="119"/>
        <v>0.10014373945247006</v>
      </c>
      <c r="DZ131" s="170">
        <f t="shared" si="119"/>
        <v>0.10159996084973384</v>
      </c>
      <c r="EA131" s="170">
        <f t="shared" si="119"/>
        <v>0.10127332477898167</v>
      </c>
      <c r="EB131" s="170">
        <f t="shared" si="119"/>
        <v>0.1009441384419973</v>
      </c>
      <c r="EC131" s="170">
        <f t="shared" si="119"/>
        <v>0.10061287478656555</v>
      </c>
      <c r="ED131" s="170">
        <f t="shared" si="119"/>
        <v>0.10886826074543911</v>
      </c>
      <c r="EE131" s="170">
        <f t="shared" si="119"/>
        <v>0.10307716270407516</v>
      </c>
      <c r="EF131" s="170">
        <f t="shared" si="119"/>
        <v>0.10498954844171034</v>
      </c>
      <c r="EG131" s="170">
        <f t="shared" si="119"/>
        <v>0.10213050221768884</v>
      </c>
      <c r="EH131" s="170"/>
    </row>
    <row r="132" spans="5:148" x14ac:dyDescent="0.3">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c r="AA132" s="225"/>
      <c r="AB132" s="225"/>
      <c r="AC132" s="225"/>
      <c r="AD132" s="225"/>
      <c r="AE132" s="225"/>
      <c r="AF132" s="225"/>
      <c r="AG132" s="225"/>
      <c r="AH132" s="225"/>
      <c r="AI132" s="225"/>
      <c r="AJ132" s="225"/>
      <c r="AK132" s="225"/>
      <c r="AL132" s="225"/>
      <c r="AM132" s="225"/>
      <c r="AN132" s="225"/>
      <c r="AO132" s="225"/>
      <c r="AP132" s="225"/>
      <c r="AQ132" s="225"/>
      <c r="AR132" s="225"/>
      <c r="DG132" s="231"/>
      <c r="DH132" s="5"/>
      <c r="DI132" s="5" t="s">
        <v>468</v>
      </c>
      <c r="DJ132" s="276">
        <f t="shared" si="117"/>
        <v>5.6568950314390028E-2</v>
      </c>
      <c r="DK132" s="276">
        <f t="shared" si="117"/>
        <v>5.6176785031009487E-2</v>
      </c>
      <c r="DL132" s="276">
        <f t="shared" si="117"/>
        <v>5.5708282086035357E-2</v>
      </c>
      <c r="DM132" s="276">
        <f t="shared" si="117"/>
        <v>5.6586253290182208E-2</v>
      </c>
      <c r="DN132" s="276">
        <f t="shared" si="117"/>
        <v>5.6199660577867162E-2</v>
      </c>
      <c r="DO132" s="276">
        <f t="shared" si="117"/>
        <v>5.5737531570226879E-2</v>
      </c>
      <c r="DP132" s="276">
        <f t="shared" si="117"/>
        <v>0</v>
      </c>
      <c r="DQ132" s="276">
        <f t="shared" si="117"/>
        <v>0</v>
      </c>
      <c r="DR132" s="276">
        <f t="shared" si="117"/>
        <v>0</v>
      </c>
      <c r="DS132" s="277">
        <f t="shared" si="117"/>
        <v>0</v>
      </c>
      <c r="DW132" t="s">
        <v>468</v>
      </c>
      <c r="DX132" s="170">
        <f t="shared" ref="DX132:EG132" si="120">DX111/SUM(DX$101:DX$113)</f>
        <v>0</v>
      </c>
      <c r="DY132" s="170">
        <f t="shared" si="120"/>
        <v>0</v>
      </c>
      <c r="DZ132" s="170">
        <f t="shared" si="120"/>
        <v>0</v>
      </c>
      <c r="EA132" s="170">
        <f t="shared" si="120"/>
        <v>0</v>
      </c>
      <c r="EB132" s="170">
        <f t="shared" si="120"/>
        <v>0</v>
      </c>
      <c r="EC132" s="170">
        <f t="shared" si="120"/>
        <v>0</v>
      </c>
      <c r="ED132" s="170">
        <f t="shared" si="120"/>
        <v>0</v>
      </c>
      <c r="EE132" s="170">
        <f t="shared" si="120"/>
        <v>0</v>
      </c>
      <c r="EF132" s="170">
        <f t="shared" si="120"/>
        <v>0</v>
      </c>
      <c r="EG132" s="170">
        <f t="shared" si="120"/>
        <v>0</v>
      </c>
      <c r="EH132" s="170"/>
      <c r="EL132" s="169" t="s">
        <v>449</v>
      </c>
      <c r="EP132" s="169">
        <v>92.6</v>
      </c>
      <c r="EQ132" s="169" t="s">
        <v>291</v>
      </c>
      <c r="ER132" s="169">
        <f>EP132/SUM(EP132:EP133)</f>
        <v>0.53991020931724099</v>
      </c>
    </row>
    <row r="133" spans="5:148" x14ac:dyDescent="0.3">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c r="AA133" s="225"/>
      <c r="AB133" s="225"/>
      <c r="AC133" s="225"/>
      <c r="AD133" s="225"/>
      <c r="AE133" s="225"/>
      <c r="AF133" s="225"/>
      <c r="AG133" s="225"/>
      <c r="AH133" s="225"/>
      <c r="AI133" s="225"/>
      <c r="AJ133" s="225"/>
      <c r="AK133" s="225"/>
      <c r="AL133" s="225"/>
      <c r="AM133" s="225"/>
      <c r="AN133" s="225"/>
      <c r="AO133" s="225"/>
      <c r="AP133" s="225"/>
      <c r="AQ133" s="225"/>
      <c r="AR133" s="225"/>
      <c r="DG133" s="231"/>
      <c r="DH133" s="5"/>
      <c r="DI133" s="5" t="s">
        <v>145</v>
      </c>
      <c r="DJ133" s="276">
        <f t="shared" si="117"/>
        <v>2.0459351703419185E-2</v>
      </c>
      <c r="DK133" s="276">
        <f t="shared" si="117"/>
        <v>0.10798553920322887</v>
      </c>
      <c r="DL133" s="276">
        <f t="shared" si="117"/>
        <v>0.16845334571668552</v>
      </c>
      <c r="DM133" s="276">
        <f t="shared" si="117"/>
        <v>2.0774178296286104E-2</v>
      </c>
      <c r="DN133" s="276">
        <f t="shared" si="117"/>
        <v>0.109658585943419</v>
      </c>
      <c r="DO133" s="276">
        <f t="shared" si="117"/>
        <v>0.17108250639314895</v>
      </c>
      <c r="DP133" s="276">
        <f t="shared" si="117"/>
        <v>2.1088555806206593E-2</v>
      </c>
      <c r="DQ133" s="276">
        <f t="shared" si="117"/>
        <v>0.11130723049106869</v>
      </c>
      <c r="DR133" s="276">
        <f t="shared" si="117"/>
        <v>0.17362151253563674</v>
      </c>
      <c r="DS133" s="277">
        <f t="shared" si="117"/>
        <v>2.1413037912727376E-2</v>
      </c>
      <c r="DW133" t="s">
        <v>145</v>
      </c>
      <c r="DX133" s="170">
        <f t="shared" ref="DX133:EG133" si="121">DX112*$ER139/SUM(DX$101:DX$113)</f>
        <v>2.414729383417823E-2</v>
      </c>
      <c r="DY133" s="170">
        <f t="shared" si="121"/>
        <v>2.1702431120386723E-2</v>
      </c>
      <c r="DZ133" s="170">
        <f t="shared" si="121"/>
        <v>2.2025612494461319E-2</v>
      </c>
      <c r="EA133" s="170">
        <f t="shared" si="121"/>
        <v>2.1962538283602319E-2</v>
      </c>
      <c r="EB133" s="170">
        <f t="shared" si="121"/>
        <v>2.1898767382762651E-2</v>
      </c>
      <c r="EC133" s="170">
        <f t="shared" si="121"/>
        <v>2.1834226384799406E-2</v>
      </c>
      <c r="ED133" s="170">
        <f t="shared" si="121"/>
        <v>2.4266386633552513E-2</v>
      </c>
      <c r="EE133" s="170">
        <f t="shared" si="121"/>
        <v>2.2704467525316956E-2</v>
      </c>
      <c r="EF133" s="170">
        <f t="shared" si="121"/>
        <v>2.3132006699359425E-2</v>
      </c>
      <c r="EG133" s="170">
        <f t="shared" si="121"/>
        <v>2.2313886214275779E-2</v>
      </c>
      <c r="EH133" s="170"/>
      <c r="EP133" s="169">
        <v>78.91</v>
      </c>
      <c r="EQ133" s="169" t="s">
        <v>325</v>
      </c>
      <c r="ER133" s="169">
        <f>EP133/SUM(EP132:EP133)</f>
        <v>0.46008979068275901</v>
      </c>
    </row>
    <row r="134" spans="5:148" x14ac:dyDescent="0.3">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c r="AA134" s="225"/>
      <c r="AB134" s="225"/>
      <c r="AC134" s="225"/>
      <c r="AD134" s="225"/>
      <c r="AE134" s="225"/>
      <c r="AF134" s="225"/>
      <c r="AG134" s="225"/>
      <c r="AH134" s="225"/>
      <c r="AI134" s="225"/>
      <c r="AJ134" s="225"/>
      <c r="AK134" s="225"/>
      <c r="AL134" s="225"/>
      <c r="AM134" s="225"/>
      <c r="AN134" s="225"/>
      <c r="AO134" s="225"/>
      <c r="AP134" s="225"/>
      <c r="AQ134" s="225"/>
      <c r="AR134" s="225"/>
      <c r="DG134" s="231"/>
      <c r="DH134" s="5"/>
      <c r="DI134" s="5" t="s">
        <v>471</v>
      </c>
      <c r="DJ134" s="276">
        <f t="shared" si="117"/>
        <v>9.9803315410859758E-4</v>
      </c>
      <c r="DK134" s="276">
        <f t="shared" si="117"/>
        <v>1.8366048290414569E-3</v>
      </c>
      <c r="DL134" s="276">
        <f t="shared" si="117"/>
        <v>2.4567020757115931E-3</v>
      </c>
      <c r="DM134" s="276">
        <f t="shared" si="117"/>
        <v>1.0133898372354311E-3</v>
      </c>
      <c r="DN134" s="276">
        <f t="shared" si="117"/>
        <v>1.865051832928413E-3</v>
      </c>
      <c r="DO134" s="276">
        <f t="shared" si="117"/>
        <v>2.4600658165130646E-3</v>
      </c>
      <c r="DP134" s="276">
        <f t="shared" si="117"/>
        <v>1.0287253263986985E-3</v>
      </c>
      <c r="DQ134" s="276">
        <f t="shared" si="117"/>
        <v>1.8930884791619471E-3</v>
      </c>
      <c r="DR134" s="276">
        <f t="shared" si="117"/>
        <v>2.4965747037445311E-3</v>
      </c>
      <c r="DS134" s="277">
        <f t="shared" si="117"/>
        <v>1.0445594609637047E-3</v>
      </c>
      <c r="DW134" t="s">
        <v>471</v>
      </c>
      <c r="DX134" s="170">
        <f t="shared" ref="DX134:EG134" si="122">DX113/SUM(DX$101:DX$113)/2</f>
        <v>3.7559926889945186E-6</v>
      </c>
      <c r="DY134" s="170">
        <f t="shared" si="122"/>
        <v>4.1834921953164528E-6</v>
      </c>
      <c r="DZ134" s="170">
        <f t="shared" si="122"/>
        <v>4.0320156397658992E-6</v>
      </c>
      <c r="EA134" s="170">
        <f t="shared" si="122"/>
        <v>4.0204711996492017E-6</v>
      </c>
      <c r="EB134" s="170">
        <f t="shared" si="122"/>
        <v>4.0087916825782471E-6</v>
      </c>
      <c r="EC134" s="170">
        <f t="shared" si="122"/>
        <v>3.9969923940141931E-6</v>
      </c>
      <c r="ED134" s="170">
        <f t="shared" si="122"/>
        <v>3.8466478330027638E-6</v>
      </c>
      <c r="EE134" s="170">
        <f t="shared" si="122"/>
        <v>5.3357015904110385E-6</v>
      </c>
      <c r="EF134" s="170">
        <f t="shared" si="122"/>
        <v>5.4361827869851897E-6</v>
      </c>
      <c r="EG134" s="170">
        <f t="shared" si="122"/>
        <v>5.8292696771331615E-6</v>
      </c>
      <c r="EH134" s="170"/>
    </row>
    <row r="135" spans="5:148" x14ac:dyDescent="0.3">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c r="AA135" s="225"/>
      <c r="AB135" s="225"/>
      <c r="AC135" s="225"/>
      <c r="AD135" s="225"/>
      <c r="AE135" s="225"/>
      <c r="AF135" s="225"/>
      <c r="AG135" s="225"/>
      <c r="AH135" s="225"/>
      <c r="AI135" s="225"/>
      <c r="AJ135" s="225"/>
      <c r="AK135" s="225"/>
      <c r="AL135" s="225"/>
      <c r="AM135" s="225"/>
      <c r="AN135" s="225"/>
      <c r="AO135" s="225"/>
      <c r="AP135" s="225"/>
      <c r="AQ135" s="225"/>
      <c r="AR135" s="225"/>
      <c r="DG135" s="231"/>
      <c r="DH135" s="5"/>
      <c r="DI135" s="5"/>
      <c r="DJ135" s="276"/>
      <c r="DK135" s="276"/>
      <c r="DL135" s="276"/>
      <c r="DM135" s="276"/>
      <c r="DN135" s="276"/>
      <c r="DO135" s="276"/>
      <c r="DP135" s="276"/>
      <c r="DQ135" s="276"/>
      <c r="DR135" s="276"/>
      <c r="DS135" s="277"/>
      <c r="EM135" s="169" t="s">
        <v>42</v>
      </c>
      <c r="EP135" s="169">
        <v>5</v>
      </c>
      <c r="EQ135" s="169" t="s">
        <v>291</v>
      </c>
      <c r="ER135" s="169">
        <f>EP135/SUM(EP135:EP136)</f>
        <v>0.7142857142857143</v>
      </c>
    </row>
    <row r="136" spans="5:148" x14ac:dyDescent="0.3">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c r="AA136" s="225"/>
      <c r="AB136" s="225"/>
      <c r="AC136" s="225"/>
      <c r="AD136" s="225"/>
      <c r="AE136" s="225"/>
      <c r="AF136" s="225"/>
      <c r="AG136" s="225"/>
      <c r="AH136" s="225"/>
      <c r="AI136" s="225"/>
      <c r="AJ136" s="225"/>
      <c r="AK136" s="225"/>
      <c r="AL136" s="225"/>
      <c r="AM136" s="225"/>
      <c r="AN136" s="225"/>
      <c r="AO136" s="225"/>
      <c r="AP136" s="225"/>
      <c r="AQ136" s="225"/>
      <c r="AR136" s="225"/>
      <c r="DG136" s="231" t="s">
        <v>291</v>
      </c>
      <c r="DH136" s="5"/>
      <c r="DI136" s="5" t="s">
        <v>470</v>
      </c>
      <c r="DJ136" s="276">
        <f t="shared" si="117"/>
        <v>1.3199682799373245</v>
      </c>
      <c r="DK136" s="276">
        <f t="shared" si="117"/>
        <v>0.9009333427817694</v>
      </c>
      <c r="DL136" s="276">
        <f t="shared" si="117"/>
        <v>0.60858675886883795</v>
      </c>
      <c r="DM136" s="276">
        <f t="shared" si="117"/>
        <v>1.3402806237991116</v>
      </c>
      <c r="DN136" s="276">
        <f t="shared" si="117"/>
        <v>0.91488814745237579</v>
      </c>
      <c r="DO136" s="276">
        <f t="shared" si="117"/>
        <v>0.61808624324328498</v>
      </c>
      <c r="DP136" s="276">
        <f t="shared" si="117"/>
        <v>1.3605608330406154</v>
      </c>
      <c r="DQ136" s="276">
        <f t="shared" si="117"/>
        <v>0.92864074629910309</v>
      </c>
      <c r="DR136" s="276">
        <f t="shared" si="117"/>
        <v>0.62725855993556667</v>
      </c>
      <c r="DS136" s="277">
        <f t="shared" si="117"/>
        <v>1.3814932691602915</v>
      </c>
      <c r="EP136" s="169">
        <v>2</v>
      </c>
      <c r="EQ136" s="169" t="s">
        <v>325</v>
      </c>
      <c r="ER136" s="169">
        <f>EP136/SUM(EP135:EP136)</f>
        <v>0.2857142857142857</v>
      </c>
    </row>
    <row r="137" spans="5:148" x14ac:dyDescent="0.3">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c r="AA137" s="225"/>
      <c r="AB137" s="225"/>
      <c r="AC137" s="225"/>
      <c r="AD137" s="225"/>
      <c r="AE137" s="225"/>
      <c r="AF137" s="225"/>
      <c r="AG137" s="225"/>
      <c r="AH137" s="225"/>
      <c r="AI137" s="225"/>
      <c r="AJ137" s="225"/>
      <c r="AK137" s="225"/>
      <c r="AL137" s="225"/>
      <c r="AM137" s="225"/>
      <c r="AN137" s="225"/>
      <c r="AO137" s="225"/>
      <c r="AP137" s="225"/>
      <c r="AQ137" s="225"/>
      <c r="AR137" s="225"/>
      <c r="DG137" s="231"/>
      <c r="DH137" s="5"/>
      <c r="DI137" s="5" t="s">
        <v>469</v>
      </c>
      <c r="DJ137" s="276">
        <f t="shared" si="117"/>
        <v>0.54392792214330188</v>
      </c>
      <c r="DK137" s="276">
        <f t="shared" si="117"/>
        <v>0.37125345742275967</v>
      </c>
      <c r="DL137" s="276">
        <f t="shared" si="117"/>
        <v>0.25078464126329592</v>
      </c>
      <c r="DM137" s="276">
        <f t="shared" si="117"/>
        <v>0.55229667787570935</v>
      </c>
      <c r="DN137" s="276">
        <f t="shared" si="117"/>
        <v>0.3770037870192407</v>
      </c>
      <c r="DO137" s="276">
        <f t="shared" si="117"/>
        <v>0.25469844959017041</v>
      </c>
      <c r="DP137" s="276">
        <f t="shared" si="117"/>
        <v>0.56065451942487388</v>
      </c>
      <c r="DQ137" s="276">
        <f t="shared" si="117"/>
        <v>0.38267027101330936</v>
      </c>
      <c r="DR137" s="276">
        <f t="shared" si="117"/>
        <v>0.25847847469111662</v>
      </c>
      <c r="DS137" s="277">
        <f t="shared" si="117"/>
        <v>0.56928137955862168</v>
      </c>
      <c r="DU137" s="273" t="s">
        <v>182</v>
      </c>
      <c r="DV137" s="17"/>
      <c r="DW137" s="17" t="s">
        <v>470</v>
      </c>
      <c r="DX137" s="274">
        <f t="shared" ref="DX137:EG137" si="123">DX115*DX$75</f>
        <v>4.12268089847058E-2</v>
      </c>
      <c r="DY137" s="274">
        <f t="shared" si="123"/>
        <v>2.0034178673212399E-2</v>
      </c>
      <c r="DZ137" s="274">
        <f t="shared" si="123"/>
        <v>0</v>
      </c>
      <c r="EA137" s="274">
        <f t="shared" si="123"/>
        <v>0</v>
      </c>
      <c r="EB137" s="274">
        <f t="shared" si="123"/>
        <v>0</v>
      </c>
      <c r="EC137" s="274">
        <f t="shared" si="123"/>
        <v>0</v>
      </c>
      <c r="ED137" s="274">
        <f t="shared" si="123"/>
        <v>3.9671565167654917E-2</v>
      </c>
      <c r="EE137" s="274">
        <f t="shared" si="123"/>
        <v>3.0185026024896734E-2</v>
      </c>
      <c r="EF137" s="274">
        <f t="shared" si="123"/>
        <v>0</v>
      </c>
      <c r="EG137" s="275">
        <f t="shared" si="123"/>
        <v>0</v>
      </c>
    </row>
    <row r="138" spans="5:148" x14ac:dyDescent="0.3">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c r="AB138" s="225"/>
      <c r="AC138" s="225"/>
      <c r="AD138" s="225"/>
      <c r="AE138" s="225"/>
      <c r="AF138" s="225"/>
      <c r="AG138" s="225"/>
      <c r="AH138" s="225"/>
      <c r="AI138" s="225"/>
      <c r="AJ138" s="225"/>
      <c r="AK138" s="225"/>
      <c r="AL138" s="225"/>
      <c r="AM138" s="225"/>
      <c r="AN138" s="225"/>
      <c r="AO138" s="225"/>
      <c r="DG138" s="231"/>
      <c r="DH138" s="5"/>
      <c r="DI138" s="5" t="s">
        <v>17</v>
      </c>
      <c r="DJ138" s="276">
        <f t="shared" si="117"/>
        <v>2.1887475628301276</v>
      </c>
      <c r="DK138" s="276">
        <f t="shared" si="117"/>
        <v>1.4936038597655175</v>
      </c>
      <c r="DL138" s="276">
        <f t="shared" si="117"/>
        <v>1.008734291578109</v>
      </c>
      <c r="DM138" s="276">
        <f t="shared" si="117"/>
        <v>2.2210475296069601</v>
      </c>
      <c r="DN138" s="276">
        <f t="shared" si="117"/>
        <v>1.5157936526075722</v>
      </c>
      <c r="DO138" s="276">
        <f t="shared" si="117"/>
        <v>1.0238484374360048</v>
      </c>
      <c r="DP138" s="276">
        <f t="shared" si="117"/>
        <v>2.2532769595044271</v>
      </c>
      <c r="DQ138" s="276">
        <f t="shared" si="117"/>
        <v>1.5376501035691148</v>
      </c>
      <c r="DR138" s="276">
        <f t="shared" si="117"/>
        <v>1.0384138222409729</v>
      </c>
      <c r="DS138" s="277">
        <f t="shared" si="117"/>
        <v>2.2865729417829255</v>
      </c>
      <c r="DU138" s="231"/>
      <c r="DV138" s="5"/>
      <c r="DW138" s="5" t="s">
        <v>469</v>
      </c>
      <c r="DX138" s="276">
        <f t="shared" ref="DX138:EG138" si="124">DX116*DX$75</f>
        <v>0.16024097192929501</v>
      </c>
      <c r="DY138" s="276">
        <f t="shared" si="124"/>
        <v>0.24086103517632296</v>
      </c>
      <c r="DZ138" s="276">
        <f t="shared" si="124"/>
        <v>0.24561713683938544</v>
      </c>
      <c r="EA138" s="276">
        <f t="shared" si="124"/>
        <v>0.25057943783546133</v>
      </c>
      <c r="EB138" s="276">
        <f t="shared" si="124"/>
        <v>0.25564220974761465</v>
      </c>
      <c r="EC138" s="276">
        <f t="shared" si="124"/>
        <v>0.26080582260775637</v>
      </c>
      <c r="ED138" s="276">
        <f t="shared" si="124"/>
        <v>0.24087230547108898</v>
      </c>
      <c r="EE138" s="276">
        <f t="shared" si="124"/>
        <v>0.27409370866446559</v>
      </c>
      <c r="EF138" s="276">
        <f t="shared" si="124"/>
        <v>0.27949801809251668</v>
      </c>
      <c r="EG138" s="277">
        <f t="shared" si="124"/>
        <v>0.28442417456290392</v>
      </c>
      <c r="EL138" s="169" t="s">
        <v>79</v>
      </c>
      <c r="EP138" s="169">
        <v>81.947461940781693</v>
      </c>
      <c r="EQ138" s="169" t="s">
        <v>291</v>
      </c>
      <c r="ER138" s="169">
        <f>EP138/SUM(EP138:EP139)</f>
        <v>0.74553027241441483</v>
      </c>
    </row>
    <row r="139" spans="5:148" x14ac:dyDescent="0.3">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c r="AA139" s="225"/>
      <c r="AB139" s="225"/>
      <c r="AC139" s="225"/>
      <c r="AD139" s="225"/>
      <c r="AE139" s="225"/>
      <c r="AF139" s="225"/>
      <c r="AG139" s="225"/>
      <c r="AH139" s="225"/>
      <c r="AI139" s="225"/>
      <c r="AJ139" s="225"/>
      <c r="AK139" s="225"/>
      <c r="AL139" s="225"/>
      <c r="AM139" s="225"/>
      <c r="AN139" s="225"/>
      <c r="AO139" s="225"/>
      <c r="DG139" s="231"/>
      <c r="DH139" s="5"/>
      <c r="DI139" s="5" t="s">
        <v>468</v>
      </c>
      <c r="DJ139" s="276">
        <f t="shared" si="117"/>
        <v>0</v>
      </c>
      <c r="DK139" s="276">
        <f t="shared" si="117"/>
        <v>0</v>
      </c>
      <c r="DL139" s="276">
        <f t="shared" si="117"/>
        <v>0</v>
      </c>
      <c r="DM139" s="276">
        <f t="shared" si="117"/>
        <v>0</v>
      </c>
      <c r="DN139" s="276">
        <f t="shared" si="117"/>
        <v>0</v>
      </c>
      <c r="DO139" s="276">
        <f t="shared" si="117"/>
        <v>0</v>
      </c>
      <c r="DP139" s="276">
        <f t="shared" si="117"/>
        <v>0</v>
      </c>
      <c r="DQ139" s="276">
        <f t="shared" si="117"/>
        <v>0</v>
      </c>
      <c r="DR139" s="276">
        <f t="shared" si="117"/>
        <v>0</v>
      </c>
      <c r="DS139" s="277">
        <f t="shared" si="117"/>
        <v>0</v>
      </c>
      <c r="DU139" s="231"/>
      <c r="DV139" s="5"/>
      <c r="DW139" s="5" t="s">
        <v>17</v>
      </c>
      <c r="DX139" s="276">
        <f t="shared" ref="DX139:EG139" si="125">DX117*DX$75</f>
        <v>0.28821102290962353</v>
      </c>
      <c r="DY139" s="276">
        <f t="shared" si="125"/>
        <v>0.43321507908644807</v>
      </c>
      <c r="DZ139" s="276">
        <f t="shared" si="125"/>
        <v>0.44176945134760881</v>
      </c>
      <c r="EA139" s="276">
        <f t="shared" si="125"/>
        <v>0.4506946958019144</v>
      </c>
      <c r="EB139" s="276">
        <f t="shared" si="125"/>
        <v>0.45980064825584516</v>
      </c>
      <c r="EC139" s="276">
        <f t="shared" si="125"/>
        <v>0.46908797425251614</v>
      </c>
      <c r="ED139" s="276">
        <f t="shared" si="125"/>
        <v>0.43323534995190727</v>
      </c>
      <c r="EE139" s="276">
        <f t="shared" si="125"/>
        <v>0.49298769968853323</v>
      </c>
      <c r="EF139" s="276">
        <f t="shared" si="125"/>
        <v>0.50270794495181081</v>
      </c>
      <c r="EG139" s="277">
        <f t="shared" si="125"/>
        <v>0.51156817949887556</v>
      </c>
      <c r="EP139" s="169">
        <v>27.970894124617491</v>
      </c>
      <c r="EQ139" s="169" t="s">
        <v>325</v>
      </c>
      <c r="ER139" s="169">
        <f>EP139/SUM(EP138:EP139)</f>
        <v>0.25446972758558523</v>
      </c>
    </row>
    <row r="140" spans="5:148" x14ac:dyDescent="0.3">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c r="AB140" s="225"/>
      <c r="AC140" s="225"/>
      <c r="AD140" s="225"/>
      <c r="AE140" s="225"/>
      <c r="AF140" s="225"/>
      <c r="AG140" s="225"/>
      <c r="AH140" s="225"/>
      <c r="AI140" s="225"/>
      <c r="AJ140" s="225"/>
      <c r="AK140" s="225"/>
      <c r="AL140" s="225"/>
      <c r="AM140" s="225"/>
      <c r="AN140" s="225"/>
      <c r="AO140" s="225"/>
      <c r="DG140" s="231"/>
      <c r="DH140" s="5"/>
      <c r="DI140" s="5" t="s">
        <v>145</v>
      </c>
      <c r="DJ140" s="276">
        <f t="shared" si="117"/>
        <v>0.48310337811756182</v>
      </c>
      <c r="DK140" s="276">
        <f t="shared" si="117"/>
        <v>0.32973820664089615</v>
      </c>
      <c r="DL140" s="276">
        <f t="shared" si="117"/>
        <v>0.22274057685791235</v>
      </c>
      <c r="DM140" s="276">
        <f t="shared" si="117"/>
        <v>0.49053595133366984</v>
      </c>
      <c r="DN140" s="276">
        <f t="shared" si="117"/>
        <v>0.33484528835059874</v>
      </c>
      <c r="DO140" s="276">
        <f t="shared" si="117"/>
        <v>0.22621717285830539</v>
      </c>
      <c r="DP140" s="276">
        <f t="shared" si="117"/>
        <v>0.49795891884728893</v>
      </c>
      <c r="DQ140" s="276">
        <f t="shared" si="117"/>
        <v>0.33987850044444062</v>
      </c>
      <c r="DR140" s="276">
        <f t="shared" si="117"/>
        <v>0.22957370128088855</v>
      </c>
      <c r="DS140" s="277">
        <f t="shared" si="117"/>
        <v>0.50562210858682777</v>
      </c>
      <c r="DU140" s="231"/>
      <c r="DV140" s="5"/>
      <c r="DW140" s="5" t="s">
        <v>468</v>
      </c>
      <c r="DX140" s="276">
        <f t="shared" ref="DX140:EG140" si="126">DX118*DX$75</f>
        <v>5.3215853282630274E-2</v>
      </c>
      <c r="DY140" s="276">
        <f t="shared" si="126"/>
        <v>5.3068069700318687E-2</v>
      </c>
      <c r="DZ140" s="276">
        <f t="shared" si="126"/>
        <v>5.3054867597887009E-2</v>
      </c>
      <c r="EA140" s="276">
        <f t="shared" si="126"/>
        <v>5.3065447306256827E-2</v>
      </c>
      <c r="EB140" s="276">
        <f t="shared" si="126"/>
        <v>5.3076073880571256E-2</v>
      </c>
      <c r="EC140" s="276">
        <f t="shared" si="126"/>
        <v>5.3086407722173462E-2</v>
      </c>
      <c r="ED140" s="276">
        <f t="shared" si="126"/>
        <v>0</v>
      </c>
      <c r="EE140" s="276">
        <f t="shared" si="126"/>
        <v>0</v>
      </c>
      <c r="EF140" s="276">
        <f t="shared" si="126"/>
        <v>0</v>
      </c>
      <c r="EG140" s="277">
        <f t="shared" si="126"/>
        <v>0</v>
      </c>
    </row>
    <row r="141" spans="5:148" x14ac:dyDescent="0.3">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c r="AE141" s="225"/>
      <c r="AF141" s="225"/>
      <c r="AG141" s="225"/>
      <c r="AH141" s="225"/>
      <c r="AI141" s="225"/>
      <c r="AJ141" s="225"/>
      <c r="AK141" s="225"/>
      <c r="AL141" s="225"/>
      <c r="AM141" s="225"/>
      <c r="AN141" s="225"/>
      <c r="AO141" s="225"/>
      <c r="AP141" s="225"/>
      <c r="AQ141" s="225"/>
      <c r="AR141" s="225"/>
      <c r="DG141" s="278"/>
      <c r="DH141" s="19"/>
      <c r="DI141" s="19" t="s">
        <v>471</v>
      </c>
      <c r="DJ141" s="279">
        <f t="shared" si="117"/>
        <v>5.3723077087131071E-3</v>
      </c>
      <c r="DK141" s="279">
        <f t="shared" si="117"/>
        <v>3.9532575034385937E-3</v>
      </c>
      <c r="DL141" s="279">
        <f t="shared" si="117"/>
        <v>3.2530979739327486E-3</v>
      </c>
      <c r="DM141" s="279">
        <f t="shared" si="117"/>
        <v>5.1099098488491795E-3</v>
      </c>
      <c r="DN141" s="279">
        <f t="shared" si="117"/>
        <v>3.8389939122623704E-3</v>
      </c>
      <c r="DO141" s="279">
        <f t="shared" si="117"/>
        <v>3.3038744009364126E-3</v>
      </c>
      <c r="DP141" s="279">
        <f t="shared" si="117"/>
        <v>5.187236108769447E-3</v>
      </c>
      <c r="DQ141" s="279">
        <f t="shared" si="117"/>
        <v>3.8543909307716313E-3</v>
      </c>
      <c r="DR141" s="279">
        <f t="shared" si="117"/>
        <v>3.3529074262886312E-3</v>
      </c>
      <c r="DS141" s="280">
        <f t="shared" si="117"/>
        <v>5.2670569706158186E-3</v>
      </c>
      <c r="DU141" s="231"/>
      <c r="DV141" s="5"/>
      <c r="DW141" s="5" t="s">
        <v>145</v>
      </c>
      <c r="DX141" s="276">
        <f t="shared" ref="DX141:EG141" si="127">DX119*DX$75</f>
        <v>7.9780595080166078E-2</v>
      </c>
      <c r="DY141" s="276">
        <f t="shared" si="127"/>
        <v>3.8769401170102802E-2</v>
      </c>
      <c r="DZ141" s="276">
        <f t="shared" si="127"/>
        <v>0</v>
      </c>
      <c r="EA141" s="276">
        <f t="shared" si="127"/>
        <v>0</v>
      </c>
      <c r="EB141" s="276">
        <f t="shared" si="127"/>
        <v>0</v>
      </c>
      <c r="EC141" s="276">
        <f t="shared" si="127"/>
        <v>0</v>
      </c>
      <c r="ED141" s="276">
        <f t="shared" si="127"/>
        <v>7.6770944799808491E-2</v>
      </c>
      <c r="EE141" s="276">
        <f t="shared" si="127"/>
        <v>5.8412945315994287E-2</v>
      </c>
      <c r="EF141" s="276">
        <f t="shared" si="127"/>
        <v>0</v>
      </c>
      <c r="EG141" s="277">
        <f t="shared" si="127"/>
        <v>0</v>
      </c>
      <c r="EL141" s="169" t="s">
        <v>16</v>
      </c>
      <c r="EP141" s="169">
        <v>0.1</v>
      </c>
      <c r="EQ141" s="169" t="s">
        <v>291</v>
      </c>
      <c r="ER141" s="169">
        <f>EP141/SUM(EP141:EP142)</f>
        <v>0.5</v>
      </c>
    </row>
    <row r="142" spans="5:148" x14ac:dyDescent="0.3">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c r="AB142" s="225"/>
      <c r="AC142" s="225"/>
      <c r="AD142" s="225"/>
      <c r="AE142" s="225"/>
      <c r="AF142" s="225"/>
      <c r="AG142" s="225"/>
      <c r="AH142" s="225"/>
      <c r="AI142" s="225"/>
      <c r="AJ142" s="225"/>
      <c r="AK142" s="225"/>
      <c r="AL142" s="225"/>
      <c r="AM142" s="225"/>
      <c r="AN142" s="225"/>
      <c r="AO142" s="225"/>
      <c r="AP142" s="225"/>
      <c r="AQ142" s="225"/>
      <c r="AR142" s="225"/>
      <c r="DU142" s="231"/>
      <c r="DV142" s="5"/>
      <c r="DW142" s="5" t="s">
        <v>471</v>
      </c>
      <c r="DX142" s="276">
        <f t="shared" ref="DX142:EG142" si="128">DX120*DX$75</f>
        <v>4.8168636980114475E-6</v>
      </c>
      <c r="DY142" s="276">
        <f t="shared" si="128"/>
        <v>4.7920354765359351E-6</v>
      </c>
      <c r="DZ142" s="276">
        <f t="shared" si="128"/>
        <v>4.5831682149903388E-6</v>
      </c>
      <c r="EA142" s="276">
        <f t="shared" si="128"/>
        <v>4.423915304618792E-6</v>
      </c>
      <c r="EB142" s="276">
        <f t="shared" si="128"/>
        <v>4.4729262504642733E-6</v>
      </c>
      <c r="EC142" s="276">
        <f t="shared" si="128"/>
        <v>4.5223120795054502E-6</v>
      </c>
      <c r="ED142" s="276">
        <f t="shared" si="128"/>
        <v>2.4541928024738511E-6</v>
      </c>
      <c r="EE142" s="276">
        <f t="shared" si="128"/>
        <v>4.9597754715639884E-6</v>
      </c>
      <c r="EF142" s="276">
        <f t="shared" si="128"/>
        <v>5.0303365700713746E-6</v>
      </c>
      <c r="EG142" s="277">
        <f t="shared" si="128"/>
        <v>4.7498079281704601E-6</v>
      </c>
      <c r="EP142" s="169">
        <v>0.1</v>
      </c>
      <c r="EQ142" s="169" t="s">
        <v>325</v>
      </c>
      <c r="ER142" s="169">
        <f>EP142/SUM(EP141:EP142)</f>
        <v>0.5</v>
      </c>
    </row>
    <row r="143" spans="5:148" x14ac:dyDescent="0.3">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c r="AE143" s="225"/>
      <c r="AF143" s="225"/>
      <c r="AG143" s="225"/>
      <c r="AH143" s="225"/>
      <c r="AI143" s="225"/>
      <c r="AJ143" s="225"/>
      <c r="AK143" s="225"/>
      <c r="AL143" s="225"/>
      <c r="AM143" s="225"/>
      <c r="AN143" s="225"/>
      <c r="AO143" s="225"/>
      <c r="AP143" s="225"/>
      <c r="AQ143" s="225"/>
      <c r="AR143" s="225"/>
      <c r="DU143" s="231"/>
      <c r="DV143" s="5"/>
      <c r="DW143" s="5"/>
      <c r="DX143" s="276"/>
      <c r="DY143" s="276"/>
      <c r="DZ143" s="276"/>
      <c r="EA143" s="276"/>
      <c r="EB143" s="276"/>
      <c r="EC143" s="276"/>
      <c r="ED143" s="276"/>
      <c r="EE143" s="276"/>
      <c r="EF143" s="276"/>
      <c r="EG143" s="277"/>
    </row>
    <row r="144" spans="5:148" x14ac:dyDescent="0.3">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c r="AB144" s="225"/>
      <c r="AC144" s="225"/>
      <c r="AD144" s="225"/>
      <c r="AE144" s="225"/>
      <c r="AF144" s="225"/>
      <c r="AG144" s="225"/>
      <c r="AH144" s="225"/>
      <c r="AI144" s="225"/>
      <c r="AJ144" s="225"/>
      <c r="AK144" s="225"/>
      <c r="AL144" s="225"/>
      <c r="AM144" s="225"/>
      <c r="AN144" s="225"/>
      <c r="AO144" s="225"/>
      <c r="AP144" s="225"/>
      <c r="AQ144" s="225"/>
      <c r="AR144" s="225"/>
      <c r="DU144" s="231" t="s">
        <v>291</v>
      </c>
      <c r="DV144" s="5"/>
      <c r="DW144" s="5" t="s">
        <v>470</v>
      </c>
      <c r="DX144" s="276">
        <f t="shared" ref="DX144:EG144" si="129">DX122*DX$75</f>
        <v>0.66554155027298656</v>
      </c>
      <c r="DY144" s="276">
        <f t="shared" si="129"/>
        <v>0.49336737554405841</v>
      </c>
      <c r="DZ144" s="276">
        <f t="shared" si="129"/>
        <v>0.49571137339319116</v>
      </c>
      <c r="EA144" s="276">
        <f t="shared" si="129"/>
        <v>0.49828901449902108</v>
      </c>
      <c r="EB144" s="276">
        <f t="shared" si="129"/>
        <v>0.50088037428006416</v>
      </c>
      <c r="EC144" s="276">
        <f t="shared" si="129"/>
        <v>0.50348296885973642</v>
      </c>
      <c r="ED144" s="276">
        <f t="shared" si="129"/>
        <v>0.84260562320329846</v>
      </c>
      <c r="EE144" s="276">
        <f t="shared" si="129"/>
        <v>0.64319036503082283</v>
      </c>
      <c r="EF144" s="276">
        <f t="shared" si="129"/>
        <v>0.64622689964996549</v>
      </c>
      <c r="EG144" s="277">
        <f t="shared" si="129"/>
        <v>0.55845018875691022</v>
      </c>
    </row>
    <row r="145" spans="5:137" x14ac:dyDescent="0.3">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c r="AB145" s="225"/>
      <c r="AC145" s="225"/>
      <c r="AD145" s="225"/>
      <c r="AE145" s="225"/>
      <c r="AF145" s="225"/>
      <c r="AG145" s="225"/>
      <c r="AH145" s="225"/>
      <c r="AI145" s="225"/>
      <c r="AJ145" s="225"/>
      <c r="AK145" s="225"/>
      <c r="AL145" s="225"/>
      <c r="AM145" s="225"/>
      <c r="AN145" s="225"/>
      <c r="AO145" s="225"/>
      <c r="DU145" s="231"/>
      <c r="DV145" s="5"/>
      <c r="DW145" s="5" t="s">
        <v>469</v>
      </c>
      <c r="DX145" s="276">
        <f t="shared" ref="DX145:EG145" si="130">DX123*DX$75</f>
        <v>0.32642853796760274</v>
      </c>
      <c r="DY145" s="276">
        <f t="shared" si="130"/>
        <v>0.24198228510269823</v>
      </c>
      <c r="DZ145" s="276">
        <f t="shared" si="130"/>
        <v>0.24313200923595177</v>
      </c>
      <c r="EA145" s="276">
        <f t="shared" si="130"/>
        <v>0.24439645011703615</v>
      </c>
      <c r="EB145" s="276">
        <f t="shared" si="130"/>
        <v>0.24566738671230051</v>
      </c>
      <c r="EC145" s="276">
        <f t="shared" si="130"/>
        <v>0.24694377284473185</v>
      </c>
      <c r="ED145" s="276">
        <f t="shared" si="130"/>
        <v>0.41327424482798125</v>
      </c>
      <c r="EE145" s="276">
        <f t="shared" si="130"/>
        <v>0.31546646485183583</v>
      </c>
      <c r="EF145" s="276">
        <f t="shared" si="130"/>
        <v>0.31695559396817208</v>
      </c>
      <c r="EG145" s="277">
        <f t="shared" si="130"/>
        <v>0.27390389280109456</v>
      </c>
    </row>
    <row r="146" spans="5:137" x14ac:dyDescent="0.3">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c r="AB146" s="225"/>
      <c r="AC146" s="225"/>
      <c r="AD146" s="225"/>
      <c r="AE146" s="225"/>
      <c r="AF146" s="225"/>
      <c r="AG146" s="225"/>
      <c r="AH146" s="225"/>
      <c r="AI146" s="225"/>
      <c r="AJ146" s="225"/>
      <c r="AK146" s="225"/>
      <c r="AL146" s="225"/>
      <c r="AM146" s="225"/>
      <c r="AN146" s="225"/>
      <c r="AO146" s="225"/>
      <c r="DU146" s="231"/>
      <c r="DV146" s="5"/>
      <c r="DW146" s="5" t="s">
        <v>17</v>
      </c>
      <c r="DX146" s="276">
        <f t="shared" ref="DX146:EG146" si="131">DX124*DX$75</f>
        <v>1.1213489814318285</v>
      </c>
      <c r="DY146" s="276">
        <f t="shared" si="131"/>
        <v>0.84311586502753522</v>
      </c>
      <c r="DZ146" s="276">
        <f t="shared" si="131"/>
        <v>0.84682774886971324</v>
      </c>
      <c r="EA146" s="276">
        <f t="shared" si="131"/>
        <v>0.8509329628490977</v>
      </c>
      <c r="EB146" s="276">
        <f t="shared" si="131"/>
        <v>0.85506140655767715</v>
      </c>
      <c r="EC146" s="276">
        <f t="shared" si="131"/>
        <v>0.85921457634485043</v>
      </c>
      <c r="ED146" s="276">
        <f t="shared" si="131"/>
        <v>1.3999833714640519</v>
      </c>
      <c r="EE146" s="276">
        <f t="shared" si="131"/>
        <v>1.0814138894792678</v>
      </c>
      <c r="EF146" s="276">
        <f t="shared" si="131"/>
        <v>1.0862235327504433</v>
      </c>
      <c r="EG146" s="277">
        <f t="shared" si="131"/>
        <v>0.94659923845038652</v>
      </c>
    </row>
    <row r="147" spans="5:137" x14ac:dyDescent="0.3">
      <c r="DU147" s="231"/>
      <c r="DV147" s="5"/>
      <c r="DW147" s="5" t="s">
        <v>468</v>
      </c>
      <c r="DX147" s="276">
        <f t="shared" ref="DX147:EG147" si="132">DX125*DX$75</f>
        <v>0</v>
      </c>
      <c r="DY147" s="276">
        <f t="shared" si="132"/>
        <v>0</v>
      </c>
      <c r="DZ147" s="276">
        <f t="shared" si="132"/>
        <v>0</v>
      </c>
      <c r="EA147" s="276">
        <f t="shared" si="132"/>
        <v>0</v>
      </c>
      <c r="EB147" s="276">
        <f t="shared" si="132"/>
        <v>0</v>
      </c>
      <c r="EC147" s="276">
        <f t="shared" si="132"/>
        <v>0</v>
      </c>
      <c r="ED147" s="276">
        <f t="shared" si="132"/>
        <v>0</v>
      </c>
      <c r="EE147" s="276">
        <f t="shared" si="132"/>
        <v>0</v>
      </c>
      <c r="EF147" s="276">
        <f t="shared" si="132"/>
        <v>0</v>
      </c>
      <c r="EG147" s="277">
        <f t="shared" si="132"/>
        <v>0</v>
      </c>
    </row>
    <row r="148" spans="5:137" x14ac:dyDescent="0.3">
      <c r="DU148" s="231"/>
      <c r="DV148" s="5"/>
      <c r="DW148" s="5" t="s">
        <v>145</v>
      </c>
      <c r="DX148" s="276">
        <f t="shared" ref="DX148:EG148" si="133">DX126*DX$75</f>
        <v>0.28884560386415919</v>
      </c>
      <c r="DY148" s="276">
        <f t="shared" si="133"/>
        <v>0.21412185295348715</v>
      </c>
      <c r="DZ148" s="276">
        <f t="shared" si="133"/>
        <v>0.21513877102353554</v>
      </c>
      <c r="EA148" s="276">
        <f t="shared" si="133"/>
        <v>0.21625788940570403</v>
      </c>
      <c r="EB148" s="276">
        <f t="shared" si="133"/>
        <v>0.21738272010115747</v>
      </c>
      <c r="EC148" s="276">
        <f t="shared" si="133"/>
        <v>0.21851187119221382</v>
      </c>
      <c r="ED148" s="276">
        <f t="shared" si="133"/>
        <v>0.36569233255068562</v>
      </c>
      <c r="EE148" s="276">
        <f t="shared" si="133"/>
        <v>0.27914506726957478</v>
      </c>
      <c r="EF148" s="276">
        <f t="shared" si="133"/>
        <v>0.28046301486823344</v>
      </c>
      <c r="EG148" s="277">
        <f t="shared" si="133"/>
        <v>0.24236787022728845</v>
      </c>
    </row>
    <row r="149" spans="5:137" x14ac:dyDescent="0.3">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c r="AA149" s="225"/>
      <c r="AB149" s="225"/>
      <c r="AC149" s="225"/>
      <c r="AD149" s="225"/>
      <c r="AE149" s="225"/>
      <c r="AF149" s="225"/>
      <c r="AG149" s="225"/>
      <c r="AH149" s="225"/>
      <c r="AI149" s="225"/>
      <c r="AJ149" s="225"/>
      <c r="AK149" s="225"/>
      <c r="AL149" s="225"/>
      <c r="AM149" s="225"/>
      <c r="AN149" s="225"/>
      <c r="AO149" s="225"/>
      <c r="DU149" s="231"/>
      <c r="DV149" s="5"/>
      <c r="DW149" s="5" t="s">
        <v>471</v>
      </c>
      <c r="DX149" s="276">
        <f t="shared" ref="DX149:EG149" si="134">DX127*DX$75</f>
        <v>1.5335321161016036E-5</v>
      </c>
      <c r="DY149" s="276">
        <f t="shared" si="134"/>
        <v>1.4088423940926345E-5</v>
      </c>
      <c r="DZ149" s="276">
        <f t="shared" si="134"/>
        <v>1.3442614343839593E-5</v>
      </c>
      <c r="EA149" s="276">
        <f t="shared" si="134"/>
        <v>1.3512547267242437E-5</v>
      </c>
      <c r="EB149" s="276">
        <f t="shared" si="134"/>
        <v>1.3582811672305956E-5</v>
      </c>
      <c r="EC149" s="276">
        <f t="shared" si="134"/>
        <v>1.3653418148569033E-5</v>
      </c>
      <c r="ED149" s="276">
        <f t="shared" si="134"/>
        <v>1.9786273667672996E-5</v>
      </c>
      <c r="EE149" s="276">
        <f t="shared" si="134"/>
        <v>2.2391387805473596E-5</v>
      </c>
      <c r="EF149" s="276">
        <f t="shared" si="134"/>
        <v>2.2497133321168932E-5</v>
      </c>
      <c r="EG149" s="277">
        <f t="shared" si="134"/>
        <v>2.1611495556282397E-5</v>
      </c>
    </row>
    <row r="150" spans="5:137" x14ac:dyDescent="0.3">
      <c r="DU150" s="231"/>
      <c r="DV150" s="5"/>
      <c r="DW150" s="5"/>
      <c r="DX150" s="276"/>
      <c r="DY150" s="276"/>
      <c r="DZ150" s="276"/>
      <c r="EA150" s="276"/>
      <c r="EB150" s="276"/>
      <c r="EC150" s="276"/>
      <c r="ED150" s="276"/>
      <c r="EE150" s="276"/>
      <c r="EF150" s="276"/>
      <c r="EG150" s="277"/>
    </row>
    <row r="151" spans="5:137" x14ac:dyDescent="0.3">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c r="AA151" s="225"/>
      <c r="AB151" s="225"/>
      <c r="AC151" s="225"/>
      <c r="AD151" s="225"/>
      <c r="AE151" s="225"/>
      <c r="AF151" s="225"/>
      <c r="AG151" s="225"/>
      <c r="AH151" s="225"/>
      <c r="AI151" s="225"/>
      <c r="AJ151" s="225"/>
      <c r="AK151" s="225"/>
      <c r="AL151" s="225"/>
      <c r="AM151" s="225"/>
      <c r="AN151" s="225"/>
      <c r="AO151" s="225"/>
      <c r="DU151" s="231" t="s">
        <v>325</v>
      </c>
      <c r="DV151" s="5"/>
      <c r="DW151" s="5" t="s">
        <v>470</v>
      </c>
      <c r="DX151" s="276">
        <f t="shared" ref="DX151:EG151" si="135">DX129*DX$75</f>
        <v>0.23271916459876615</v>
      </c>
      <c r="DY151" s="276">
        <f t="shared" si="135"/>
        <v>0.17251521475977671</v>
      </c>
      <c r="DZ151" s="276">
        <f t="shared" si="135"/>
        <v>0.17333483784874504</v>
      </c>
      <c r="EA151" s="276">
        <f t="shared" si="135"/>
        <v>0.17423615871224046</v>
      </c>
      <c r="EB151" s="276">
        <f t="shared" si="135"/>
        <v>0.17514227656945289</v>
      </c>
      <c r="EC151" s="276">
        <f t="shared" si="135"/>
        <v>0.17605232288605355</v>
      </c>
      <c r="ED151" s="276">
        <f t="shared" si="135"/>
        <v>0.29463295963665009</v>
      </c>
      <c r="EE151" s="276">
        <f t="shared" si="135"/>
        <v>0.22490365081872477</v>
      </c>
      <c r="EF151" s="276">
        <f t="shared" si="135"/>
        <v>0.22596543246038533</v>
      </c>
      <c r="EG151" s="277">
        <f t="shared" si="135"/>
        <v>0.19527264878387326</v>
      </c>
    </row>
    <row r="152" spans="5:137" x14ac:dyDescent="0.3">
      <c r="DU152" s="231"/>
      <c r="DV152" s="5"/>
      <c r="DW152" s="5" t="s">
        <v>469</v>
      </c>
      <c r="DX152" s="276">
        <f t="shared" ref="DX152:EG152" si="136">DX130*DX$75</f>
        <v>0.27816928651213318</v>
      </c>
      <c r="DY152" s="276">
        <f t="shared" si="136"/>
        <v>0.20620758226192132</v>
      </c>
      <c r="DZ152" s="276">
        <f t="shared" si="136"/>
        <v>0.20718733098065822</v>
      </c>
      <c r="EA152" s="276">
        <f t="shared" si="136"/>
        <v>0.20826483670340523</v>
      </c>
      <c r="EB152" s="276">
        <f t="shared" si="136"/>
        <v>0.20934787781282541</v>
      </c>
      <c r="EC152" s="276">
        <f t="shared" si="136"/>
        <v>0.21043556279889625</v>
      </c>
      <c r="ED152" s="276">
        <f t="shared" si="136"/>
        <v>0.35217570906453566</v>
      </c>
      <c r="EE152" s="276">
        <f t="shared" si="136"/>
        <v>0.26882784817989597</v>
      </c>
      <c r="EF152" s="276">
        <f t="shared" si="136"/>
        <v>0.27009682419037206</v>
      </c>
      <c r="EG152" s="277">
        <f t="shared" si="136"/>
        <v>0.23340989396257422</v>
      </c>
    </row>
    <row r="153" spans="5:137" x14ac:dyDescent="0.3">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c r="AA153" s="225"/>
      <c r="AB153" s="225"/>
      <c r="AC153" s="225"/>
      <c r="AD153" s="225"/>
      <c r="AE153" s="225"/>
      <c r="AF153" s="225"/>
      <c r="AG153" s="225"/>
      <c r="AH153" s="225"/>
      <c r="AI153" s="225"/>
      <c r="AJ153" s="225"/>
      <c r="AK153" s="225"/>
      <c r="AL153" s="225"/>
      <c r="AM153" s="225"/>
      <c r="AN153" s="225"/>
      <c r="AO153" s="225"/>
      <c r="DU153" s="231"/>
      <c r="DV153" s="5"/>
      <c r="DW153" s="5" t="s">
        <v>17</v>
      </c>
      <c r="DX153" s="276">
        <f t="shared" ref="DX153:EG153" si="137">DX131*DX$75</f>
        <v>0.44853959257273129</v>
      </c>
      <c r="DY153" s="276">
        <f t="shared" si="137"/>
        <v>0.33724634601101405</v>
      </c>
      <c r="DZ153" s="276">
        <f t="shared" si="137"/>
        <v>0.33873109954788533</v>
      </c>
      <c r="EA153" s="276">
        <f t="shared" si="137"/>
        <v>0.34037318513963905</v>
      </c>
      <c r="EB153" s="276">
        <f t="shared" si="137"/>
        <v>0.34202456262307085</v>
      </c>
      <c r="EC153" s="276">
        <f t="shared" si="137"/>
        <v>0.34368583053794016</v>
      </c>
      <c r="ED153" s="276">
        <f t="shared" si="137"/>
        <v>0.55999334858562078</v>
      </c>
      <c r="EE153" s="276">
        <f t="shared" si="137"/>
        <v>0.43256555579170708</v>
      </c>
      <c r="EF153" s="276">
        <f t="shared" si="137"/>
        <v>0.43448941310017736</v>
      </c>
      <c r="EG153" s="277">
        <f t="shared" si="137"/>
        <v>0.37863969538015452</v>
      </c>
    </row>
    <row r="154" spans="5:137" x14ac:dyDescent="0.3">
      <c r="DU154" s="231"/>
      <c r="DV154" s="5"/>
      <c r="DW154" s="5" t="s">
        <v>468</v>
      </c>
      <c r="DX154" s="276">
        <f t="shared" ref="DX154:EG154" si="138">DX132*DX$75</f>
        <v>0</v>
      </c>
      <c r="DY154" s="276">
        <f t="shared" si="138"/>
        <v>0</v>
      </c>
      <c r="DZ154" s="276">
        <f t="shared" si="138"/>
        <v>0</v>
      </c>
      <c r="EA154" s="276">
        <f t="shared" si="138"/>
        <v>0</v>
      </c>
      <c r="EB154" s="276">
        <f t="shared" si="138"/>
        <v>0</v>
      </c>
      <c r="EC154" s="276">
        <f t="shared" si="138"/>
        <v>0</v>
      </c>
      <c r="ED154" s="276">
        <f t="shared" si="138"/>
        <v>0</v>
      </c>
      <c r="EE154" s="276">
        <f t="shared" si="138"/>
        <v>0</v>
      </c>
      <c r="EF154" s="276">
        <f t="shared" si="138"/>
        <v>0</v>
      </c>
      <c r="EG154" s="277">
        <f t="shared" si="138"/>
        <v>0</v>
      </c>
    </row>
    <row r="155" spans="5:137" x14ac:dyDescent="0.3">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c r="AA155" s="225"/>
      <c r="AB155" s="225"/>
      <c r="AC155" s="225"/>
      <c r="AD155" s="225"/>
      <c r="AE155" s="225"/>
      <c r="AF155" s="225"/>
      <c r="AG155" s="225"/>
      <c r="AH155" s="225"/>
      <c r="AI155" s="225"/>
      <c r="AJ155" s="225"/>
      <c r="AK155" s="225"/>
      <c r="AL155" s="225"/>
      <c r="AM155" s="225"/>
      <c r="AN155" s="225"/>
      <c r="AO155" s="225"/>
      <c r="DU155" s="231"/>
      <c r="DV155" s="5"/>
      <c r="DW155" s="5" t="s">
        <v>145</v>
      </c>
      <c r="DX155" s="276">
        <f t="shared" ref="DX155:EG155" si="139">DX133*DX$75</f>
        <v>9.8590848486362931E-2</v>
      </c>
      <c r="DY155" s="276">
        <f t="shared" si="139"/>
        <v>7.3085603103326249E-2</v>
      </c>
      <c r="DZ155" s="276">
        <f t="shared" si="139"/>
        <v>7.3432704856047873E-2</v>
      </c>
      <c r="EA155" s="276">
        <f t="shared" si="139"/>
        <v>7.3814690350646459E-2</v>
      </c>
      <c r="EB155" s="276">
        <f t="shared" si="139"/>
        <v>7.4198625612892685E-2</v>
      </c>
      <c r="EC155" s="276">
        <f t="shared" si="139"/>
        <v>7.4584035543482807E-2</v>
      </c>
      <c r="ED155" s="276">
        <f t="shared" si="139"/>
        <v>0.12482072383585603</v>
      </c>
      <c r="EE155" s="276">
        <f t="shared" si="139"/>
        <v>9.5279791918983545E-2</v>
      </c>
      <c r="EF155" s="276">
        <f t="shared" si="139"/>
        <v>9.5729643224573877E-2</v>
      </c>
      <c r="EG155" s="277">
        <f t="shared" si="139"/>
        <v>8.272673584735854E-2</v>
      </c>
    </row>
    <row r="156" spans="5:137" x14ac:dyDescent="0.3">
      <c r="DU156" s="278"/>
      <c r="DV156" s="19"/>
      <c r="DW156" s="19" t="s">
        <v>471</v>
      </c>
      <c r="DX156" s="279">
        <f t="shared" ref="DX156:EG156" si="140">DX134*DX$75</f>
        <v>1.5335321161016036E-5</v>
      </c>
      <c r="DY156" s="279">
        <f t="shared" si="140"/>
        <v>1.4088423940926345E-5</v>
      </c>
      <c r="DZ156" s="279">
        <f t="shared" si="140"/>
        <v>1.3442614343839593E-5</v>
      </c>
      <c r="EA156" s="279">
        <f t="shared" si="140"/>
        <v>1.3512547267242437E-5</v>
      </c>
      <c r="EB156" s="279">
        <f t="shared" si="140"/>
        <v>1.3582811672305956E-5</v>
      </c>
      <c r="EC156" s="279">
        <f t="shared" si="140"/>
        <v>1.3653418148569033E-5</v>
      </c>
      <c r="ED156" s="279">
        <f t="shared" si="140"/>
        <v>1.9786273667672996E-5</v>
      </c>
      <c r="EE156" s="279">
        <f t="shared" si="140"/>
        <v>2.2391387805473596E-5</v>
      </c>
      <c r="EF156" s="279">
        <f t="shared" si="140"/>
        <v>2.2497133321168932E-5</v>
      </c>
      <c r="EG156" s="280">
        <f t="shared" si="140"/>
        <v>2.1611495556282397E-5</v>
      </c>
    </row>
    <row r="157" spans="5:137" x14ac:dyDescent="0.3">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c r="AA157" s="225"/>
      <c r="AB157" s="225"/>
      <c r="AC157" s="225"/>
      <c r="AD157" s="225"/>
      <c r="AE157" s="225"/>
      <c r="AF157" s="225"/>
      <c r="AG157" s="225"/>
      <c r="AH157" s="225"/>
      <c r="AI157" s="225"/>
      <c r="AJ157" s="225"/>
      <c r="AK157" s="225"/>
      <c r="AL157" s="225"/>
      <c r="AM157" s="225"/>
      <c r="AN157" s="225"/>
      <c r="AO157" s="225"/>
    </row>
    <row r="159" spans="5:137" x14ac:dyDescent="0.3">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c r="AA159" s="225"/>
      <c r="AB159" s="225"/>
      <c r="AC159" s="225"/>
      <c r="AD159" s="225"/>
      <c r="AE159" s="225"/>
      <c r="AF159" s="225"/>
      <c r="AG159" s="225"/>
      <c r="AH159" s="225"/>
      <c r="AI159" s="225"/>
      <c r="AJ159" s="225"/>
      <c r="AK159" s="225"/>
      <c r="AL159" s="225"/>
      <c r="AM159" s="225"/>
      <c r="AN159" s="225"/>
      <c r="AO159" s="225"/>
    </row>
    <row r="161" spans="5:44" x14ac:dyDescent="0.3">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c r="AA161" s="225"/>
      <c r="AB161" s="225"/>
      <c r="AC161" s="225"/>
      <c r="AD161" s="225"/>
      <c r="AE161" s="225"/>
      <c r="AF161" s="225"/>
      <c r="AG161" s="225"/>
      <c r="AH161" s="225"/>
      <c r="AI161" s="225"/>
      <c r="AJ161" s="225"/>
      <c r="AK161" s="225"/>
      <c r="AL161" s="225"/>
      <c r="AM161" s="225"/>
      <c r="AN161" s="225"/>
      <c r="AO161" s="225"/>
    </row>
    <row r="163" spans="5:44" x14ac:dyDescent="0.3">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c r="AA163" s="225"/>
      <c r="AB163" s="225"/>
      <c r="AC163" s="225"/>
      <c r="AD163" s="225"/>
      <c r="AE163" s="225"/>
      <c r="AF163" s="225"/>
      <c r="AG163" s="225"/>
      <c r="AH163" s="225"/>
      <c r="AI163" s="225"/>
      <c r="AJ163" s="225"/>
      <c r="AK163" s="225"/>
      <c r="AL163" s="225"/>
      <c r="AM163" s="225"/>
      <c r="AN163" s="225"/>
      <c r="AO163" s="225"/>
    </row>
    <row r="165" spans="5:44" x14ac:dyDescent="0.3">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c r="AA165" s="225"/>
      <c r="AB165" s="225"/>
      <c r="AC165" s="225"/>
      <c r="AD165" s="225"/>
      <c r="AE165" s="225"/>
      <c r="AF165" s="225"/>
      <c r="AG165" s="225"/>
      <c r="AH165" s="225"/>
      <c r="AI165" s="225"/>
      <c r="AJ165" s="225"/>
      <c r="AK165" s="225"/>
      <c r="AL165" s="225"/>
      <c r="AM165" s="225"/>
      <c r="AN165" s="225"/>
      <c r="AO165" s="225"/>
    </row>
    <row r="167" spans="5:44" x14ac:dyDescent="0.3">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c r="AA167" s="225"/>
      <c r="AB167" s="225"/>
      <c r="AC167" s="225"/>
      <c r="AD167" s="225"/>
      <c r="AE167" s="225"/>
      <c r="AF167" s="225"/>
      <c r="AG167" s="225"/>
      <c r="AH167" s="225"/>
      <c r="AI167" s="225"/>
      <c r="AJ167" s="225"/>
      <c r="AK167" s="225"/>
      <c r="AL167" s="225"/>
      <c r="AM167" s="225"/>
      <c r="AN167" s="225"/>
      <c r="AO167" s="225"/>
    </row>
    <row r="168" spans="5:44" x14ac:dyDescent="0.3">
      <c r="E168" s="212"/>
      <c r="F168" s="212"/>
      <c r="G168" s="212"/>
      <c r="H168" s="212"/>
      <c r="I168" s="212"/>
      <c r="J168" s="212"/>
      <c r="K168" s="212"/>
      <c r="L168" s="212"/>
      <c r="M168" s="212"/>
      <c r="N168" s="212"/>
      <c r="O168" s="212"/>
      <c r="P168" s="212"/>
      <c r="Q168" s="212"/>
      <c r="R168" s="212"/>
      <c r="S168" s="212"/>
      <c r="T168" s="212"/>
      <c r="U168" s="212"/>
      <c r="V168" s="212"/>
      <c r="W168" s="212"/>
      <c r="X168" s="212"/>
      <c r="Y168" s="212"/>
      <c r="Z168" s="212"/>
      <c r="AA168" s="212"/>
      <c r="AB168" s="212"/>
      <c r="AC168" s="212"/>
      <c r="AD168" s="212"/>
      <c r="AE168" s="212"/>
      <c r="AF168" s="212"/>
      <c r="AG168" s="212"/>
      <c r="AH168" s="212"/>
      <c r="AI168" s="212"/>
      <c r="AJ168" s="212"/>
      <c r="AK168" s="212"/>
      <c r="AL168" s="212"/>
      <c r="AM168" s="212"/>
      <c r="AN168" s="212"/>
      <c r="AO168" s="212"/>
      <c r="AP168" s="212"/>
      <c r="AQ168" s="212"/>
      <c r="AR168" s="212"/>
    </row>
    <row r="169" spans="5:44" x14ac:dyDescent="0.3">
      <c r="E169" s="212"/>
      <c r="F169" s="212"/>
      <c r="G169" s="212"/>
      <c r="H169" s="212"/>
      <c r="I169" s="212"/>
      <c r="J169" s="212"/>
      <c r="K169" s="212"/>
      <c r="L169" s="212"/>
      <c r="M169" s="212"/>
      <c r="N169" s="212"/>
      <c r="O169" s="212"/>
      <c r="P169" s="212"/>
      <c r="Q169" s="212"/>
      <c r="R169" s="212"/>
      <c r="S169" s="212"/>
      <c r="T169" s="212"/>
      <c r="U169" s="212"/>
      <c r="V169" s="212"/>
      <c r="W169" s="212"/>
      <c r="X169" s="212"/>
      <c r="Y169" s="212"/>
      <c r="Z169" s="212"/>
      <c r="AA169" s="212"/>
      <c r="AB169" s="212"/>
      <c r="AC169" s="212"/>
      <c r="AD169" s="212"/>
      <c r="AE169" s="212"/>
      <c r="AF169" s="212"/>
      <c r="AG169" s="212"/>
      <c r="AH169" s="212"/>
      <c r="AI169" s="212"/>
      <c r="AJ169" s="212"/>
      <c r="AK169" s="212"/>
      <c r="AL169" s="212"/>
      <c r="AM169" s="212"/>
      <c r="AN169" s="212"/>
      <c r="AO169" s="212"/>
      <c r="AP169" s="212"/>
      <c r="AQ169" s="212"/>
      <c r="AR169" s="212"/>
    </row>
    <row r="170" spans="5:44" x14ac:dyDescent="0.3">
      <c r="E170" s="212"/>
      <c r="F170" s="212"/>
      <c r="G170" s="212"/>
      <c r="H170" s="212"/>
      <c r="I170" s="212"/>
      <c r="J170" s="212"/>
      <c r="K170" s="212"/>
      <c r="L170" s="212"/>
      <c r="M170" s="212"/>
      <c r="N170" s="212"/>
      <c r="O170" s="212"/>
      <c r="P170" s="212"/>
      <c r="Q170" s="212"/>
      <c r="R170" s="212"/>
      <c r="S170" s="212"/>
      <c r="T170" s="212"/>
      <c r="U170" s="212"/>
      <c r="V170" s="212"/>
      <c r="W170" s="212"/>
      <c r="X170" s="212"/>
      <c r="Y170" s="212"/>
      <c r="Z170" s="212"/>
      <c r="AA170" s="212"/>
      <c r="AB170" s="212"/>
      <c r="AC170" s="212"/>
      <c r="AD170" s="212"/>
      <c r="AE170" s="212"/>
      <c r="AF170" s="212"/>
      <c r="AG170" s="212"/>
      <c r="AH170" s="212"/>
      <c r="AI170" s="212"/>
      <c r="AJ170" s="212"/>
      <c r="AK170" s="212"/>
      <c r="AL170" s="212"/>
      <c r="AM170" s="212"/>
      <c r="AN170" s="212"/>
      <c r="AO170" s="212"/>
      <c r="AP170" s="212"/>
      <c r="AQ170" s="212"/>
      <c r="AR170" s="212"/>
    </row>
    <row r="171" spans="5:44" x14ac:dyDescent="0.3">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c r="AA171" s="225"/>
      <c r="AB171" s="225"/>
      <c r="AC171" s="225"/>
      <c r="AD171" s="225"/>
      <c r="AE171" s="225"/>
      <c r="AF171" s="225"/>
      <c r="AG171" s="225"/>
      <c r="AH171" s="225"/>
      <c r="AI171" s="225"/>
      <c r="AJ171" s="225"/>
      <c r="AK171" s="225"/>
      <c r="AL171" s="225"/>
      <c r="AM171" s="225"/>
      <c r="AN171" s="225"/>
      <c r="AO171" s="225"/>
      <c r="AP171" s="225"/>
      <c r="AQ171" s="225"/>
      <c r="AR171" s="225"/>
    </row>
    <row r="172" spans="5:44" x14ac:dyDescent="0.3">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c r="AA172" s="225"/>
      <c r="AB172" s="225"/>
      <c r="AC172" s="225"/>
      <c r="AD172" s="225"/>
      <c r="AE172" s="225"/>
      <c r="AF172" s="225"/>
      <c r="AG172" s="225"/>
      <c r="AH172" s="225"/>
      <c r="AI172" s="225"/>
      <c r="AJ172" s="225"/>
      <c r="AK172" s="225"/>
      <c r="AL172" s="225"/>
      <c r="AM172" s="225"/>
      <c r="AN172" s="225"/>
      <c r="AO172" s="225"/>
      <c r="AP172" s="225"/>
      <c r="AQ172" s="225"/>
      <c r="AR172" s="225"/>
    </row>
    <row r="173" spans="5:44" x14ac:dyDescent="0.3">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c r="AA173" s="225"/>
      <c r="AB173" s="225"/>
      <c r="AC173" s="225"/>
      <c r="AD173" s="225"/>
      <c r="AE173" s="225"/>
      <c r="AF173" s="225"/>
      <c r="AG173" s="225"/>
      <c r="AH173" s="225"/>
      <c r="AI173" s="225"/>
      <c r="AJ173" s="225"/>
      <c r="AK173" s="225"/>
      <c r="AL173" s="225"/>
      <c r="AM173" s="225"/>
      <c r="AN173" s="225"/>
      <c r="AO173" s="225"/>
      <c r="AP173" s="225"/>
      <c r="AQ173" s="225"/>
      <c r="AR173" s="225"/>
    </row>
    <row r="174" spans="5:44" x14ac:dyDescent="0.3">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c r="AA174" s="225"/>
      <c r="AB174" s="225"/>
      <c r="AC174" s="225"/>
      <c r="AD174" s="225"/>
      <c r="AE174" s="225"/>
      <c r="AF174" s="225"/>
      <c r="AG174" s="225"/>
      <c r="AH174" s="225"/>
      <c r="AI174" s="225"/>
      <c r="AJ174" s="225"/>
      <c r="AK174" s="225"/>
      <c r="AL174" s="225"/>
      <c r="AM174" s="225"/>
      <c r="AN174" s="225"/>
      <c r="AO174" s="225"/>
      <c r="AP174" s="225"/>
      <c r="AQ174" s="225"/>
      <c r="AR174" s="225"/>
    </row>
    <row r="175" spans="5:44" x14ac:dyDescent="0.3">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c r="AA175" s="225"/>
      <c r="AB175" s="225"/>
      <c r="AC175" s="225"/>
      <c r="AD175" s="225"/>
      <c r="AE175" s="225"/>
      <c r="AF175" s="225"/>
      <c r="AG175" s="225"/>
      <c r="AH175" s="225"/>
      <c r="AI175" s="225"/>
      <c r="AJ175" s="225"/>
      <c r="AK175" s="225"/>
      <c r="AL175" s="225"/>
      <c r="AM175" s="225"/>
      <c r="AN175" s="225"/>
      <c r="AO175" s="225"/>
      <c r="AP175" s="225"/>
      <c r="AQ175" s="225"/>
      <c r="AR175" s="225"/>
    </row>
    <row r="176" spans="5:44" x14ac:dyDescent="0.3">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c r="AA176" s="225"/>
      <c r="AB176" s="225"/>
      <c r="AC176" s="225"/>
      <c r="AD176" s="225"/>
      <c r="AE176" s="225"/>
      <c r="AF176" s="225"/>
      <c r="AG176" s="225"/>
      <c r="AH176" s="225"/>
      <c r="AI176" s="225"/>
      <c r="AJ176" s="225"/>
      <c r="AK176" s="225"/>
      <c r="AL176" s="225"/>
      <c r="AM176" s="225"/>
      <c r="AN176" s="225"/>
      <c r="AO176" s="225"/>
      <c r="AP176" s="225"/>
      <c r="AQ176" s="225"/>
      <c r="AR176" s="225"/>
    </row>
    <row r="177" spans="5:44" x14ac:dyDescent="0.3">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c r="AA177" s="225"/>
      <c r="AB177" s="225"/>
      <c r="AC177" s="225"/>
      <c r="AD177" s="225"/>
      <c r="AE177" s="225"/>
      <c r="AF177" s="225"/>
      <c r="AG177" s="225"/>
      <c r="AH177" s="225"/>
      <c r="AI177" s="225"/>
      <c r="AJ177" s="225"/>
      <c r="AK177" s="225"/>
      <c r="AL177" s="225"/>
      <c r="AM177" s="225"/>
      <c r="AN177" s="225"/>
      <c r="AO177" s="225"/>
      <c r="AP177" s="225"/>
      <c r="AQ177" s="225"/>
      <c r="AR177" s="225"/>
    </row>
    <row r="178" spans="5:44" x14ac:dyDescent="0.3">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c r="AA178" s="225"/>
      <c r="AB178" s="225"/>
      <c r="AC178" s="225"/>
      <c r="AD178" s="225"/>
      <c r="AE178" s="225"/>
      <c r="AF178" s="225"/>
      <c r="AG178" s="225"/>
      <c r="AH178" s="225"/>
      <c r="AI178" s="225"/>
      <c r="AJ178" s="225"/>
      <c r="AK178" s="225"/>
      <c r="AL178" s="225"/>
      <c r="AM178" s="225"/>
      <c r="AN178" s="225"/>
      <c r="AO178" s="225"/>
      <c r="AP178" s="225"/>
      <c r="AQ178" s="225"/>
      <c r="AR178" s="225"/>
    </row>
    <row r="179" spans="5:44" x14ac:dyDescent="0.3">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c r="AA179" s="225"/>
      <c r="AB179" s="225"/>
      <c r="AC179" s="225"/>
      <c r="AD179" s="225"/>
      <c r="AE179" s="225"/>
      <c r="AF179" s="225"/>
      <c r="AG179" s="225"/>
      <c r="AH179" s="225"/>
      <c r="AI179" s="225"/>
      <c r="AJ179" s="225"/>
      <c r="AK179" s="225"/>
      <c r="AL179" s="225"/>
      <c r="AM179" s="225"/>
      <c r="AN179" s="225"/>
      <c r="AO179" s="225"/>
      <c r="AP179" s="225"/>
      <c r="AQ179" s="225"/>
      <c r="AR179" s="225"/>
    </row>
    <row r="180" spans="5:44" x14ac:dyDescent="0.3">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c r="AA180" s="225"/>
      <c r="AB180" s="225"/>
      <c r="AC180" s="225"/>
      <c r="AD180" s="225"/>
      <c r="AE180" s="225"/>
      <c r="AF180" s="225"/>
      <c r="AG180" s="225"/>
      <c r="AH180" s="225"/>
      <c r="AI180" s="225"/>
      <c r="AJ180" s="225"/>
      <c r="AK180" s="225"/>
      <c r="AL180" s="225"/>
      <c r="AM180" s="225"/>
      <c r="AN180" s="225"/>
      <c r="AO180" s="225"/>
      <c r="AP180" s="225"/>
      <c r="AQ180" s="225"/>
      <c r="AR180" s="225"/>
    </row>
    <row r="181" spans="5:44" x14ac:dyDescent="0.3">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c r="AA181" s="225"/>
      <c r="AB181" s="225"/>
      <c r="AC181" s="225"/>
      <c r="AD181" s="225"/>
      <c r="AE181" s="225"/>
      <c r="AF181" s="225"/>
      <c r="AG181" s="225"/>
      <c r="AH181" s="225"/>
      <c r="AI181" s="225"/>
      <c r="AJ181" s="225"/>
      <c r="AK181" s="225"/>
      <c r="AL181" s="225"/>
      <c r="AM181" s="225"/>
      <c r="AN181" s="225"/>
      <c r="AO181" s="225"/>
      <c r="AP181" s="225"/>
      <c r="AQ181" s="225"/>
      <c r="AR181" s="225"/>
    </row>
    <row r="182" spans="5:44" x14ac:dyDescent="0.3">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c r="AA182" s="225"/>
      <c r="AB182" s="225"/>
      <c r="AC182" s="225"/>
      <c r="AD182" s="225"/>
      <c r="AE182" s="225"/>
      <c r="AF182" s="225"/>
      <c r="AG182" s="225"/>
      <c r="AH182" s="225"/>
      <c r="AI182" s="225"/>
      <c r="AJ182" s="225"/>
      <c r="AK182" s="225"/>
      <c r="AL182" s="225"/>
      <c r="AM182" s="225"/>
      <c r="AN182" s="225"/>
      <c r="AO182" s="225"/>
      <c r="AP182" s="225"/>
      <c r="AQ182" s="225"/>
      <c r="AR182" s="225"/>
    </row>
    <row r="183" spans="5:44" x14ac:dyDescent="0.3">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c r="AA183" s="225"/>
      <c r="AB183" s="225"/>
      <c r="AC183" s="225"/>
      <c r="AD183" s="225"/>
      <c r="AE183" s="225"/>
      <c r="AF183" s="225"/>
      <c r="AG183" s="225"/>
      <c r="AH183" s="225"/>
      <c r="AI183" s="225"/>
      <c r="AJ183" s="225"/>
      <c r="AK183" s="225"/>
      <c r="AL183" s="225"/>
      <c r="AM183" s="225"/>
      <c r="AN183" s="225"/>
      <c r="AO183" s="225"/>
      <c r="AP183" s="225"/>
      <c r="AQ183" s="225"/>
      <c r="AR183" s="225"/>
    </row>
    <row r="184" spans="5:44" x14ac:dyDescent="0.3">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c r="AA184" s="225"/>
      <c r="AB184" s="225"/>
      <c r="AC184" s="225"/>
      <c r="AD184" s="225"/>
      <c r="AE184" s="225"/>
      <c r="AF184" s="225"/>
      <c r="AG184" s="225"/>
      <c r="AH184" s="225"/>
      <c r="AI184" s="225"/>
      <c r="AJ184" s="225"/>
      <c r="AK184" s="225"/>
      <c r="AL184" s="225"/>
      <c r="AM184" s="225"/>
      <c r="AN184" s="225"/>
      <c r="AO184" s="225"/>
      <c r="AP184" s="225"/>
      <c r="AQ184" s="225"/>
      <c r="AR184" s="225"/>
    </row>
    <row r="185" spans="5:44" x14ac:dyDescent="0.3">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c r="AA185" s="225"/>
      <c r="AB185" s="225"/>
      <c r="AC185" s="225"/>
      <c r="AD185" s="225"/>
      <c r="AE185" s="225"/>
      <c r="AF185" s="225"/>
      <c r="AG185" s="225"/>
      <c r="AH185" s="225"/>
      <c r="AI185" s="225"/>
      <c r="AJ185" s="225"/>
      <c r="AK185" s="225"/>
      <c r="AL185" s="225"/>
      <c r="AM185" s="225"/>
      <c r="AN185" s="225"/>
      <c r="AO185" s="225"/>
      <c r="AP185" s="225"/>
      <c r="AQ185" s="225"/>
      <c r="AR185" s="225"/>
    </row>
    <row r="186" spans="5:44" x14ac:dyDescent="0.3">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225"/>
      <c r="AB186" s="225"/>
      <c r="AC186" s="225"/>
      <c r="AD186" s="225"/>
      <c r="AE186" s="225"/>
      <c r="AF186" s="225"/>
      <c r="AG186" s="225"/>
      <c r="AH186" s="225"/>
      <c r="AI186" s="225"/>
      <c r="AJ186" s="225"/>
      <c r="AK186" s="225"/>
      <c r="AL186" s="225"/>
      <c r="AM186" s="225"/>
      <c r="AN186" s="225"/>
      <c r="AO186" s="225"/>
      <c r="AP186" s="225"/>
      <c r="AQ186" s="225"/>
      <c r="AR186" s="225"/>
    </row>
    <row r="187" spans="5:44" x14ac:dyDescent="0.3">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c r="AA187" s="225"/>
      <c r="AB187" s="225"/>
      <c r="AC187" s="225"/>
      <c r="AD187" s="225"/>
      <c r="AE187" s="225"/>
      <c r="AF187" s="225"/>
      <c r="AG187" s="225"/>
      <c r="AH187" s="225"/>
      <c r="AI187" s="225"/>
      <c r="AJ187" s="225"/>
      <c r="AK187" s="225"/>
      <c r="AL187" s="225"/>
      <c r="AM187" s="225"/>
      <c r="AN187" s="225"/>
      <c r="AO187" s="225"/>
      <c r="AP187" s="225"/>
      <c r="AQ187" s="225"/>
      <c r="AR187" s="225"/>
    </row>
    <row r="188" spans="5:44" x14ac:dyDescent="0.3">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c r="AA188" s="225"/>
      <c r="AB188" s="225"/>
      <c r="AC188" s="225"/>
      <c r="AD188" s="225"/>
      <c r="AE188" s="225"/>
      <c r="AF188" s="225"/>
      <c r="AG188" s="225"/>
      <c r="AH188" s="225"/>
      <c r="AI188" s="225"/>
      <c r="AJ188" s="225"/>
      <c r="AK188" s="225"/>
      <c r="AL188" s="225"/>
      <c r="AM188" s="225"/>
      <c r="AN188" s="225"/>
      <c r="AO188" s="225"/>
      <c r="AP188" s="225"/>
      <c r="AQ188" s="225"/>
      <c r="AR188" s="225"/>
    </row>
    <row r="189" spans="5:44" x14ac:dyDescent="0.3">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c r="AA189" s="225"/>
      <c r="AB189" s="225"/>
      <c r="AC189" s="225"/>
      <c r="AD189" s="225"/>
      <c r="AE189" s="225"/>
      <c r="AF189" s="225"/>
      <c r="AG189" s="225"/>
      <c r="AH189" s="225"/>
      <c r="AI189" s="225"/>
      <c r="AJ189" s="225"/>
      <c r="AK189" s="225"/>
      <c r="AL189" s="225"/>
      <c r="AM189" s="225"/>
      <c r="AN189" s="225"/>
      <c r="AO189" s="225"/>
      <c r="AP189" s="225"/>
      <c r="AQ189" s="225"/>
      <c r="AR189" s="225"/>
    </row>
    <row r="190" spans="5:44" x14ac:dyDescent="0.3">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c r="AA190" s="225"/>
      <c r="AB190" s="225"/>
      <c r="AC190" s="225"/>
      <c r="AD190" s="225"/>
      <c r="AE190" s="225"/>
      <c r="AF190" s="225"/>
      <c r="AG190" s="225"/>
      <c r="AH190" s="225"/>
      <c r="AI190" s="225"/>
      <c r="AJ190" s="225"/>
      <c r="AK190" s="225"/>
      <c r="AL190" s="225"/>
      <c r="AM190" s="225"/>
      <c r="AN190" s="225"/>
      <c r="AO190" s="225"/>
      <c r="AP190" s="225"/>
      <c r="AQ190" s="225"/>
      <c r="AR190" s="225"/>
    </row>
    <row r="191" spans="5:44" x14ac:dyDescent="0.3">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c r="AA191" s="225"/>
      <c r="AB191" s="225"/>
      <c r="AC191" s="225"/>
      <c r="AD191" s="225"/>
      <c r="AE191" s="225"/>
      <c r="AF191" s="225"/>
      <c r="AG191" s="225"/>
      <c r="AH191" s="225"/>
      <c r="AI191" s="225"/>
      <c r="AJ191" s="225"/>
      <c r="AK191" s="225"/>
      <c r="AL191" s="225"/>
      <c r="AM191" s="225"/>
      <c r="AN191" s="225"/>
      <c r="AO191" s="225"/>
      <c r="AP191" s="225"/>
      <c r="AQ191" s="225"/>
      <c r="AR191" s="225"/>
    </row>
    <row r="192" spans="5:44" x14ac:dyDescent="0.3">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c r="AA192" s="225"/>
      <c r="AB192" s="225"/>
      <c r="AC192" s="225"/>
      <c r="AD192" s="225"/>
      <c r="AE192" s="225"/>
      <c r="AF192" s="225"/>
      <c r="AG192" s="225"/>
      <c r="AH192" s="225"/>
      <c r="AI192" s="225"/>
      <c r="AJ192" s="225"/>
      <c r="AK192" s="225"/>
      <c r="AL192" s="225"/>
      <c r="AM192" s="225"/>
      <c r="AN192" s="225"/>
      <c r="AO192" s="225"/>
      <c r="AP192" s="225"/>
      <c r="AQ192" s="225"/>
      <c r="AR192" s="225"/>
    </row>
    <row r="193" spans="5:44" x14ac:dyDescent="0.3">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c r="AA193" s="225"/>
      <c r="AB193" s="225"/>
      <c r="AC193" s="225"/>
      <c r="AD193" s="225"/>
      <c r="AE193" s="225"/>
      <c r="AF193" s="225"/>
      <c r="AG193" s="225"/>
      <c r="AH193" s="225"/>
      <c r="AI193" s="225"/>
      <c r="AJ193" s="225"/>
      <c r="AK193" s="225"/>
      <c r="AL193" s="225"/>
      <c r="AM193" s="225"/>
      <c r="AN193" s="225"/>
      <c r="AO193" s="225"/>
      <c r="AP193" s="225"/>
      <c r="AQ193" s="225"/>
      <c r="AR193" s="225"/>
    </row>
    <row r="194" spans="5:44" x14ac:dyDescent="0.3">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c r="AA194" s="225"/>
      <c r="AB194" s="225"/>
      <c r="AC194" s="225"/>
      <c r="AD194" s="225"/>
      <c r="AE194" s="225"/>
      <c r="AF194" s="225"/>
      <c r="AG194" s="225"/>
      <c r="AH194" s="225"/>
      <c r="AI194" s="225"/>
      <c r="AJ194" s="225"/>
      <c r="AK194" s="225"/>
      <c r="AL194" s="225"/>
      <c r="AM194" s="225"/>
      <c r="AN194" s="225"/>
      <c r="AO194" s="225"/>
      <c r="AP194" s="225"/>
      <c r="AQ194" s="225"/>
      <c r="AR194" s="225"/>
    </row>
    <row r="195" spans="5:44" x14ac:dyDescent="0.3">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c r="AA195" s="225"/>
      <c r="AB195" s="225"/>
      <c r="AC195" s="225"/>
      <c r="AD195" s="225"/>
      <c r="AE195" s="225"/>
      <c r="AF195" s="225"/>
      <c r="AG195" s="225"/>
      <c r="AH195" s="225"/>
      <c r="AI195" s="225"/>
      <c r="AJ195" s="225"/>
      <c r="AK195" s="225"/>
      <c r="AL195" s="225"/>
      <c r="AM195" s="225"/>
      <c r="AN195" s="225"/>
      <c r="AO195" s="225"/>
      <c r="AP195" s="225"/>
      <c r="AQ195" s="225"/>
      <c r="AR195" s="225"/>
    </row>
    <row r="196" spans="5:44" x14ac:dyDescent="0.3">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c r="AA196" s="225"/>
      <c r="AB196" s="225"/>
      <c r="AC196" s="225"/>
      <c r="AD196" s="225"/>
      <c r="AE196" s="225"/>
      <c r="AF196" s="225"/>
      <c r="AG196" s="225"/>
      <c r="AH196" s="225"/>
      <c r="AI196" s="225"/>
      <c r="AJ196" s="225"/>
      <c r="AK196" s="225"/>
      <c r="AL196" s="225"/>
      <c r="AM196" s="225"/>
      <c r="AN196" s="225"/>
      <c r="AO196" s="225"/>
      <c r="AP196" s="225"/>
      <c r="AQ196" s="225"/>
      <c r="AR196" s="225"/>
    </row>
    <row r="197" spans="5:44" x14ac:dyDescent="0.3">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c r="AA197" s="225"/>
      <c r="AB197" s="225"/>
      <c r="AC197" s="225"/>
      <c r="AD197" s="225"/>
      <c r="AE197" s="225"/>
      <c r="AF197" s="225"/>
      <c r="AG197" s="225"/>
      <c r="AH197" s="225"/>
      <c r="AI197" s="225"/>
      <c r="AJ197" s="225"/>
      <c r="AK197" s="225"/>
      <c r="AL197" s="225"/>
      <c r="AM197" s="225"/>
      <c r="AN197" s="225"/>
      <c r="AO197" s="225"/>
      <c r="AP197" s="225"/>
      <c r="AQ197" s="225"/>
      <c r="AR197" s="225"/>
    </row>
    <row r="198" spans="5:44" x14ac:dyDescent="0.3">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c r="AA198" s="225"/>
      <c r="AB198" s="225"/>
      <c r="AC198" s="225"/>
      <c r="AD198" s="225"/>
      <c r="AE198" s="225"/>
      <c r="AF198" s="225"/>
      <c r="AG198" s="225"/>
      <c r="AH198" s="225"/>
      <c r="AI198" s="225"/>
      <c r="AJ198" s="225"/>
      <c r="AK198" s="225"/>
      <c r="AL198" s="225"/>
      <c r="AM198" s="225"/>
      <c r="AN198" s="225"/>
      <c r="AO198" s="225"/>
      <c r="AP198" s="225"/>
      <c r="AQ198" s="225"/>
      <c r="AR198" s="225"/>
    </row>
    <row r="199" spans="5:44" x14ac:dyDescent="0.3">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c r="AA199" s="225"/>
      <c r="AB199" s="225"/>
      <c r="AC199" s="225"/>
      <c r="AD199" s="225"/>
      <c r="AE199" s="225"/>
      <c r="AF199" s="225"/>
      <c r="AG199" s="225"/>
      <c r="AH199" s="225"/>
      <c r="AI199" s="225"/>
      <c r="AJ199" s="225"/>
      <c r="AK199" s="225"/>
      <c r="AL199" s="225"/>
      <c r="AM199" s="225"/>
      <c r="AN199" s="225"/>
      <c r="AO199" s="225"/>
      <c r="AP199" s="225"/>
      <c r="AQ199" s="225"/>
      <c r="AR199" s="225"/>
    </row>
    <row r="200" spans="5:44" x14ac:dyDescent="0.3">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c r="AA200" s="225"/>
      <c r="AB200" s="225"/>
      <c r="AC200" s="225"/>
      <c r="AD200" s="225"/>
      <c r="AE200" s="225"/>
      <c r="AF200" s="225"/>
      <c r="AG200" s="225"/>
      <c r="AH200" s="225"/>
      <c r="AI200" s="225"/>
      <c r="AJ200" s="225"/>
      <c r="AK200" s="225"/>
      <c r="AL200" s="225"/>
      <c r="AM200" s="225"/>
      <c r="AN200" s="225"/>
      <c r="AO200" s="225"/>
      <c r="AP200" s="225"/>
      <c r="AQ200" s="225"/>
      <c r="AR200" s="225"/>
    </row>
    <row r="201" spans="5:44" x14ac:dyDescent="0.3">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c r="AA201" s="225"/>
      <c r="AB201" s="225"/>
      <c r="AC201" s="225"/>
      <c r="AD201" s="225"/>
      <c r="AE201" s="225"/>
      <c r="AF201" s="225"/>
      <c r="AG201" s="225"/>
      <c r="AH201" s="225"/>
      <c r="AI201" s="225"/>
      <c r="AJ201" s="225"/>
      <c r="AK201" s="225"/>
      <c r="AL201" s="225"/>
      <c r="AM201" s="225"/>
      <c r="AN201" s="225"/>
      <c r="AO201" s="225"/>
      <c r="AP201" s="225"/>
      <c r="AQ201" s="225"/>
      <c r="AR201" s="225"/>
    </row>
    <row r="202" spans="5:44" x14ac:dyDescent="0.3">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225"/>
      <c r="AB202" s="225"/>
      <c r="AC202" s="225"/>
      <c r="AD202" s="225"/>
      <c r="AE202" s="225"/>
      <c r="AF202" s="225"/>
      <c r="AG202" s="225"/>
      <c r="AH202" s="225"/>
      <c r="AI202" s="225"/>
      <c r="AJ202" s="225"/>
      <c r="AK202" s="225"/>
      <c r="AL202" s="225"/>
      <c r="AM202" s="225"/>
      <c r="AN202" s="225"/>
      <c r="AO202" s="225"/>
      <c r="AP202" s="225"/>
      <c r="AQ202" s="225"/>
      <c r="AR202" s="225"/>
    </row>
    <row r="203" spans="5:44" x14ac:dyDescent="0.3">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c r="AA203" s="225"/>
      <c r="AB203" s="225"/>
      <c r="AC203" s="225"/>
      <c r="AD203" s="225"/>
      <c r="AE203" s="225"/>
      <c r="AF203" s="225"/>
      <c r="AG203" s="225"/>
      <c r="AH203" s="225"/>
      <c r="AI203" s="225"/>
      <c r="AJ203" s="225"/>
      <c r="AK203" s="225"/>
      <c r="AL203" s="225"/>
      <c r="AM203" s="225"/>
      <c r="AN203" s="225"/>
      <c r="AO203" s="225"/>
      <c r="AP203" s="225"/>
      <c r="AQ203" s="225"/>
      <c r="AR203" s="225"/>
    </row>
    <row r="204" spans="5:44" x14ac:dyDescent="0.3">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c r="AA204" s="225"/>
      <c r="AB204" s="225"/>
      <c r="AC204" s="225"/>
      <c r="AD204" s="225"/>
      <c r="AE204" s="225"/>
      <c r="AF204" s="225"/>
      <c r="AG204" s="225"/>
      <c r="AH204" s="225"/>
      <c r="AI204" s="225"/>
      <c r="AJ204" s="225"/>
      <c r="AK204" s="225"/>
      <c r="AL204" s="225"/>
      <c r="AM204" s="225"/>
      <c r="AN204" s="225"/>
      <c r="AO204" s="225"/>
      <c r="AP204" s="225"/>
      <c r="AQ204" s="225"/>
      <c r="AR204" s="225"/>
    </row>
  </sheetData>
  <mergeCells count="27">
    <mergeCell ref="DD32:DE32"/>
    <mergeCell ref="C43:C44"/>
    <mergeCell ref="C45:C46"/>
    <mergeCell ref="C47:C48"/>
    <mergeCell ref="C49:C50"/>
    <mergeCell ref="BT32:DC32"/>
    <mergeCell ref="C51:C52"/>
    <mergeCell ref="C25:C26"/>
    <mergeCell ref="D5:D6"/>
    <mergeCell ref="C5:C6"/>
    <mergeCell ref="BS32:BS33"/>
    <mergeCell ref="E5:AO5"/>
    <mergeCell ref="C7:C8"/>
    <mergeCell ref="C17:C18"/>
    <mergeCell ref="C19:C20"/>
    <mergeCell ref="C21:C22"/>
    <mergeCell ref="C23:C24"/>
    <mergeCell ref="AP5:AR5"/>
    <mergeCell ref="C33:C34"/>
    <mergeCell ref="C11:C12"/>
    <mergeCell ref="C13:C14"/>
    <mergeCell ref="C15:C16"/>
    <mergeCell ref="C9:C10"/>
    <mergeCell ref="C35:C36"/>
    <mergeCell ref="C37:C38"/>
    <mergeCell ref="C39:C40"/>
    <mergeCell ref="C41:C42"/>
  </mergeCells>
  <pageMargins left="0.7" right="0.7" top="0.75" bottom="0.75" header="0.3" footer="0.3"/>
  <pageSetup scale="1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05F9-96A7-48A5-8753-C099A3716DE0}">
  <dimension ref="A2:U37"/>
  <sheetViews>
    <sheetView topLeftCell="A13" workbookViewId="0">
      <selection activeCell="J34" sqref="J34"/>
    </sheetView>
  </sheetViews>
  <sheetFormatPr defaultRowHeight="14.4" x14ac:dyDescent="0.3"/>
  <sheetData>
    <row r="2" spans="1:10" x14ac:dyDescent="0.3">
      <c r="A2" s="128" t="s">
        <v>367</v>
      </c>
      <c r="B2" s="128"/>
      <c r="C2" s="128"/>
      <c r="D2" s="128"/>
      <c r="E2" s="128"/>
      <c r="F2" s="128"/>
      <c r="G2" s="128"/>
      <c r="H2" s="128"/>
    </row>
    <row r="4" spans="1:10" x14ac:dyDescent="0.3">
      <c r="A4" t="s">
        <v>316</v>
      </c>
      <c r="D4" t="s">
        <v>317</v>
      </c>
    </row>
    <row r="7" spans="1:10" x14ac:dyDescent="0.3">
      <c r="A7" s="128" t="s">
        <v>291</v>
      </c>
      <c r="B7" s="119"/>
      <c r="C7" s="119"/>
      <c r="D7" s="119"/>
      <c r="E7" s="119"/>
      <c r="F7" s="119"/>
      <c r="G7" s="119"/>
      <c r="H7" s="119"/>
    </row>
    <row r="8" spans="1:10" x14ac:dyDescent="0.3">
      <c r="A8" t="s">
        <v>300</v>
      </c>
      <c r="B8" t="s">
        <v>296</v>
      </c>
      <c r="C8" t="s">
        <v>297</v>
      </c>
      <c r="D8" t="s">
        <v>298</v>
      </c>
      <c r="E8" t="s">
        <v>299</v>
      </c>
      <c r="H8" s="109" t="s">
        <v>302</v>
      </c>
    </row>
    <row r="9" spans="1:10" x14ac:dyDescent="0.3">
      <c r="A9" t="s">
        <v>301</v>
      </c>
      <c r="B9" s="127">
        <v>43941</v>
      </c>
      <c r="C9" s="127">
        <v>43961</v>
      </c>
      <c r="D9" s="127">
        <v>44129</v>
      </c>
      <c r="E9" s="127">
        <v>44165</v>
      </c>
    </row>
    <row r="13" spans="1:10" x14ac:dyDescent="0.3">
      <c r="A13" s="128" t="s">
        <v>194</v>
      </c>
      <c r="B13" s="119"/>
      <c r="C13" s="119"/>
      <c r="D13" s="119"/>
      <c r="E13" s="119"/>
      <c r="F13" s="119"/>
      <c r="G13" s="119"/>
      <c r="H13" s="119"/>
    </row>
    <row r="14" spans="1:10" x14ac:dyDescent="0.3">
      <c r="A14" t="s">
        <v>303</v>
      </c>
      <c r="J14" s="109" t="s">
        <v>306</v>
      </c>
    </row>
    <row r="15" spans="1:10" x14ac:dyDescent="0.3">
      <c r="A15" t="s">
        <v>304</v>
      </c>
    </row>
    <row r="16" spans="1:10" x14ac:dyDescent="0.3">
      <c r="A16" t="s">
        <v>305</v>
      </c>
    </row>
    <row r="18" spans="1:21" x14ac:dyDescent="0.3">
      <c r="A18" t="s">
        <v>307</v>
      </c>
      <c r="J18" s="109" t="s">
        <v>309</v>
      </c>
    </row>
    <row r="19" spans="1:21" x14ac:dyDescent="0.3">
      <c r="A19" t="s">
        <v>308</v>
      </c>
    </row>
    <row r="22" spans="1:21" x14ac:dyDescent="0.3">
      <c r="A22" s="128" t="s">
        <v>182</v>
      </c>
      <c r="B22" s="128"/>
      <c r="C22" s="128"/>
      <c r="D22" s="128"/>
      <c r="E22" s="128"/>
      <c r="F22" s="128"/>
      <c r="G22" s="128"/>
      <c r="H22" s="128"/>
    </row>
    <row r="24" spans="1:21" x14ac:dyDescent="0.3">
      <c r="A24" s="185" t="s">
        <v>365</v>
      </c>
      <c r="S24" s="109" t="s">
        <v>366</v>
      </c>
    </row>
    <row r="26" spans="1:21" x14ac:dyDescent="0.3">
      <c r="A26" s="131" t="s">
        <v>368</v>
      </c>
      <c r="U26" s="109" t="s">
        <v>369</v>
      </c>
    </row>
    <row r="27" spans="1:21" x14ac:dyDescent="0.3">
      <c r="A27" s="131"/>
    </row>
    <row r="28" spans="1:21" x14ac:dyDescent="0.3">
      <c r="A28" s="129" t="s">
        <v>310</v>
      </c>
      <c r="B28" s="129"/>
      <c r="C28" s="129"/>
      <c r="D28" s="129"/>
      <c r="E28" s="129"/>
      <c r="F28" s="129"/>
      <c r="G28" s="129"/>
      <c r="H28" s="129"/>
    </row>
    <row r="29" spans="1:21" x14ac:dyDescent="0.3">
      <c r="A29" t="s">
        <v>311</v>
      </c>
      <c r="J29" s="109" t="s">
        <v>312</v>
      </c>
    </row>
    <row r="33" spans="1:10" x14ac:dyDescent="0.3">
      <c r="A33" s="129" t="s">
        <v>313</v>
      </c>
      <c r="B33" s="129"/>
      <c r="C33" s="129"/>
      <c r="D33" s="129"/>
      <c r="E33" s="129"/>
      <c r="F33" s="129"/>
      <c r="G33" s="129"/>
      <c r="H33" s="129"/>
    </row>
    <row r="34" spans="1:10" ht="15.75" customHeight="1" x14ac:dyDescent="0.3">
      <c r="A34" s="302" t="s">
        <v>314</v>
      </c>
      <c r="B34" s="302"/>
      <c r="C34" s="302"/>
      <c r="D34" s="302"/>
      <c r="E34" s="302"/>
      <c r="F34" s="302"/>
      <c r="G34" s="302"/>
      <c r="H34" s="302"/>
      <c r="J34" s="109" t="s">
        <v>315</v>
      </c>
    </row>
    <row r="35" spans="1:10" x14ac:dyDescent="0.3">
      <c r="A35" s="302"/>
      <c r="B35" s="302"/>
      <c r="C35" s="302"/>
      <c r="D35" s="302"/>
      <c r="E35" s="302"/>
      <c r="F35" s="302"/>
      <c r="G35" s="302"/>
      <c r="H35" s="302"/>
    </row>
    <row r="36" spans="1:10" x14ac:dyDescent="0.3">
      <c r="A36" s="302"/>
      <c r="B36" s="302"/>
      <c r="C36" s="302"/>
      <c r="D36" s="302"/>
      <c r="E36" s="302"/>
      <c r="F36" s="302"/>
      <c r="G36" s="302"/>
      <c r="H36" s="302"/>
    </row>
    <row r="37" spans="1:10" x14ac:dyDescent="0.3">
      <c r="A37" s="302"/>
      <c r="B37" s="302"/>
      <c r="C37" s="302"/>
      <c r="D37" s="302"/>
      <c r="E37" s="302"/>
      <c r="F37" s="302"/>
      <c r="G37" s="302"/>
      <c r="H37" s="302"/>
    </row>
  </sheetData>
  <mergeCells count="1">
    <mergeCell ref="A34:H37"/>
  </mergeCells>
  <hyperlinks>
    <hyperlink ref="H8" r:id="rId1" xr:uid="{DF268A83-B99A-45ED-8A7A-FCBC61CDEB9D}"/>
    <hyperlink ref="J14" r:id="rId2" xr:uid="{3D21F873-E081-4045-91EA-D763DBA3B934}"/>
    <hyperlink ref="J18" r:id="rId3" xr:uid="{33B8BAF8-B061-453E-9C98-C08065C71283}"/>
    <hyperlink ref="J29" r:id="rId4" xr:uid="{5932D234-A989-4485-B28E-AEABD7155E83}"/>
    <hyperlink ref="J34" r:id="rId5" location=":~:text=A%20typical%20cropping%20rotation%20for,next%20year%20and%20so%20on." xr:uid="{9F5E2C99-569D-45E7-AAD4-ECA49C7FFBD5}"/>
    <hyperlink ref="S24" r:id="rId6" xr:uid="{54F53937-9A93-4B9A-84A8-8DBFC5BAA8B2}"/>
    <hyperlink ref="U26" r:id="rId7" xr:uid="{4ADC656E-4F88-4984-AE4F-0D6913DBCE86}"/>
  </hyperlinks>
  <pageMargins left="0.7" right="0.7" top="0.75" bottom="0.75" header="0.3" footer="0.3"/>
  <pageSetup orientation="portrait" horizontalDpi="4294967293"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Guayule-Cotton-Wheat</vt:lpstr>
      <vt:lpstr>Guayule Model INFO</vt:lpstr>
      <vt:lpstr>Guar-Cotton</vt:lpstr>
      <vt:lpstr>Guar Model INFO</vt:lpstr>
      <vt:lpstr>Tables</vt:lpstr>
      <vt:lpstr>Results</vt:lpstr>
      <vt:lpstr>Harvesting Times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Zuniga Vazquez</dc:creator>
  <cp:lastModifiedBy>Daniel Zuniga Vazquez</cp:lastModifiedBy>
  <cp:lastPrinted>2020-11-24T20:15:34Z</cp:lastPrinted>
  <dcterms:created xsi:type="dcterms:W3CDTF">2020-06-25T18:57:38Z</dcterms:created>
  <dcterms:modified xsi:type="dcterms:W3CDTF">2021-08-07T15:31:08Z</dcterms:modified>
</cp:coreProperties>
</file>