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mehta/Downloads/UChicago/Winter25/FINM32900/Final_Proj/"/>
    </mc:Choice>
  </mc:AlternateContent>
  <xr:revisionPtr revIDLastSave="0" documentId="13_ncr:1_{FD427CDD-457A-EE43-B178-14B9AACA60C9}" xr6:coauthVersionLast="47" xr6:coauthVersionMax="47" xr10:uidLastSave="{00000000-0000-0000-0000-000000000000}"/>
  <bookViews>
    <workbookView xWindow="0" yWindow="740" windowWidth="29400" windowHeight="18380" tabRatio="743" activeTab="4" xr2:uid="{00000000-000D-0000-FFFF-FFFF00000000}"/>
  </bookViews>
  <sheets>
    <sheet name="MarketCapH" sheetId="7" state="hidden" r:id="rId1"/>
    <sheet name="PricesH" sheetId="6" state="hidden" r:id="rId2"/>
    <sheet name="ControlsH" sheetId="2" state="hidden" r:id="rId3"/>
    <sheet name="DataH" sheetId="16" state="hidden" r:id="rId4"/>
    <sheet name="rates" sheetId="18" r:id="rId5"/>
  </sheets>
  <definedNames>
    <definedName name="Benchmark">ControlsH!$B$3</definedName>
    <definedName name="BestConsOv">DataH!$D$19</definedName>
    <definedName name="Broker_Name">OFFSET(#REF!,0,0,ControlsH!$E$5, 1)</definedName>
    <definedName name="calCODE">ControlsH!$C$4</definedName>
    <definedName name="Chart_Benchmark_100_Size">OFFSET(#REF!, 0, 0, ControlsH!$E$3, 1)</definedName>
    <definedName name="Chart_Date_Size">OFFSET(#REF!, 0, 0, ControlsH!$E$3, 1)</definedName>
    <definedName name="Chart_Date_VAL1_Size">OFFSET(#REF!, 0, 0, ControlsH!$I$3, 1)</definedName>
    <definedName name="Chart_Date_VAL2_Size">OFFSET(#REF!, 0, 0, ControlsH!$I$5, 1)</definedName>
    <definedName name="Chart_Peer_100_Size">OFFSET(#REF!, 0, 0, ControlsH!$E$3, 1)</definedName>
    <definedName name="Chart_Price_100_Size">OFFSET(#REF!, 0, 0, ControlsH!$E$3, 1)</definedName>
    <definedName name="Chart_Price_Size">OFFSET(#REF!, 0, 0, ControlsH!$E$3, 1)</definedName>
    <definedName name="Chart_VAL1_FY1_Size">OFFSET(#REF!, 0, 0, ControlsH!$F$3, 1)</definedName>
    <definedName name="Chart_VAL1_FY2_Size">OFFSET(#REF!, 0, 0, ControlsH!$G$3, 1)</definedName>
    <definedName name="Chart_VAL1_FY3_Size">OFFSET(#REF!, 0, 0, ControlsH!$H$3, 1)</definedName>
    <definedName name="Chart_VAL2_FY1_Size">OFFSET(#REF!, 0, 0, ControlsH!$F$5, 1)</definedName>
    <definedName name="Chart_VAL2_FY2_Size">OFFSET(#REF!, 0, 0, ControlsH!$G$5, 1)</definedName>
    <definedName name="Chart_VAL2_FY3_Size">OFFSET(#REF!, 0, 0, ControlsH!$H$5, 1)</definedName>
    <definedName name="Chart_Volume_Size">OFFSET(#REF!, 0, 0, ControlsH!$E$3, 1)</definedName>
    <definedName name="compNAME">ControlsH!$B$6</definedName>
    <definedName name="CURRENCY">ControlsH!$B$9</definedName>
    <definedName name="currPRICE">#REF!</definedName>
    <definedName name="custBenchmark">#REF!</definedName>
    <definedName name="custED">#REF!</definedName>
    <definedName name="custSD">#REF!</definedName>
    <definedName name="dayCODE">ControlsH!$C$5</definedName>
    <definedName name="defaultED">ControlsH!$G$22</definedName>
    <definedName name="defaultSD">ControlsH!$G$27</definedName>
    <definedName name="ED">ControlsH!$B$5</definedName>
    <definedName name="ESTBrokersItem">#REF!</definedName>
    <definedName name="ESTBrokersPeriod">#REF!</definedName>
    <definedName name="ESTDetailBroker">#REF!</definedName>
    <definedName name="ESTDetailBroker2">#REF!</definedName>
    <definedName name="ESTDetailPeriod">#REF!</definedName>
    <definedName name="EstDetPerO">DataH!$DS$2</definedName>
    <definedName name="EstDetPerT">DataH!$DS$1</definedName>
    <definedName name="FinancialsPeriod">#REF!</definedName>
    <definedName name="firstTD">ControlsH!$G$32</definedName>
    <definedName name="fundTICKER">ControlsH!$B$15</definedName>
    <definedName name="GraphValRatio1">#REF!</definedName>
    <definedName name="GraphValRatio2">#REF!</definedName>
    <definedName name="HLPBRD_IB">#REF!</definedName>
    <definedName name="HLPBRD_IR">#REF!</definedName>
    <definedName name="HLPBRD_OBR">#REF!</definedName>
    <definedName name="Index1">#REF!</definedName>
    <definedName name="Lang">#REF!</definedName>
    <definedName name="locCURR">ControlsH!$B$7</definedName>
    <definedName name="newCrncy">ControlsH!$B$21:$B$199</definedName>
    <definedName name="newEstBrokerPeriod">DataH!$M$108:$M$110</definedName>
    <definedName name="newEstBrokersItem">DataH!$M$85:$M$100</definedName>
    <definedName name="newEstDetailBroker">DataH!$AO$3:$AO$25</definedName>
    <definedName name="newEstDetailBroker2">DataH!$AR$3:$AR$60</definedName>
    <definedName name="newEstDetailPeriod">DataH!$DR$3:$DR$5</definedName>
    <definedName name="newFinancialsPeriod">DataH!$A$17:$A$19</definedName>
    <definedName name="newIndicesSD">ControlsH!$F$21:$F$31</definedName>
    <definedName name="newOverviewCon">DataH!$C$19:$C$20</definedName>
    <definedName name="newOverviewYear">DataH!$A$4:$A$10</definedName>
    <definedName name="newOwners">DataH!$J$57:$J$71</definedName>
    <definedName name="newPeersRatio">DataH!$B$24:$B$34</definedName>
    <definedName name="newPeriod">DataH!$C$15:$C$17</definedName>
    <definedName name="newValRatio1">DataH!$P$4:$P$9</definedName>
    <definedName name="newValRatio2">DataH!$P$23:$P$28</definedName>
    <definedName name="outED">ControlsH!$B$11</definedName>
    <definedName name="outSD">ControlsH!$B$10</definedName>
    <definedName name="OverviewValRatioPeriod">#REF!</definedName>
    <definedName name="Peer1">#REF!</definedName>
    <definedName name="PeerDate1">#REF!</definedName>
    <definedName name="peerHist1">#REF!</definedName>
    <definedName name="PeerIndex">ControlsH!$F$35:$F$36</definedName>
    <definedName name="Peers">OFFSET(#REF!,0,0,MAX(COUNTA(#REF!),1),1)</definedName>
    <definedName name="peersWEIGHT">ControlsH!$B$13</definedName>
    <definedName name="PERIODICITY">ControlsH!$C$3</definedName>
    <definedName name="salesGEOG">OFFSET(#REF!, 0, 0, DataH!$I$20, 1)</definedName>
    <definedName name="salesPROD">OFFSET(#REF!, 0, 0, DataH!$G$20, 1)</definedName>
    <definedName name="SD">ControlsH!$B$4</definedName>
    <definedName name="shBroker1">DataH!$AN$6</definedName>
    <definedName name="shBrokerRange">DataH!$AT$8:$DP$157</definedName>
    <definedName name="shOverviewYear">DataH!$D$4</definedName>
    <definedName name="shPeer1">DataH!$H$24</definedName>
    <definedName name="shPeerRange">DataH!$H$24:$N$53</definedName>
    <definedName name="shPeerRangeD">#REF!</definedName>
    <definedName name="shPeersDate1">DataH!$H$22</definedName>
    <definedName name="startingDate">#REF!</definedName>
    <definedName name="Target_Price">OFFSET(#REF!,0,0,ControlsH!$E$5, 1)</definedName>
    <definedName name="TICKER">#REF!</definedName>
    <definedName name="Top20OwnerType">#REF!</definedName>
    <definedName name="ValuationRatioType">#REF!</definedName>
    <definedName name="ViewConsolidatedOrParent">#REF!</definedName>
    <definedName name="ViewYear">#REF!</definedName>
    <definedName name="YTDdt">ControlsH!$G$34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6" i="2"/>
  <c r="B77" i="16"/>
  <c r="B15" i="2"/>
  <c r="F77" i="16"/>
  <c r="A77" i="16"/>
  <c r="V1" i="16"/>
  <c r="H21" i="2"/>
  <c r="B4" i="16"/>
  <c r="C41" i="16"/>
  <c r="J74" i="16"/>
  <c r="D41" i="16"/>
  <c r="E77" i="16"/>
  <c r="C21" i="2"/>
  <c r="B7" i="2"/>
  <c r="G33" i="2"/>
  <c r="B13" i="16"/>
  <c r="C13" i="16"/>
  <c r="D13" i="16"/>
  <c r="A41" i="16"/>
  <c r="G77" i="16"/>
  <c r="M74" i="16"/>
  <c r="C77" i="16"/>
  <c r="G20" i="2"/>
  <c r="L22" i="16"/>
  <c r="G34" i="2"/>
  <c r="P22" i="16" l="1"/>
  <c r="T22" i="16" s="1"/>
  <c r="Q22" i="16" l="1"/>
  <c r="R22" i="16"/>
  <c r="S22" i="16"/>
  <c r="AL600" i="16" l="1"/>
  <c r="AK600" i="16"/>
  <c r="AJ600" i="16"/>
  <c r="AI600" i="16"/>
  <c r="AH600" i="16"/>
  <c r="AG600" i="16"/>
  <c r="AF600" i="16"/>
  <c r="AL599" i="16"/>
  <c r="AK599" i="16"/>
  <c r="AJ599" i="16"/>
  <c r="AI599" i="16"/>
  <c r="AH599" i="16"/>
  <c r="AG599" i="16"/>
  <c r="AF599" i="16"/>
  <c r="AL598" i="16"/>
  <c r="AK598" i="16"/>
  <c r="AJ598" i="16"/>
  <c r="AI598" i="16"/>
  <c r="AH598" i="16"/>
  <c r="AG598" i="16"/>
  <c r="AF598" i="16"/>
  <c r="AL597" i="16"/>
  <c r="AK597" i="16"/>
  <c r="AJ597" i="16"/>
  <c r="AI597" i="16"/>
  <c r="AH597" i="16"/>
  <c r="AG597" i="16"/>
  <c r="AF597" i="16"/>
  <c r="AL596" i="16"/>
  <c r="AK596" i="16"/>
  <c r="AJ596" i="16"/>
  <c r="AI596" i="16"/>
  <c r="AH596" i="16"/>
  <c r="AG596" i="16"/>
  <c r="AF596" i="16"/>
  <c r="AL595" i="16"/>
  <c r="AK595" i="16"/>
  <c r="AJ595" i="16"/>
  <c r="AI595" i="16"/>
  <c r="AH595" i="16"/>
  <c r="AG595" i="16"/>
  <c r="AF595" i="16"/>
  <c r="AL594" i="16"/>
  <c r="AK594" i="16"/>
  <c r="AJ594" i="16"/>
  <c r="AI594" i="16"/>
  <c r="AH594" i="16"/>
  <c r="AG594" i="16"/>
  <c r="AF594" i="16"/>
  <c r="AL593" i="16"/>
  <c r="AK593" i="16"/>
  <c r="AJ593" i="16"/>
  <c r="AI593" i="16"/>
  <c r="AH593" i="16"/>
  <c r="AG593" i="16"/>
  <c r="AF593" i="16"/>
  <c r="AL592" i="16"/>
  <c r="AK592" i="16"/>
  <c r="AJ592" i="16"/>
  <c r="AI592" i="16"/>
  <c r="AH592" i="16"/>
  <c r="AG592" i="16"/>
  <c r="AF592" i="16"/>
  <c r="AL591" i="16"/>
  <c r="AK591" i="16"/>
  <c r="AJ591" i="16"/>
  <c r="AI591" i="16"/>
  <c r="AH591" i="16"/>
  <c r="AG591" i="16"/>
  <c r="AF591" i="16"/>
  <c r="AL590" i="16"/>
  <c r="AK590" i="16"/>
  <c r="AJ590" i="16"/>
  <c r="AI590" i="16"/>
  <c r="AH590" i="16"/>
  <c r="AG590" i="16"/>
  <c r="AF590" i="16"/>
  <c r="AL589" i="16"/>
  <c r="AK589" i="16"/>
  <c r="AJ589" i="16"/>
  <c r="AI589" i="16"/>
  <c r="AH589" i="16"/>
  <c r="AG589" i="16"/>
  <c r="AF589" i="16"/>
  <c r="AL588" i="16"/>
  <c r="AK588" i="16"/>
  <c r="AJ588" i="16"/>
  <c r="AI588" i="16"/>
  <c r="AH588" i="16"/>
  <c r="AG588" i="16"/>
  <c r="AF588" i="16"/>
  <c r="AL587" i="16"/>
  <c r="AK587" i="16"/>
  <c r="AJ587" i="16"/>
  <c r="AI587" i="16"/>
  <c r="AH587" i="16"/>
  <c r="AG587" i="16"/>
  <c r="AF587" i="16"/>
  <c r="AL586" i="16"/>
  <c r="AK586" i="16"/>
  <c r="AJ586" i="16"/>
  <c r="AI586" i="16"/>
  <c r="AH586" i="16"/>
  <c r="AG586" i="16"/>
  <c r="AF586" i="16"/>
  <c r="AL585" i="16"/>
  <c r="AK585" i="16"/>
  <c r="AJ585" i="16"/>
  <c r="AI585" i="16"/>
  <c r="AH585" i="16"/>
  <c r="AG585" i="16"/>
  <c r="AF585" i="16"/>
  <c r="AL584" i="16"/>
  <c r="AK584" i="16"/>
  <c r="AJ584" i="16"/>
  <c r="AI584" i="16"/>
  <c r="AH584" i="16"/>
  <c r="AG584" i="16"/>
  <c r="AF584" i="16"/>
  <c r="AL583" i="16"/>
  <c r="AK583" i="16"/>
  <c r="AJ583" i="16"/>
  <c r="AI583" i="16"/>
  <c r="AH583" i="16"/>
  <c r="AG583" i="16"/>
  <c r="AF583" i="16"/>
  <c r="AL582" i="16"/>
  <c r="AK582" i="16"/>
  <c r="AJ582" i="16"/>
  <c r="AI582" i="16"/>
  <c r="AH582" i="16"/>
  <c r="AG582" i="16"/>
  <c r="AF582" i="16"/>
  <c r="AL581" i="16"/>
  <c r="AK581" i="16"/>
  <c r="AJ581" i="16"/>
  <c r="AI581" i="16"/>
  <c r="AH581" i="16"/>
  <c r="AG581" i="16"/>
  <c r="AF581" i="16"/>
  <c r="AL580" i="16"/>
  <c r="AK580" i="16"/>
  <c r="AJ580" i="16"/>
  <c r="AI580" i="16"/>
  <c r="AH580" i="16"/>
  <c r="AG580" i="16"/>
  <c r="AF580" i="16"/>
  <c r="AL579" i="16"/>
  <c r="AK579" i="16"/>
  <c r="AJ579" i="16"/>
  <c r="AI579" i="16"/>
  <c r="AH579" i="16"/>
  <c r="AG579" i="16"/>
  <c r="AF579" i="16"/>
  <c r="AL578" i="16"/>
  <c r="AK578" i="16"/>
  <c r="AJ578" i="16"/>
  <c r="AI578" i="16"/>
  <c r="AH578" i="16"/>
  <c r="AG578" i="16"/>
  <c r="AF578" i="16"/>
  <c r="AL577" i="16"/>
  <c r="AK577" i="16"/>
  <c r="AJ577" i="16"/>
  <c r="AI577" i="16"/>
  <c r="AH577" i="16"/>
  <c r="AG577" i="16"/>
  <c r="AF577" i="16"/>
  <c r="AL576" i="16"/>
  <c r="AK576" i="16"/>
  <c r="AJ576" i="16"/>
  <c r="AI576" i="16"/>
  <c r="AH576" i="16"/>
  <c r="AG576" i="16"/>
  <c r="AF576" i="16"/>
  <c r="AL575" i="16"/>
  <c r="AK575" i="16"/>
  <c r="AJ575" i="16"/>
  <c r="AI575" i="16"/>
  <c r="AH575" i="16"/>
  <c r="AG575" i="16"/>
  <c r="AF575" i="16"/>
  <c r="AL574" i="16"/>
  <c r="AK574" i="16"/>
  <c r="AJ574" i="16"/>
  <c r="AI574" i="16"/>
  <c r="AH574" i="16"/>
  <c r="AG574" i="16"/>
  <c r="AF574" i="16"/>
  <c r="AL573" i="16"/>
  <c r="AK573" i="16"/>
  <c r="AJ573" i="16"/>
  <c r="AI573" i="16"/>
  <c r="AH573" i="16"/>
  <c r="AG573" i="16"/>
  <c r="AF573" i="16"/>
  <c r="AL572" i="16"/>
  <c r="AK572" i="16"/>
  <c r="AJ572" i="16"/>
  <c r="AI572" i="16"/>
  <c r="AH572" i="16"/>
  <c r="AG572" i="16"/>
  <c r="AF572" i="16"/>
  <c r="AL571" i="16"/>
  <c r="AK571" i="16"/>
  <c r="AJ571" i="16"/>
  <c r="AI571" i="16"/>
  <c r="AH571" i="16"/>
  <c r="AG571" i="16"/>
  <c r="AF571" i="16"/>
  <c r="AL570" i="16"/>
  <c r="AK570" i="16"/>
  <c r="AJ570" i="16"/>
  <c r="AI570" i="16"/>
  <c r="AH570" i="16"/>
  <c r="AG570" i="16"/>
  <c r="AF570" i="16"/>
  <c r="AL569" i="16"/>
  <c r="AK569" i="16"/>
  <c r="AJ569" i="16"/>
  <c r="AI569" i="16"/>
  <c r="AH569" i="16"/>
  <c r="AG569" i="16"/>
  <c r="AF569" i="16"/>
  <c r="AL568" i="16"/>
  <c r="AK568" i="16"/>
  <c r="AJ568" i="16"/>
  <c r="AI568" i="16"/>
  <c r="AH568" i="16"/>
  <c r="AG568" i="16"/>
  <c r="AF568" i="16"/>
  <c r="AL567" i="16"/>
  <c r="AK567" i="16"/>
  <c r="AJ567" i="16"/>
  <c r="AI567" i="16"/>
  <c r="AH567" i="16"/>
  <c r="AG567" i="16"/>
  <c r="AF567" i="16"/>
  <c r="AL566" i="16"/>
  <c r="AK566" i="16"/>
  <c r="AJ566" i="16"/>
  <c r="AI566" i="16"/>
  <c r="AH566" i="16"/>
  <c r="AG566" i="16"/>
  <c r="AF566" i="16"/>
  <c r="AL565" i="16"/>
  <c r="AK565" i="16"/>
  <c r="AJ565" i="16"/>
  <c r="AI565" i="16"/>
  <c r="AH565" i="16"/>
  <c r="AG565" i="16"/>
  <c r="AF565" i="16"/>
  <c r="AL564" i="16"/>
  <c r="AK564" i="16"/>
  <c r="AJ564" i="16"/>
  <c r="AI564" i="16"/>
  <c r="AH564" i="16"/>
  <c r="AG564" i="16"/>
  <c r="AF564" i="16"/>
  <c r="AL563" i="16"/>
  <c r="AK563" i="16"/>
  <c r="AJ563" i="16"/>
  <c r="AI563" i="16"/>
  <c r="AH563" i="16"/>
  <c r="AG563" i="16"/>
  <c r="AF563" i="16"/>
  <c r="AL562" i="16"/>
  <c r="AK562" i="16"/>
  <c r="AJ562" i="16"/>
  <c r="AI562" i="16"/>
  <c r="AH562" i="16"/>
  <c r="AG562" i="16"/>
  <c r="AF562" i="16"/>
  <c r="AL561" i="16"/>
  <c r="AK561" i="16"/>
  <c r="AJ561" i="16"/>
  <c r="AI561" i="16"/>
  <c r="AH561" i="16"/>
  <c r="AG561" i="16"/>
  <c r="AF561" i="16"/>
  <c r="AL560" i="16"/>
  <c r="AK560" i="16"/>
  <c r="AJ560" i="16"/>
  <c r="AI560" i="16"/>
  <c r="AH560" i="16"/>
  <c r="AG560" i="16"/>
  <c r="AF560" i="16"/>
  <c r="AL559" i="16"/>
  <c r="AK559" i="16"/>
  <c r="AJ559" i="16"/>
  <c r="AI559" i="16"/>
  <c r="AH559" i="16"/>
  <c r="AG559" i="16"/>
  <c r="AF559" i="16"/>
  <c r="AL558" i="16"/>
  <c r="AK558" i="16"/>
  <c r="AJ558" i="16"/>
  <c r="AI558" i="16"/>
  <c r="AH558" i="16"/>
  <c r="AG558" i="16"/>
  <c r="AF558" i="16"/>
  <c r="AL557" i="16"/>
  <c r="AK557" i="16"/>
  <c r="AJ557" i="16"/>
  <c r="AI557" i="16"/>
  <c r="AH557" i="16"/>
  <c r="AG557" i="16"/>
  <c r="AF557" i="16"/>
  <c r="AL556" i="16"/>
  <c r="AK556" i="16"/>
  <c r="AJ556" i="16"/>
  <c r="AI556" i="16"/>
  <c r="AH556" i="16"/>
  <c r="AG556" i="16"/>
  <c r="AF556" i="16"/>
  <c r="AL555" i="16"/>
  <c r="AK555" i="16"/>
  <c r="AJ555" i="16"/>
  <c r="AI555" i="16"/>
  <c r="AH555" i="16"/>
  <c r="AG555" i="16"/>
  <c r="AF555" i="16"/>
  <c r="AL554" i="16"/>
  <c r="AK554" i="16"/>
  <c r="AJ554" i="16"/>
  <c r="AI554" i="16"/>
  <c r="AH554" i="16"/>
  <c r="AG554" i="16"/>
  <c r="AF554" i="16"/>
  <c r="AL553" i="16"/>
  <c r="AK553" i="16"/>
  <c r="AJ553" i="16"/>
  <c r="AI553" i="16"/>
  <c r="AH553" i="16"/>
  <c r="AG553" i="16"/>
  <c r="AF553" i="16"/>
  <c r="AL552" i="16"/>
  <c r="AK552" i="16"/>
  <c r="AJ552" i="16"/>
  <c r="AI552" i="16"/>
  <c r="AH552" i="16"/>
  <c r="AG552" i="16"/>
  <c r="AF552" i="16"/>
  <c r="AL551" i="16"/>
  <c r="AK551" i="16"/>
  <c r="AJ551" i="16"/>
  <c r="AI551" i="16"/>
  <c r="AH551" i="16"/>
  <c r="AG551" i="16"/>
  <c r="AF551" i="16"/>
  <c r="AL550" i="16"/>
  <c r="AK550" i="16"/>
  <c r="AJ550" i="16"/>
  <c r="AI550" i="16"/>
  <c r="AH550" i="16"/>
  <c r="AG550" i="16"/>
  <c r="AF550" i="16"/>
  <c r="AL549" i="16"/>
  <c r="AK549" i="16"/>
  <c r="AJ549" i="16"/>
  <c r="AI549" i="16"/>
  <c r="AH549" i="16"/>
  <c r="AG549" i="16"/>
  <c r="AF549" i="16"/>
  <c r="AL548" i="16"/>
  <c r="AK548" i="16"/>
  <c r="AJ548" i="16"/>
  <c r="AI548" i="16"/>
  <c r="AH548" i="16"/>
  <c r="AG548" i="16"/>
  <c r="AF548" i="16"/>
  <c r="AL547" i="16"/>
  <c r="AK547" i="16"/>
  <c r="AJ547" i="16"/>
  <c r="AI547" i="16"/>
  <c r="AH547" i="16"/>
  <c r="AG547" i="16"/>
  <c r="AF547" i="16"/>
  <c r="AL546" i="16"/>
  <c r="AK546" i="16"/>
  <c r="AJ546" i="16"/>
  <c r="AI546" i="16"/>
  <c r="AH546" i="16"/>
  <c r="AG546" i="16"/>
  <c r="AF546" i="16"/>
  <c r="AL545" i="16"/>
  <c r="AK545" i="16"/>
  <c r="AJ545" i="16"/>
  <c r="AI545" i="16"/>
  <c r="AH545" i="16"/>
  <c r="AG545" i="16"/>
  <c r="AF545" i="16"/>
  <c r="AL544" i="16"/>
  <c r="AK544" i="16"/>
  <c r="AJ544" i="16"/>
  <c r="AI544" i="16"/>
  <c r="AH544" i="16"/>
  <c r="AG544" i="16"/>
  <c r="AF544" i="16"/>
  <c r="AL543" i="16"/>
  <c r="AK543" i="16"/>
  <c r="AJ543" i="16"/>
  <c r="AI543" i="16"/>
  <c r="AH543" i="16"/>
  <c r="AG543" i="16"/>
  <c r="AF543" i="16"/>
  <c r="AL542" i="16"/>
  <c r="AK542" i="16"/>
  <c r="AJ542" i="16"/>
  <c r="AI542" i="16"/>
  <c r="AH542" i="16"/>
  <c r="AG542" i="16"/>
  <c r="AF542" i="16"/>
  <c r="AL541" i="16"/>
  <c r="AK541" i="16"/>
  <c r="AJ541" i="16"/>
  <c r="AI541" i="16"/>
  <c r="AH541" i="16"/>
  <c r="AG541" i="16"/>
  <c r="AF541" i="16"/>
  <c r="AL540" i="16"/>
  <c r="AK540" i="16"/>
  <c r="AJ540" i="16"/>
  <c r="AI540" i="16"/>
  <c r="AH540" i="16"/>
  <c r="AG540" i="16"/>
  <c r="AF540" i="16"/>
  <c r="AL539" i="16"/>
  <c r="AK539" i="16"/>
  <c r="AJ539" i="16"/>
  <c r="AI539" i="16"/>
  <c r="AH539" i="16"/>
  <c r="AG539" i="16"/>
  <c r="AF539" i="16"/>
  <c r="AL538" i="16"/>
  <c r="AK538" i="16"/>
  <c r="AJ538" i="16"/>
  <c r="AI538" i="16"/>
  <c r="AH538" i="16"/>
  <c r="AG538" i="16"/>
  <c r="AF538" i="16"/>
  <c r="AL537" i="16"/>
  <c r="AK537" i="16"/>
  <c r="AJ537" i="16"/>
  <c r="AI537" i="16"/>
  <c r="AH537" i="16"/>
  <c r="AG537" i="16"/>
  <c r="AF537" i="16"/>
  <c r="AL536" i="16"/>
  <c r="AK536" i="16"/>
  <c r="AJ536" i="16"/>
  <c r="AI536" i="16"/>
  <c r="AH536" i="16"/>
  <c r="AG536" i="16"/>
  <c r="AF536" i="16"/>
  <c r="AL535" i="16"/>
  <c r="AK535" i="16"/>
  <c r="AJ535" i="16"/>
  <c r="AI535" i="16"/>
  <c r="AH535" i="16"/>
  <c r="AG535" i="16"/>
  <c r="AF535" i="16"/>
  <c r="AL534" i="16"/>
  <c r="AK534" i="16"/>
  <c r="AJ534" i="16"/>
  <c r="AI534" i="16"/>
  <c r="AH534" i="16"/>
  <c r="AG534" i="16"/>
  <c r="AF534" i="16"/>
  <c r="AL533" i="16"/>
  <c r="AK533" i="16"/>
  <c r="AJ533" i="16"/>
  <c r="AI533" i="16"/>
  <c r="AH533" i="16"/>
  <c r="AG533" i="16"/>
  <c r="AF533" i="16"/>
  <c r="AL532" i="16"/>
  <c r="AK532" i="16"/>
  <c r="AJ532" i="16"/>
  <c r="AI532" i="16"/>
  <c r="AH532" i="16"/>
  <c r="AG532" i="16"/>
  <c r="AF532" i="16"/>
  <c r="AL531" i="16"/>
  <c r="AK531" i="16"/>
  <c r="AJ531" i="16"/>
  <c r="AI531" i="16"/>
  <c r="AH531" i="16"/>
  <c r="AG531" i="16"/>
  <c r="AF531" i="16"/>
  <c r="AL530" i="16"/>
  <c r="AK530" i="16"/>
  <c r="AJ530" i="16"/>
  <c r="AI530" i="16"/>
  <c r="AH530" i="16"/>
  <c r="AG530" i="16"/>
  <c r="AF530" i="16"/>
  <c r="AL529" i="16"/>
  <c r="AK529" i="16"/>
  <c r="AJ529" i="16"/>
  <c r="AI529" i="16"/>
  <c r="AH529" i="16"/>
  <c r="AG529" i="16"/>
  <c r="AF529" i="16"/>
  <c r="AL528" i="16"/>
  <c r="AK528" i="16"/>
  <c r="AJ528" i="16"/>
  <c r="AI528" i="16"/>
  <c r="AH528" i="16"/>
  <c r="AG528" i="16"/>
  <c r="AF528" i="16"/>
  <c r="AL527" i="16"/>
  <c r="AK527" i="16"/>
  <c r="AJ527" i="16"/>
  <c r="AI527" i="16"/>
  <c r="AH527" i="16"/>
  <c r="AG527" i="16"/>
  <c r="AF527" i="16"/>
  <c r="AL526" i="16"/>
  <c r="AK526" i="16"/>
  <c r="AJ526" i="16"/>
  <c r="AI526" i="16"/>
  <c r="AH526" i="16"/>
  <c r="AG526" i="16"/>
  <c r="AF526" i="16"/>
  <c r="AL525" i="16"/>
  <c r="AK525" i="16"/>
  <c r="AJ525" i="16"/>
  <c r="AI525" i="16"/>
  <c r="AH525" i="16"/>
  <c r="AG525" i="16"/>
  <c r="AF525" i="16"/>
  <c r="AL524" i="16"/>
  <c r="AK524" i="16"/>
  <c r="AJ524" i="16"/>
  <c r="AI524" i="16"/>
  <c r="AH524" i="16"/>
  <c r="AG524" i="16"/>
  <c r="AF524" i="16"/>
  <c r="AL523" i="16"/>
  <c r="AK523" i="16"/>
  <c r="AJ523" i="16"/>
  <c r="AI523" i="16"/>
  <c r="AH523" i="16"/>
  <c r="AG523" i="16"/>
  <c r="AF523" i="16"/>
  <c r="AL522" i="16"/>
  <c r="AK522" i="16"/>
  <c r="AJ522" i="16"/>
  <c r="AI522" i="16"/>
  <c r="AH522" i="16"/>
  <c r="AG522" i="16"/>
  <c r="AF522" i="16"/>
  <c r="AL521" i="16"/>
  <c r="AK521" i="16"/>
  <c r="AJ521" i="16"/>
  <c r="AI521" i="16"/>
  <c r="AH521" i="16"/>
  <c r="AG521" i="16"/>
  <c r="AF521" i="16"/>
  <c r="AL520" i="16"/>
  <c r="AK520" i="16"/>
  <c r="AJ520" i="16"/>
  <c r="AI520" i="16"/>
  <c r="AH520" i="16"/>
  <c r="AG520" i="16"/>
  <c r="AF520" i="16"/>
  <c r="AL519" i="16"/>
  <c r="AK519" i="16"/>
  <c r="AJ519" i="16"/>
  <c r="AI519" i="16"/>
  <c r="AH519" i="16"/>
  <c r="AG519" i="16"/>
  <c r="AF519" i="16"/>
  <c r="AL518" i="16"/>
  <c r="AK518" i="16"/>
  <c r="AJ518" i="16"/>
  <c r="AI518" i="16"/>
  <c r="AH518" i="16"/>
  <c r="AG518" i="16"/>
  <c r="AF518" i="16"/>
  <c r="AL517" i="16"/>
  <c r="AK517" i="16"/>
  <c r="AJ517" i="16"/>
  <c r="AI517" i="16"/>
  <c r="AH517" i="16"/>
  <c r="AG517" i="16"/>
  <c r="AF517" i="16"/>
  <c r="AL516" i="16"/>
  <c r="AK516" i="16"/>
  <c r="AJ516" i="16"/>
  <c r="AI516" i="16"/>
  <c r="AH516" i="16"/>
  <c r="AG516" i="16"/>
  <c r="AF516" i="16"/>
  <c r="AL515" i="16"/>
  <c r="AK515" i="16"/>
  <c r="AJ515" i="16"/>
  <c r="AI515" i="16"/>
  <c r="AH515" i="16"/>
  <c r="AG515" i="16"/>
  <c r="AF515" i="16"/>
  <c r="AL514" i="16"/>
  <c r="AK514" i="16"/>
  <c r="AJ514" i="16"/>
  <c r="AI514" i="16"/>
  <c r="AH514" i="16"/>
  <c r="AG514" i="16"/>
  <c r="AF514" i="16"/>
  <c r="AL513" i="16"/>
  <c r="AK513" i="16"/>
  <c r="AJ513" i="16"/>
  <c r="AI513" i="16"/>
  <c r="AH513" i="16"/>
  <c r="AG513" i="16"/>
  <c r="AF513" i="16"/>
  <c r="AL512" i="16"/>
  <c r="AK512" i="16"/>
  <c r="AJ512" i="16"/>
  <c r="AI512" i="16"/>
  <c r="AH512" i="16"/>
  <c r="AG512" i="16"/>
  <c r="AF512" i="16"/>
  <c r="AL511" i="16"/>
  <c r="AK511" i="16"/>
  <c r="AJ511" i="16"/>
  <c r="AI511" i="16"/>
  <c r="AH511" i="16"/>
  <c r="AG511" i="16"/>
  <c r="AF511" i="16"/>
  <c r="AL510" i="16"/>
  <c r="AK510" i="16"/>
  <c r="AJ510" i="16"/>
  <c r="AI510" i="16"/>
  <c r="AH510" i="16"/>
  <c r="AG510" i="16"/>
  <c r="AF510" i="16"/>
  <c r="AL509" i="16"/>
  <c r="AK509" i="16"/>
  <c r="AJ509" i="16"/>
  <c r="AI509" i="16"/>
  <c r="AH509" i="16"/>
  <c r="AG509" i="16"/>
  <c r="AF509" i="16"/>
  <c r="AL508" i="16"/>
  <c r="AK508" i="16"/>
  <c r="AJ508" i="16"/>
  <c r="AI508" i="16"/>
  <c r="AH508" i="16"/>
  <c r="AG508" i="16"/>
  <c r="AF508" i="16"/>
  <c r="AL507" i="16"/>
  <c r="AK507" i="16"/>
  <c r="AJ507" i="16"/>
  <c r="AI507" i="16"/>
  <c r="AH507" i="16"/>
  <c r="AG507" i="16"/>
  <c r="AF507" i="16"/>
  <c r="AL506" i="16"/>
  <c r="AK506" i="16"/>
  <c r="AJ506" i="16"/>
  <c r="AI506" i="16"/>
  <c r="AH506" i="16"/>
  <c r="AG506" i="16"/>
  <c r="AF506" i="16"/>
  <c r="AL505" i="16"/>
  <c r="AK505" i="16"/>
  <c r="AJ505" i="16"/>
  <c r="AI505" i="16"/>
  <c r="AH505" i="16"/>
  <c r="AG505" i="16"/>
  <c r="AF505" i="16"/>
  <c r="AL504" i="16"/>
  <c r="AK504" i="16"/>
  <c r="AJ504" i="16"/>
  <c r="AI504" i="16"/>
  <c r="AH504" i="16"/>
  <c r="AG504" i="16"/>
  <c r="AF504" i="16"/>
  <c r="AL503" i="16"/>
  <c r="AK503" i="16"/>
  <c r="AJ503" i="16"/>
  <c r="AI503" i="16"/>
  <c r="AH503" i="16"/>
  <c r="AG503" i="16"/>
  <c r="AF503" i="16"/>
  <c r="AL502" i="16"/>
  <c r="AK502" i="16"/>
  <c r="AJ502" i="16"/>
  <c r="AI502" i="16"/>
  <c r="AH502" i="16"/>
  <c r="AG502" i="16"/>
  <c r="AF502" i="16"/>
  <c r="AL501" i="16"/>
  <c r="AK501" i="16"/>
  <c r="AJ501" i="16"/>
  <c r="AI501" i="16"/>
  <c r="AH501" i="16"/>
  <c r="AG501" i="16"/>
  <c r="AF501" i="16"/>
  <c r="AL500" i="16"/>
  <c r="AK500" i="16"/>
  <c r="AJ500" i="16"/>
  <c r="AI500" i="16"/>
  <c r="AH500" i="16"/>
  <c r="AG500" i="16"/>
  <c r="AF500" i="16"/>
  <c r="AL499" i="16"/>
  <c r="AK499" i="16"/>
  <c r="AJ499" i="16"/>
  <c r="AI499" i="16"/>
  <c r="AH499" i="16"/>
  <c r="AG499" i="16"/>
  <c r="AF499" i="16"/>
  <c r="AL498" i="16"/>
  <c r="AK498" i="16"/>
  <c r="AJ498" i="16"/>
  <c r="AI498" i="16"/>
  <c r="AH498" i="16"/>
  <c r="AG498" i="16"/>
  <c r="AF498" i="16"/>
  <c r="AL497" i="16"/>
  <c r="AK497" i="16"/>
  <c r="AJ497" i="16"/>
  <c r="AI497" i="16"/>
  <c r="AH497" i="16"/>
  <c r="AG497" i="16"/>
  <c r="AF497" i="16"/>
  <c r="AL496" i="16"/>
  <c r="AK496" i="16"/>
  <c r="AJ496" i="16"/>
  <c r="AI496" i="16"/>
  <c r="AH496" i="16"/>
  <c r="AG496" i="16"/>
  <c r="AF496" i="16"/>
  <c r="AL495" i="16"/>
  <c r="AK495" i="16"/>
  <c r="AJ495" i="16"/>
  <c r="AI495" i="16"/>
  <c r="AH495" i="16"/>
  <c r="AG495" i="16"/>
  <c r="AF495" i="16"/>
  <c r="AL494" i="16"/>
  <c r="AK494" i="16"/>
  <c r="AJ494" i="16"/>
  <c r="AI494" i="16"/>
  <c r="AH494" i="16"/>
  <c r="AG494" i="16"/>
  <c r="AF494" i="16"/>
  <c r="AL493" i="16"/>
  <c r="AK493" i="16"/>
  <c r="AJ493" i="16"/>
  <c r="AI493" i="16"/>
  <c r="AH493" i="16"/>
  <c r="AG493" i="16"/>
  <c r="AF493" i="16"/>
  <c r="AL492" i="16"/>
  <c r="AK492" i="16"/>
  <c r="AJ492" i="16"/>
  <c r="AI492" i="16"/>
  <c r="AH492" i="16"/>
  <c r="AG492" i="16"/>
  <c r="AF492" i="16"/>
  <c r="AL491" i="16"/>
  <c r="AK491" i="16"/>
  <c r="AJ491" i="16"/>
  <c r="AI491" i="16"/>
  <c r="AH491" i="16"/>
  <c r="AG491" i="16"/>
  <c r="AF491" i="16"/>
  <c r="AL490" i="16"/>
  <c r="AK490" i="16"/>
  <c r="AJ490" i="16"/>
  <c r="AI490" i="16"/>
  <c r="AH490" i="16"/>
  <c r="AG490" i="16"/>
  <c r="AF490" i="16"/>
  <c r="AL489" i="16"/>
  <c r="AK489" i="16"/>
  <c r="AJ489" i="16"/>
  <c r="AI489" i="16"/>
  <c r="AH489" i="16"/>
  <c r="AG489" i="16"/>
  <c r="AF489" i="16"/>
  <c r="AL488" i="16"/>
  <c r="AK488" i="16"/>
  <c r="AJ488" i="16"/>
  <c r="AI488" i="16"/>
  <c r="AH488" i="16"/>
  <c r="AG488" i="16"/>
  <c r="AF488" i="16"/>
  <c r="AL487" i="16"/>
  <c r="AK487" i="16"/>
  <c r="AJ487" i="16"/>
  <c r="AI487" i="16"/>
  <c r="AH487" i="16"/>
  <c r="AG487" i="16"/>
  <c r="AF487" i="16"/>
  <c r="AL486" i="16"/>
  <c r="AK486" i="16"/>
  <c r="AJ486" i="16"/>
  <c r="AI486" i="16"/>
  <c r="AH486" i="16"/>
  <c r="AG486" i="16"/>
  <c r="AF486" i="16"/>
  <c r="AL485" i="16"/>
  <c r="AK485" i="16"/>
  <c r="AJ485" i="16"/>
  <c r="AI485" i="16"/>
  <c r="AH485" i="16"/>
  <c r="AG485" i="16"/>
  <c r="AF485" i="16"/>
  <c r="AL484" i="16"/>
  <c r="AK484" i="16"/>
  <c r="AJ484" i="16"/>
  <c r="AI484" i="16"/>
  <c r="AH484" i="16"/>
  <c r="AG484" i="16"/>
  <c r="AF484" i="16"/>
  <c r="AL483" i="16"/>
  <c r="AK483" i="16"/>
  <c r="AJ483" i="16"/>
  <c r="AI483" i="16"/>
  <c r="AH483" i="16"/>
  <c r="AG483" i="16"/>
  <c r="AF483" i="16"/>
  <c r="AL482" i="16"/>
  <c r="AK482" i="16"/>
  <c r="AJ482" i="16"/>
  <c r="AI482" i="16"/>
  <c r="AH482" i="16"/>
  <c r="AG482" i="16"/>
  <c r="AF482" i="16"/>
  <c r="AL481" i="16"/>
  <c r="AK481" i="16"/>
  <c r="AJ481" i="16"/>
  <c r="AI481" i="16"/>
  <c r="AH481" i="16"/>
  <c r="AG481" i="16"/>
  <c r="AF481" i="16"/>
  <c r="AL480" i="16"/>
  <c r="AK480" i="16"/>
  <c r="AJ480" i="16"/>
  <c r="AI480" i="16"/>
  <c r="AH480" i="16"/>
  <c r="AG480" i="16"/>
  <c r="AF480" i="16"/>
  <c r="AL479" i="16"/>
  <c r="AK479" i="16"/>
  <c r="AJ479" i="16"/>
  <c r="AI479" i="16"/>
  <c r="AH479" i="16"/>
  <c r="AG479" i="16"/>
  <c r="AF479" i="16"/>
  <c r="AL478" i="16"/>
  <c r="AK478" i="16"/>
  <c r="AJ478" i="16"/>
  <c r="AI478" i="16"/>
  <c r="AH478" i="16"/>
  <c r="AG478" i="16"/>
  <c r="AF478" i="16"/>
  <c r="AL477" i="16"/>
  <c r="AK477" i="16"/>
  <c r="AJ477" i="16"/>
  <c r="AI477" i="16"/>
  <c r="AH477" i="16"/>
  <c r="AG477" i="16"/>
  <c r="AF477" i="16"/>
  <c r="AL476" i="16"/>
  <c r="AK476" i="16"/>
  <c r="AJ476" i="16"/>
  <c r="AI476" i="16"/>
  <c r="AH476" i="16"/>
  <c r="AG476" i="16"/>
  <c r="AF476" i="16"/>
  <c r="AL475" i="16"/>
  <c r="AK475" i="16"/>
  <c r="AJ475" i="16"/>
  <c r="AI475" i="16"/>
  <c r="AH475" i="16"/>
  <c r="AG475" i="16"/>
  <c r="AF475" i="16"/>
  <c r="AL474" i="16"/>
  <c r="AK474" i="16"/>
  <c r="AJ474" i="16"/>
  <c r="AI474" i="16"/>
  <c r="AH474" i="16"/>
  <c r="AG474" i="16"/>
  <c r="AF474" i="16"/>
  <c r="AL473" i="16"/>
  <c r="AK473" i="16"/>
  <c r="AJ473" i="16"/>
  <c r="AI473" i="16"/>
  <c r="AH473" i="16"/>
  <c r="AG473" i="16"/>
  <c r="AF473" i="16"/>
  <c r="AL472" i="16"/>
  <c r="AK472" i="16"/>
  <c r="AJ472" i="16"/>
  <c r="AI472" i="16"/>
  <c r="AH472" i="16"/>
  <c r="AG472" i="16"/>
  <c r="AF472" i="16"/>
  <c r="AL471" i="16"/>
  <c r="AK471" i="16"/>
  <c r="AJ471" i="16"/>
  <c r="AI471" i="16"/>
  <c r="AH471" i="16"/>
  <c r="AG471" i="16"/>
  <c r="AF471" i="16"/>
  <c r="AL470" i="16"/>
  <c r="AK470" i="16"/>
  <c r="AJ470" i="16"/>
  <c r="AI470" i="16"/>
  <c r="AH470" i="16"/>
  <c r="AG470" i="16"/>
  <c r="AF470" i="16"/>
  <c r="AL469" i="16"/>
  <c r="AK469" i="16"/>
  <c r="AJ469" i="16"/>
  <c r="AI469" i="16"/>
  <c r="AH469" i="16"/>
  <c r="AG469" i="16"/>
  <c r="AF469" i="16"/>
  <c r="AL468" i="16"/>
  <c r="AK468" i="16"/>
  <c r="AJ468" i="16"/>
  <c r="AI468" i="16"/>
  <c r="AH468" i="16"/>
  <c r="AG468" i="16"/>
  <c r="AF468" i="16"/>
  <c r="AL467" i="16"/>
  <c r="AK467" i="16"/>
  <c r="AJ467" i="16"/>
  <c r="AI467" i="16"/>
  <c r="AH467" i="16"/>
  <c r="AG467" i="16"/>
  <c r="AF467" i="16"/>
  <c r="AL466" i="16"/>
  <c r="AK466" i="16"/>
  <c r="AJ466" i="16"/>
  <c r="AI466" i="16"/>
  <c r="AH466" i="16"/>
  <c r="AG466" i="16"/>
  <c r="AF466" i="16"/>
  <c r="AL465" i="16"/>
  <c r="AK465" i="16"/>
  <c r="AJ465" i="16"/>
  <c r="AI465" i="16"/>
  <c r="AH465" i="16"/>
  <c r="AG465" i="16"/>
  <c r="AF465" i="16"/>
  <c r="AL464" i="16"/>
  <c r="AK464" i="16"/>
  <c r="AJ464" i="16"/>
  <c r="AI464" i="16"/>
  <c r="AH464" i="16"/>
  <c r="AG464" i="16"/>
  <c r="AF464" i="16"/>
  <c r="AL463" i="16"/>
  <c r="AK463" i="16"/>
  <c r="AJ463" i="16"/>
  <c r="AI463" i="16"/>
  <c r="AH463" i="16"/>
  <c r="AG463" i="16"/>
  <c r="AF463" i="16"/>
  <c r="AL462" i="16"/>
  <c r="AK462" i="16"/>
  <c r="AJ462" i="16"/>
  <c r="AI462" i="16"/>
  <c r="AH462" i="16"/>
  <c r="AG462" i="16"/>
  <c r="AF462" i="16"/>
  <c r="AL461" i="16"/>
  <c r="AK461" i="16"/>
  <c r="AJ461" i="16"/>
  <c r="AI461" i="16"/>
  <c r="AH461" i="16"/>
  <c r="AG461" i="16"/>
  <c r="AF461" i="16"/>
  <c r="AL460" i="16"/>
  <c r="AK460" i="16"/>
  <c r="AJ460" i="16"/>
  <c r="AI460" i="16"/>
  <c r="AH460" i="16"/>
  <c r="AG460" i="16"/>
  <c r="AF460" i="16"/>
  <c r="AL459" i="16"/>
  <c r="AK459" i="16"/>
  <c r="AJ459" i="16"/>
  <c r="AI459" i="16"/>
  <c r="AH459" i="16"/>
  <c r="AG459" i="16"/>
  <c r="AF459" i="16"/>
  <c r="AL458" i="16"/>
  <c r="AK458" i="16"/>
  <c r="AJ458" i="16"/>
  <c r="AI458" i="16"/>
  <c r="AH458" i="16"/>
  <c r="AG458" i="16"/>
  <c r="AF458" i="16"/>
  <c r="AL457" i="16"/>
  <c r="AK457" i="16"/>
  <c r="AJ457" i="16"/>
  <c r="AI457" i="16"/>
  <c r="AH457" i="16"/>
  <c r="AG457" i="16"/>
  <c r="AF457" i="16"/>
  <c r="AL456" i="16"/>
  <c r="AK456" i="16"/>
  <c r="AJ456" i="16"/>
  <c r="AI456" i="16"/>
  <c r="AH456" i="16"/>
  <c r="AG456" i="16"/>
  <c r="AF456" i="16"/>
  <c r="AL455" i="16"/>
  <c r="AK455" i="16"/>
  <c r="AJ455" i="16"/>
  <c r="AI455" i="16"/>
  <c r="AH455" i="16"/>
  <c r="AG455" i="16"/>
  <c r="AF455" i="16"/>
  <c r="AL454" i="16"/>
  <c r="AK454" i="16"/>
  <c r="AJ454" i="16"/>
  <c r="AI454" i="16"/>
  <c r="AH454" i="16"/>
  <c r="AG454" i="16"/>
  <c r="AF454" i="16"/>
  <c r="AL453" i="16"/>
  <c r="AK453" i="16"/>
  <c r="AJ453" i="16"/>
  <c r="AI453" i="16"/>
  <c r="AH453" i="16"/>
  <c r="AG453" i="16"/>
  <c r="AF453" i="16"/>
  <c r="AL452" i="16"/>
  <c r="AK452" i="16"/>
  <c r="AJ452" i="16"/>
  <c r="AI452" i="16"/>
  <c r="AH452" i="16"/>
  <c r="AG452" i="16"/>
  <c r="AF452" i="16"/>
  <c r="AL451" i="16"/>
  <c r="AK451" i="16"/>
  <c r="AJ451" i="16"/>
  <c r="AI451" i="16"/>
  <c r="AH451" i="16"/>
  <c r="AG451" i="16"/>
  <c r="AF451" i="16"/>
  <c r="AL450" i="16"/>
  <c r="AK450" i="16"/>
  <c r="AJ450" i="16"/>
  <c r="AI450" i="16"/>
  <c r="AH450" i="16"/>
  <c r="AG450" i="16"/>
  <c r="AF450" i="16"/>
  <c r="AL449" i="16"/>
  <c r="AK449" i="16"/>
  <c r="AJ449" i="16"/>
  <c r="AI449" i="16"/>
  <c r="AH449" i="16"/>
  <c r="AG449" i="16"/>
  <c r="AF449" i="16"/>
  <c r="AL448" i="16"/>
  <c r="AK448" i="16"/>
  <c r="AJ448" i="16"/>
  <c r="AI448" i="16"/>
  <c r="AH448" i="16"/>
  <c r="AG448" i="16"/>
  <c r="AF448" i="16"/>
  <c r="AL447" i="16"/>
  <c r="AK447" i="16"/>
  <c r="AJ447" i="16"/>
  <c r="AI447" i="16"/>
  <c r="AH447" i="16"/>
  <c r="AG447" i="16"/>
  <c r="AF447" i="16"/>
  <c r="AL446" i="16"/>
  <c r="AK446" i="16"/>
  <c r="AJ446" i="16"/>
  <c r="AI446" i="16"/>
  <c r="AH446" i="16"/>
  <c r="AG446" i="16"/>
  <c r="AF446" i="16"/>
  <c r="AL445" i="16"/>
  <c r="AK445" i="16"/>
  <c r="AJ445" i="16"/>
  <c r="AI445" i="16"/>
  <c r="AH445" i="16"/>
  <c r="AG445" i="16"/>
  <c r="AF445" i="16"/>
  <c r="AL444" i="16"/>
  <c r="AK444" i="16"/>
  <c r="AJ444" i="16"/>
  <c r="AI444" i="16"/>
  <c r="AH444" i="16"/>
  <c r="AG444" i="16"/>
  <c r="AF444" i="16"/>
  <c r="AL443" i="16"/>
  <c r="AK443" i="16"/>
  <c r="AJ443" i="16"/>
  <c r="AI443" i="16"/>
  <c r="AH443" i="16"/>
  <c r="AG443" i="16"/>
  <c r="AF443" i="16"/>
  <c r="AL442" i="16"/>
  <c r="AK442" i="16"/>
  <c r="AJ442" i="16"/>
  <c r="AI442" i="16"/>
  <c r="AH442" i="16"/>
  <c r="AG442" i="16"/>
  <c r="AF442" i="16"/>
  <c r="AL441" i="16"/>
  <c r="AK441" i="16"/>
  <c r="AJ441" i="16"/>
  <c r="AI441" i="16"/>
  <c r="AH441" i="16"/>
  <c r="AG441" i="16"/>
  <c r="AF441" i="16"/>
  <c r="AL440" i="16"/>
  <c r="AK440" i="16"/>
  <c r="AJ440" i="16"/>
  <c r="AI440" i="16"/>
  <c r="AH440" i="16"/>
  <c r="AG440" i="16"/>
  <c r="AF440" i="16"/>
  <c r="AL439" i="16"/>
  <c r="AK439" i="16"/>
  <c r="AJ439" i="16"/>
  <c r="AI439" i="16"/>
  <c r="AH439" i="16"/>
  <c r="AG439" i="16"/>
  <c r="AF439" i="16"/>
  <c r="AL438" i="16"/>
  <c r="AK438" i="16"/>
  <c r="AJ438" i="16"/>
  <c r="AI438" i="16"/>
  <c r="AH438" i="16"/>
  <c r="AG438" i="16"/>
  <c r="AF438" i="16"/>
  <c r="AL437" i="16"/>
  <c r="AK437" i="16"/>
  <c r="AJ437" i="16"/>
  <c r="AI437" i="16"/>
  <c r="AH437" i="16"/>
  <c r="AG437" i="16"/>
  <c r="AF437" i="16"/>
  <c r="AL436" i="16"/>
  <c r="AK436" i="16"/>
  <c r="AJ436" i="16"/>
  <c r="AI436" i="16"/>
  <c r="AH436" i="16"/>
  <c r="AG436" i="16"/>
  <c r="AF436" i="16"/>
  <c r="AL435" i="16"/>
  <c r="AK435" i="16"/>
  <c r="AJ435" i="16"/>
  <c r="AI435" i="16"/>
  <c r="AH435" i="16"/>
  <c r="AG435" i="16"/>
  <c r="AF435" i="16"/>
  <c r="AL434" i="16"/>
  <c r="AK434" i="16"/>
  <c r="AJ434" i="16"/>
  <c r="AI434" i="16"/>
  <c r="AH434" i="16"/>
  <c r="AG434" i="16"/>
  <c r="AF434" i="16"/>
  <c r="AL433" i="16"/>
  <c r="AK433" i="16"/>
  <c r="AJ433" i="16"/>
  <c r="AI433" i="16"/>
  <c r="AH433" i="16"/>
  <c r="AG433" i="16"/>
  <c r="AF433" i="16"/>
  <c r="AL432" i="16"/>
  <c r="AK432" i="16"/>
  <c r="AJ432" i="16"/>
  <c r="AI432" i="16"/>
  <c r="AH432" i="16"/>
  <c r="AG432" i="16"/>
  <c r="AF432" i="16"/>
  <c r="AL431" i="16"/>
  <c r="AK431" i="16"/>
  <c r="AJ431" i="16"/>
  <c r="AI431" i="16"/>
  <c r="AH431" i="16"/>
  <c r="AG431" i="16"/>
  <c r="AF431" i="16"/>
  <c r="AL430" i="16"/>
  <c r="AK430" i="16"/>
  <c r="AJ430" i="16"/>
  <c r="AI430" i="16"/>
  <c r="AH430" i="16"/>
  <c r="AG430" i="16"/>
  <c r="AF430" i="16"/>
  <c r="AL429" i="16"/>
  <c r="AK429" i="16"/>
  <c r="AJ429" i="16"/>
  <c r="AI429" i="16"/>
  <c r="AH429" i="16"/>
  <c r="AG429" i="16"/>
  <c r="AF429" i="16"/>
  <c r="AL428" i="16"/>
  <c r="AK428" i="16"/>
  <c r="AJ428" i="16"/>
  <c r="AI428" i="16"/>
  <c r="AH428" i="16"/>
  <c r="AG428" i="16"/>
  <c r="AF428" i="16"/>
  <c r="AL427" i="16"/>
  <c r="AK427" i="16"/>
  <c r="AJ427" i="16"/>
  <c r="AI427" i="16"/>
  <c r="AH427" i="16"/>
  <c r="AG427" i="16"/>
  <c r="AF427" i="16"/>
  <c r="AL426" i="16"/>
  <c r="AK426" i="16"/>
  <c r="AJ426" i="16"/>
  <c r="AI426" i="16"/>
  <c r="AH426" i="16"/>
  <c r="AG426" i="16"/>
  <c r="AF426" i="16"/>
  <c r="AL425" i="16"/>
  <c r="AK425" i="16"/>
  <c r="AJ425" i="16"/>
  <c r="AI425" i="16"/>
  <c r="AH425" i="16"/>
  <c r="AG425" i="16"/>
  <c r="AF425" i="16"/>
  <c r="AL424" i="16"/>
  <c r="AK424" i="16"/>
  <c r="AJ424" i="16"/>
  <c r="AI424" i="16"/>
  <c r="AH424" i="16"/>
  <c r="AG424" i="16"/>
  <c r="AF424" i="16"/>
  <c r="AL423" i="16"/>
  <c r="AK423" i="16"/>
  <c r="AJ423" i="16"/>
  <c r="AI423" i="16"/>
  <c r="AH423" i="16"/>
  <c r="AG423" i="16"/>
  <c r="AF423" i="16"/>
  <c r="AL422" i="16"/>
  <c r="AK422" i="16"/>
  <c r="AJ422" i="16"/>
  <c r="AI422" i="16"/>
  <c r="AH422" i="16"/>
  <c r="AG422" i="16"/>
  <c r="AF422" i="16"/>
  <c r="AL421" i="16"/>
  <c r="AK421" i="16"/>
  <c r="AJ421" i="16"/>
  <c r="AI421" i="16"/>
  <c r="AH421" i="16"/>
  <c r="AG421" i="16"/>
  <c r="AF421" i="16"/>
  <c r="AL420" i="16"/>
  <c r="AK420" i="16"/>
  <c r="AJ420" i="16"/>
  <c r="AI420" i="16"/>
  <c r="AH420" i="16"/>
  <c r="AG420" i="16"/>
  <c r="AF420" i="16"/>
  <c r="AL419" i="16"/>
  <c r="AK419" i="16"/>
  <c r="AJ419" i="16"/>
  <c r="AI419" i="16"/>
  <c r="AH419" i="16"/>
  <c r="AG419" i="16"/>
  <c r="AF419" i="16"/>
  <c r="AL418" i="16"/>
  <c r="AK418" i="16"/>
  <c r="AJ418" i="16"/>
  <c r="AI418" i="16"/>
  <c r="AH418" i="16"/>
  <c r="AG418" i="16"/>
  <c r="AF418" i="16"/>
  <c r="AL417" i="16"/>
  <c r="AK417" i="16"/>
  <c r="AJ417" i="16"/>
  <c r="AI417" i="16"/>
  <c r="AH417" i="16"/>
  <c r="AG417" i="16"/>
  <c r="AF417" i="16"/>
  <c r="AL416" i="16"/>
  <c r="AK416" i="16"/>
  <c r="AJ416" i="16"/>
  <c r="AI416" i="16"/>
  <c r="AH416" i="16"/>
  <c r="AG416" i="16"/>
  <c r="AF416" i="16"/>
  <c r="AL415" i="16"/>
  <c r="AK415" i="16"/>
  <c r="AJ415" i="16"/>
  <c r="AI415" i="16"/>
  <c r="AH415" i="16"/>
  <c r="AG415" i="16"/>
  <c r="AF415" i="16"/>
  <c r="AL414" i="16"/>
  <c r="AK414" i="16"/>
  <c r="AJ414" i="16"/>
  <c r="AI414" i="16"/>
  <c r="AH414" i="16"/>
  <c r="AG414" i="16"/>
  <c r="AF414" i="16"/>
  <c r="AL413" i="16"/>
  <c r="AK413" i="16"/>
  <c r="AJ413" i="16"/>
  <c r="AI413" i="16"/>
  <c r="AH413" i="16"/>
  <c r="AG413" i="16"/>
  <c r="AF413" i="16"/>
  <c r="AL412" i="16"/>
  <c r="AK412" i="16"/>
  <c r="AJ412" i="16"/>
  <c r="AI412" i="16"/>
  <c r="AH412" i="16"/>
  <c r="AG412" i="16"/>
  <c r="AF412" i="16"/>
  <c r="AL411" i="16"/>
  <c r="AK411" i="16"/>
  <c r="AJ411" i="16"/>
  <c r="AI411" i="16"/>
  <c r="AH411" i="16"/>
  <c r="AG411" i="16"/>
  <c r="AF411" i="16"/>
  <c r="AL410" i="16"/>
  <c r="AK410" i="16"/>
  <c r="AJ410" i="16"/>
  <c r="AI410" i="16"/>
  <c r="AH410" i="16"/>
  <c r="AG410" i="16"/>
  <c r="AF410" i="16"/>
  <c r="AL409" i="16"/>
  <c r="AK409" i="16"/>
  <c r="AJ409" i="16"/>
  <c r="AI409" i="16"/>
  <c r="AH409" i="16"/>
  <c r="AG409" i="16"/>
  <c r="AF409" i="16"/>
  <c r="AL408" i="16"/>
  <c r="AK408" i="16"/>
  <c r="AJ408" i="16"/>
  <c r="AI408" i="16"/>
  <c r="AH408" i="16"/>
  <c r="AG408" i="16"/>
  <c r="AF408" i="16"/>
  <c r="AL407" i="16"/>
  <c r="AK407" i="16"/>
  <c r="AJ407" i="16"/>
  <c r="AI407" i="16"/>
  <c r="AH407" i="16"/>
  <c r="AG407" i="16"/>
  <c r="AF407" i="16"/>
  <c r="AL406" i="16"/>
  <c r="AK406" i="16"/>
  <c r="AJ406" i="16"/>
  <c r="AI406" i="16"/>
  <c r="AH406" i="16"/>
  <c r="AG406" i="16"/>
  <c r="AF406" i="16"/>
  <c r="AL405" i="16"/>
  <c r="AK405" i="16"/>
  <c r="AJ405" i="16"/>
  <c r="AI405" i="16"/>
  <c r="AH405" i="16"/>
  <c r="AG405" i="16"/>
  <c r="AF405" i="16"/>
  <c r="AL404" i="16"/>
  <c r="AK404" i="16"/>
  <c r="AJ404" i="16"/>
  <c r="AI404" i="16"/>
  <c r="AH404" i="16"/>
  <c r="AG404" i="16"/>
  <c r="AF404" i="16"/>
  <c r="AL403" i="16"/>
  <c r="AK403" i="16"/>
  <c r="AJ403" i="16"/>
  <c r="AI403" i="16"/>
  <c r="AH403" i="16"/>
  <c r="AG403" i="16"/>
  <c r="AF403" i="16"/>
  <c r="AL402" i="16"/>
  <c r="AK402" i="16"/>
  <c r="AJ402" i="16"/>
  <c r="AI402" i="16"/>
  <c r="AH402" i="16"/>
  <c r="AG402" i="16"/>
  <c r="AF402" i="16"/>
  <c r="AL401" i="16"/>
  <c r="AK401" i="16"/>
  <c r="AJ401" i="16"/>
  <c r="AI401" i="16"/>
  <c r="AH401" i="16"/>
  <c r="AG401" i="16"/>
  <c r="AF401" i="16"/>
  <c r="AL400" i="16"/>
  <c r="AK400" i="16"/>
  <c r="AJ400" i="16"/>
  <c r="AI400" i="16"/>
  <c r="AH400" i="16"/>
  <c r="AG400" i="16"/>
  <c r="AF400" i="16"/>
  <c r="AL399" i="16"/>
  <c r="AK399" i="16"/>
  <c r="AJ399" i="16"/>
  <c r="AI399" i="16"/>
  <c r="AH399" i="16"/>
  <c r="AG399" i="16"/>
  <c r="AF399" i="16"/>
  <c r="AL398" i="16"/>
  <c r="AK398" i="16"/>
  <c r="AJ398" i="16"/>
  <c r="AI398" i="16"/>
  <c r="AH398" i="16"/>
  <c r="AG398" i="16"/>
  <c r="AF398" i="16"/>
  <c r="AL397" i="16"/>
  <c r="AK397" i="16"/>
  <c r="AJ397" i="16"/>
  <c r="AI397" i="16"/>
  <c r="AH397" i="16"/>
  <c r="AG397" i="16"/>
  <c r="AF397" i="16"/>
  <c r="AL396" i="16"/>
  <c r="AK396" i="16"/>
  <c r="AJ396" i="16"/>
  <c r="AI396" i="16"/>
  <c r="AH396" i="16"/>
  <c r="AG396" i="16"/>
  <c r="AF396" i="16"/>
  <c r="AL395" i="16"/>
  <c r="AK395" i="16"/>
  <c r="AJ395" i="16"/>
  <c r="AI395" i="16"/>
  <c r="AH395" i="16"/>
  <c r="AG395" i="16"/>
  <c r="AF395" i="16"/>
  <c r="AL394" i="16"/>
  <c r="AK394" i="16"/>
  <c r="AJ394" i="16"/>
  <c r="AI394" i="16"/>
  <c r="AH394" i="16"/>
  <c r="AG394" i="16"/>
  <c r="AF394" i="16"/>
  <c r="AL393" i="16"/>
  <c r="AK393" i="16"/>
  <c r="AJ393" i="16"/>
  <c r="AI393" i="16"/>
  <c r="AH393" i="16"/>
  <c r="AG393" i="16"/>
  <c r="AF393" i="16"/>
  <c r="AL392" i="16"/>
  <c r="AK392" i="16"/>
  <c r="AJ392" i="16"/>
  <c r="AI392" i="16"/>
  <c r="AH392" i="16"/>
  <c r="AG392" i="16"/>
  <c r="AF392" i="16"/>
  <c r="AL391" i="16"/>
  <c r="AK391" i="16"/>
  <c r="AJ391" i="16"/>
  <c r="AI391" i="16"/>
  <c r="AH391" i="16"/>
  <c r="AG391" i="16"/>
  <c r="AF391" i="16"/>
  <c r="AL390" i="16"/>
  <c r="AK390" i="16"/>
  <c r="AJ390" i="16"/>
  <c r="AI390" i="16"/>
  <c r="AH390" i="16"/>
  <c r="AG390" i="16"/>
  <c r="AF390" i="16"/>
  <c r="AL389" i="16"/>
  <c r="AK389" i="16"/>
  <c r="AJ389" i="16"/>
  <c r="AI389" i="16"/>
  <c r="AH389" i="16"/>
  <c r="AG389" i="16"/>
  <c r="AF389" i="16"/>
  <c r="AL388" i="16"/>
  <c r="AK388" i="16"/>
  <c r="AJ388" i="16"/>
  <c r="AI388" i="16"/>
  <c r="AH388" i="16"/>
  <c r="AG388" i="16"/>
  <c r="AF388" i="16"/>
  <c r="AL387" i="16"/>
  <c r="AK387" i="16"/>
  <c r="AJ387" i="16"/>
  <c r="AI387" i="16"/>
  <c r="AH387" i="16"/>
  <c r="AG387" i="16"/>
  <c r="AF387" i="16"/>
  <c r="AL386" i="16"/>
  <c r="AK386" i="16"/>
  <c r="AJ386" i="16"/>
  <c r="AI386" i="16"/>
  <c r="AH386" i="16"/>
  <c r="AG386" i="16"/>
  <c r="AF386" i="16"/>
  <c r="AL385" i="16"/>
  <c r="AK385" i="16"/>
  <c r="AJ385" i="16"/>
  <c r="AI385" i="16"/>
  <c r="AH385" i="16"/>
  <c r="AG385" i="16"/>
  <c r="AF385" i="16"/>
  <c r="AL384" i="16"/>
  <c r="AK384" i="16"/>
  <c r="AJ384" i="16"/>
  <c r="AI384" i="16"/>
  <c r="AH384" i="16"/>
  <c r="AG384" i="16"/>
  <c r="AF384" i="16"/>
  <c r="AL383" i="16"/>
  <c r="AK383" i="16"/>
  <c r="AJ383" i="16"/>
  <c r="AI383" i="16"/>
  <c r="AH383" i="16"/>
  <c r="AG383" i="16"/>
  <c r="AF383" i="16"/>
  <c r="AL382" i="16"/>
  <c r="AK382" i="16"/>
  <c r="AJ382" i="16"/>
  <c r="AI382" i="16"/>
  <c r="AH382" i="16"/>
  <c r="AG382" i="16"/>
  <c r="AF382" i="16"/>
  <c r="AL381" i="16"/>
  <c r="AK381" i="16"/>
  <c r="AJ381" i="16"/>
  <c r="AI381" i="16"/>
  <c r="AH381" i="16"/>
  <c r="AG381" i="16"/>
  <c r="AF381" i="16"/>
  <c r="AL380" i="16"/>
  <c r="AK380" i="16"/>
  <c r="AJ380" i="16"/>
  <c r="AI380" i="16"/>
  <c r="AH380" i="16"/>
  <c r="AG380" i="16"/>
  <c r="AF380" i="16"/>
  <c r="AL379" i="16"/>
  <c r="AK379" i="16"/>
  <c r="AJ379" i="16"/>
  <c r="AI379" i="16"/>
  <c r="AH379" i="16"/>
  <c r="AG379" i="16"/>
  <c r="AF379" i="16"/>
  <c r="AL378" i="16"/>
  <c r="AK378" i="16"/>
  <c r="AJ378" i="16"/>
  <c r="AI378" i="16"/>
  <c r="AH378" i="16"/>
  <c r="AG378" i="16"/>
  <c r="AF378" i="16"/>
  <c r="AL377" i="16"/>
  <c r="AK377" i="16"/>
  <c r="AJ377" i="16"/>
  <c r="AI377" i="16"/>
  <c r="AH377" i="16"/>
  <c r="AG377" i="16"/>
  <c r="AF377" i="16"/>
  <c r="AL376" i="16"/>
  <c r="AK376" i="16"/>
  <c r="AJ376" i="16"/>
  <c r="AI376" i="16"/>
  <c r="AH376" i="16"/>
  <c r="AG376" i="16"/>
  <c r="AF376" i="16"/>
  <c r="AL375" i="16"/>
  <c r="AK375" i="16"/>
  <c r="AJ375" i="16"/>
  <c r="AI375" i="16"/>
  <c r="AH375" i="16"/>
  <c r="AG375" i="16"/>
  <c r="AF375" i="16"/>
  <c r="AL374" i="16"/>
  <c r="AK374" i="16"/>
  <c r="AJ374" i="16"/>
  <c r="AI374" i="16"/>
  <c r="AH374" i="16"/>
  <c r="AG374" i="16"/>
  <c r="AF374" i="16"/>
  <c r="AL373" i="16"/>
  <c r="AK373" i="16"/>
  <c r="AJ373" i="16"/>
  <c r="AI373" i="16"/>
  <c r="AH373" i="16"/>
  <c r="AG373" i="16"/>
  <c r="AF373" i="16"/>
  <c r="AL372" i="16"/>
  <c r="AK372" i="16"/>
  <c r="AJ372" i="16"/>
  <c r="AI372" i="16"/>
  <c r="AH372" i="16"/>
  <c r="AG372" i="16"/>
  <c r="AF372" i="16"/>
  <c r="AL371" i="16"/>
  <c r="AK371" i="16"/>
  <c r="AJ371" i="16"/>
  <c r="AI371" i="16"/>
  <c r="AH371" i="16"/>
  <c r="AG371" i="16"/>
  <c r="AF371" i="16"/>
  <c r="AL370" i="16"/>
  <c r="AK370" i="16"/>
  <c r="AJ370" i="16"/>
  <c r="AI370" i="16"/>
  <c r="AH370" i="16"/>
  <c r="AG370" i="16"/>
  <c r="AF370" i="16"/>
  <c r="AL369" i="16"/>
  <c r="AK369" i="16"/>
  <c r="AJ369" i="16"/>
  <c r="AI369" i="16"/>
  <c r="AH369" i="16"/>
  <c r="AG369" i="16"/>
  <c r="AF369" i="16"/>
  <c r="AL368" i="16"/>
  <c r="AK368" i="16"/>
  <c r="AJ368" i="16"/>
  <c r="AI368" i="16"/>
  <c r="AH368" i="16"/>
  <c r="AG368" i="16"/>
  <c r="AF368" i="16"/>
  <c r="AL367" i="16"/>
  <c r="AK367" i="16"/>
  <c r="AJ367" i="16"/>
  <c r="AI367" i="16"/>
  <c r="AH367" i="16"/>
  <c r="AG367" i="16"/>
  <c r="AF367" i="16"/>
  <c r="AL366" i="16"/>
  <c r="AK366" i="16"/>
  <c r="AJ366" i="16"/>
  <c r="AI366" i="16"/>
  <c r="AH366" i="16"/>
  <c r="AG366" i="16"/>
  <c r="AF366" i="16"/>
  <c r="AL365" i="16"/>
  <c r="AK365" i="16"/>
  <c r="AJ365" i="16"/>
  <c r="AI365" i="16"/>
  <c r="AH365" i="16"/>
  <c r="AG365" i="16"/>
  <c r="AF365" i="16"/>
  <c r="AL364" i="16"/>
  <c r="AK364" i="16"/>
  <c r="AJ364" i="16"/>
  <c r="AI364" i="16"/>
  <c r="AH364" i="16"/>
  <c r="AG364" i="16"/>
  <c r="AF364" i="16"/>
  <c r="AL363" i="16"/>
  <c r="AK363" i="16"/>
  <c r="AJ363" i="16"/>
  <c r="AI363" i="16"/>
  <c r="AH363" i="16"/>
  <c r="AG363" i="16"/>
  <c r="AF363" i="16"/>
  <c r="AL362" i="16"/>
  <c r="AK362" i="16"/>
  <c r="AJ362" i="16"/>
  <c r="AI362" i="16"/>
  <c r="AH362" i="16"/>
  <c r="AG362" i="16"/>
  <c r="AF362" i="16"/>
  <c r="AL361" i="16"/>
  <c r="AK361" i="16"/>
  <c r="AJ361" i="16"/>
  <c r="AI361" i="16"/>
  <c r="AH361" i="16"/>
  <c r="AG361" i="16"/>
  <c r="AF361" i="16"/>
  <c r="AL360" i="16"/>
  <c r="AK360" i="16"/>
  <c r="AJ360" i="16"/>
  <c r="AI360" i="16"/>
  <c r="AH360" i="16"/>
  <c r="AG360" i="16"/>
  <c r="AF360" i="16"/>
  <c r="AL359" i="16"/>
  <c r="AK359" i="16"/>
  <c r="AJ359" i="16"/>
  <c r="AI359" i="16"/>
  <c r="AH359" i="16"/>
  <c r="AG359" i="16"/>
  <c r="AF359" i="16"/>
  <c r="AL358" i="16"/>
  <c r="AK358" i="16"/>
  <c r="AJ358" i="16"/>
  <c r="AI358" i="16"/>
  <c r="AH358" i="16"/>
  <c r="AG358" i="16"/>
  <c r="AF358" i="16"/>
  <c r="AL357" i="16"/>
  <c r="AK357" i="16"/>
  <c r="AJ357" i="16"/>
  <c r="AI357" i="16"/>
  <c r="AH357" i="16"/>
  <c r="AG357" i="16"/>
  <c r="AF357" i="16"/>
  <c r="AL356" i="16"/>
  <c r="AK356" i="16"/>
  <c r="AJ356" i="16"/>
  <c r="AI356" i="16"/>
  <c r="AH356" i="16"/>
  <c r="AG356" i="16"/>
  <c r="AF356" i="16"/>
  <c r="AL355" i="16"/>
  <c r="AK355" i="16"/>
  <c r="AJ355" i="16"/>
  <c r="AI355" i="16"/>
  <c r="AH355" i="16"/>
  <c r="AG355" i="16"/>
  <c r="AF355" i="16"/>
  <c r="AL354" i="16"/>
  <c r="AK354" i="16"/>
  <c r="AJ354" i="16"/>
  <c r="AI354" i="16"/>
  <c r="AH354" i="16"/>
  <c r="AG354" i="16"/>
  <c r="AF354" i="16"/>
  <c r="AL353" i="16"/>
  <c r="AK353" i="16"/>
  <c r="AJ353" i="16"/>
  <c r="AI353" i="16"/>
  <c r="AH353" i="16"/>
  <c r="AG353" i="16"/>
  <c r="AF353" i="16"/>
  <c r="AL352" i="16"/>
  <c r="AK352" i="16"/>
  <c r="AJ352" i="16"/>
  <c r="AI352" i="16"/>
  <c r="AH352" i="16"/>
  <c r="AG352" i="16"/>
  <c r="AF352" i="16"/>
  <c r="AL351" i="16"/>
  <c r="AK351" i="16"/>
  <c r="AJ351" i="16"/>
  <c r="AI351" i="16"/>
  <c r="AH351" i="16"/>
  <c r="AG351" i="16"/>
  <c r="AF351" i="16"/>
  <c r="AL350" i="16"/>
  <c r="AK350" i="16"/>
  <c r="AJ350" i="16"/>
  <c r="AI350" i="16"/>
  <c r="AH350" i="16"/>
  <c r="AG350" i="16"/>
  <c r="AF350" i="16"/>
  <c r="AL349" i="16"/>
  <c r="AK349" i="16"/>
  <c r="AJ349" i="16"/>
  <c r="AI349" i="16"/>
  <c r="AH349" i="16"/>
  <c r="AG349" i="16"/>
  <c r="AF349" i="16"/>
  <c r="AL348" i="16"/>
  <c r="AK348" i="16"/>
  <c r="AJ348" i="16"/>
  <c r="AI348" i="16"/>
  <c r="AH348" i="16"/>
  <c r="AG348" i="16"/>
  <c r="AF348" i="16"/>
  <c r="AL347" i="16"/>
  <c r="AK347" i="16"/>
  <c r="AJ347" i="16"/>
  <c r="AI347" i="16"/>
  <c r="AH347" i="16"/>
  <c r="AG347" i="16"/>
  <c r="AF347" i="16"/>
  <c r="AL346" i="16"/>
  <c r="AK346" i="16"/>
  <c r="AJ346" i="16"/>
  <c r="AI346" i="16"/>
  <c r="AH346" i="16"/>
  <c r="AG346" i="16"/>
  <c r="AF346" i="16"/>
  <c r="AL345" i="16"/>
  <c r="AK345" i="16"/>
  <c r="AJ345" i="16"/>
  <c r="AI345" i="16"/>
  <c r="AH345" i="16"/>
  <c r="AG345" i="16"/>
  <c r="AF345" i="16"/>
  <c r="AL344" i="16"/>
  <c r="AK344" i="16"/>
  <c r="AJ344" i="16"/>
  <c r="AI344" i="16"/>
  <c r="AH344" i="16"/>
  <c r="AG344" i="16"/>
  <c r="AF344" i="16"/>
  <c r="AL343" i="16"/>
  <c r="AK343" i="16"/>
  <c r="AJ343" i="16"/>
  <c r="AI343" i="16"/>
  <c r="AH343" i="16"/>
  <c r="AG343" i="16"/>
  <c r="AF343" i="16"/>
  <c r="AL342" i="16"/>
  <c r="AK342" i="16"/>
  <c r="AJ342" i="16"/>
  <c r="AI342" i="16"/>
  <c r="AH342" i="16"/>
  <c r="AG342" i="16"/>
  <c r="AF342" i="16"/>
  <c r="AL341" i="16"/>
  <c r="AK341" i="16"/>
  <c r="AJ341" i="16"/>
  <c r="AI341" i="16"/>
  <c r="AH341" i="16"/>
  <c r="AG341" i="16"/>
  <c r="AF341" i="16"/>
  <c r="AL340" i="16"/>
  <c r="AK340" i="16"/>
  <c r="AJ340" i="16"/>
  <c r="AI340" i="16"/>
  <c r="AH340" i="16"/>
  <c r="AG340" i="16"/>
  <c r="AF340" i="16"/>
  <c r="AL339" i="16"/>
  <c r="AK339" i="16"/>
  <c r="AJ339" i="16"/>
  <c r="AI339" i="16"/>
  <c r="AH339" i="16"/>
  <c r="AG339" i="16"/>
  <c r="AF339" i="16"/>
  <c r="AL338" i="16"/>
  <c r="AK338" i="16"/>
  <c r="AJ338" i="16"/>
  <c r="AI338" i="16"/>
  <c r="AH338" i="16"/>
  <c r="AG338" i="16"/>
  <c r="AF338" i="16"/>
  <c r="AL337" i="16"/>
  <c r="AK337" i="16"/>
  <c r="AJ337" i="16"/>
  <c r="AI337" i="16"/>
  <c r="AH337" i="16"/>
  <c r="AG337" i="16"/>
  <c r="AF337" i="16"/>
  <c r="AL336" i="16"/>
  <c r="AK336" i="16"/>
  <c r="AJ336" i="16"/>
  <c r="AI336" i="16"/>
  <c r="AH336" i="16"/>
  <c r="AG336" i="16"/>
  <c r="AF336" i="16"/>
  <c r="AL335" i="16"/>
  <c r="AK335" i="16"/>
  <c r="AJ335" i="16"/>
  <c r="AI335" i="16"/>
  <c r="AH335" i="16"/>
  <c r="AG335" i="16"/>
  <c r="AF335" i="16"/>
  <c r="AL334" i="16"/>
  <c r="AK334" i="16"/>
  <c r="AJ334" i="16"/>
  <c r="AI334" i="16"/>
  <c r="AH334" i="16"/>
  <c r="AG334" i="16"/>
  <c r="AF334" i="16"/>
  <c r="AL333" i="16"/>
  <c r="AK333" i="16"/>
  <c r="AJ333" i="16"/>
  <c r="AI333" i="16"/>
  <c r="AH333" i="16"/>
  <c r="AG333" i="16"/>
  <c r="AF333" i="16"/>
  <c r="AL332" i="16"/>
  <c r="AK332" i="16"/>
  <c r="AJ332" i="16"/>
  <c r="AI332" i="16"/>
  <c r="AH332" i="16"/>
  <c r="AG332" i="16"/>
  <c r="AF332" i="16"/>
  <c r="AL331" i="16"/>
  <c r="AK331" i="16"/>
  <c r="AJ331" i="16"/>
  <c r="AI331" i="16"/>
  <c r="AH331" i="16"/>
  <c r="AG331" i="16"/>
  <c r="AF331" i="16"/>
  <c r="AL330" i="16"/>
  <c r="AK330" i="16"/>
  <c r="AJ330" i="16"/>
  <c r="AI330" i="16"/>
  <c r="AH330" i="16"/>
  <c r="AG330" i="16"/>
  <c r="AF330" i="16"/>
  <c r="AL329" i="16"/>
  <c r="AK329" i="16"/>
  <c r="AJ329" i="16"/>
  <c r="AI329" i="16"/>
  <c r="AH329" i="16"/>
  <c r="AG329" i="16"/>
  <c r="AF329" i="16"/>
  <c r="AL328" i="16"/>
  <c r="AK328" i="16"/>
  <c r="AJ328" i="16"/>
  <c r="AI328" i="16"/>
  <c r="AH328" i="16"/>
  <c r="AG328" i="16"/>
  <c r="AF328" i="16"/>
  <c r="AL327" i="16"/>
  <c r="AK327" i="16"/>
  <c r="AJ327" i="16"/>
  <c r="AI327" i="16"/>
  <c r="AH327" i="16"/>
  <c r="AG327" i="16"/>
  <c r="AF327" i="16"/>
  <c r="AL326" i="16"/>
  <c r="AK326" i="16"/>
  <c r="AJ326" i="16"/>
  <c r="AI326" i="16"/>
  <c r="AH326" i="16"/>
  <c r="AG326" i="16"/>
  <c r="AF326" i="16"/>
  <c r="AL325" i="16"/>
  <c r="AK325" i="16"/>
  <c r="AJ325" i="16"/>
  <c r="AI325" i="16"/>
  <c r="AH325" i="16"/>
  <c r="AG325" i="16"/>
  <c r="AF325" i="16"/>
  <c r="AL324" i="16"/>
  <c r="AK324" i="16"/>
  <c r="AJ324" i="16"/>
  <c r="AI324" i="16"/>
  <c r="AH324" i="16"/>
  <c r="AG324" i="16"/>
  <c r="AF324" i="16"/>
  <c r="AL323" i="16"/>
  <c r="AK323" i="16"/>
  <c r="AJ323" i="16"/>
  <c r="AI323" i="16"/>
  <c r="AH323" i="16"/>
  <c r="AG323" i="16"/>
  <c r="AF323" i="16"/>
  <c r="AL322" i="16"/>
  <c r="AK322" i="16"/>
  <c r="AJ322" i="16"/>
  <c r="AI322" i="16"/>
  <c r="AH322" i="16"/>
  <c r="AG322" i="16"/>
  <c r="AF322" i="16"/>
  <c r="AL321" i="16"/>
  <c r="AK321" i="16"/>
  <c r="AJ321" i="16"/>
  <c r="AI321" i="16"/>
  <c r="AH321" i="16"/>
  <c r="AG321" i="16"/>
  <c r="AF321" i="16"/>
  <c r="AL320" i="16"/>
  <c r="AK320" i="16"/>
  <c r="AJ320" i="16"/>
  <c r="AI320" i="16"/>
  <c r="AH320" i="16"/>
  <c r="AG320" i="16"/>
  <c r="AF320" i="16"/>
  <c r="AL319" i="16"/>
  <c r="AK319" i="16"/>
  <c r="AJ319" i="16"/>
  <c r="AI319" i="16"/>
  <c r="AH319" i="16"/>
  <c r="AG319" i="16"/>
  <c r="AF319" i="16"/>
  <c r="AL318" i="16"/>
  <c r="AK318" i="16"/>
  <c r="AJ318" i="16"/>
  <c r="AI318" i="16"/>
  <c r="AH318" i="16"/>
  <c r="AG318" i="16"/>
  <c r="AF318" i="16"/>
  <c r="AL317" i="16"/>
  <c r="AK317" i="16"/>
  <c r="AJ317" i="16"/>
  <c r="AI317" i="16"/>
  <c r="AH317" i="16"/>
  <c r="AG317" i="16"/>
  <c r="AF317" i="16"/>
  <c r="AL316" i="16"/>
  <c r="AK316" i="16"/>
  <c r="AJ316" i="16"/>
  <c r="AI316" i="16"/>
  <c r="AH316" i="16"/>
  <c r="AG316" i="16"/>
  <c r="AF316" i="16"/>
  <c r="AL315" i="16"/>
  <c r="AK315" i="16"/>
  <c r="AJ315" i="16"/>
  <c r="AI315" i="16"/>
  <c r="AH315" i="16"/>
  <c r="AG315" i="16"/>
  <c r="AF315" i="16"/>
  <c r="AL314" i="16"/>
  <c r="AK314" i="16"/>
  <c r="AJ314" i="16"/>
  <c r="AI314" i="16"/>
  <c r="AH314" i="16"/>
  <c r="AG314" i="16"/>
  <c r="AF314" i="16"/>
  <c r="AL313" i="16"/>
  <c r="AK313" i="16"/>
  <c r="AJ313" i="16"/>
  <c r="AI313" i="16"/>
  <c r="AH313" i="16"/>
  <c r="AG313" i="16"/>
  <c r="AF313" i="16"/>
  <c r="AL312" i="16"/>
  <c r="AK312" i="16"/>
  <c r="AJ312" i="16"/>
  <c r="AI312" i="16"/>
  <c r="AH312" i="16"/>
  <c r="AG312" i="16"/>
  <c r="AF312" i="16"/>
  <c r="AL311" i="16"/>
  <c r="AK311" i="16"/>
  <c r="AJ311" i="16"/>
  <c r="AI311" i="16"/>
  <c r="AH311" i="16"/>
  <c r="AG311" i="16"/>
  <c r="AF311" i="16"/>
  <c r="AL310" i="16"/>
  <c r="AK310" i="16"/>
  <c r="AJ310" i="16"/>
  <c r="AI310" i="16"/>
  <c r="AH310" i="16"/>
  <c r="AG310" i="16"/>
  <c r="AF310" i="16"/>
  <c r="AL309" i="16"/>
  <c r="AK309" i="16"/>
  <c r="AJ309" i="16"/>
  <c r="AI309" i="16"/>
  <c r="AH309" i="16"/>
  <c r="AG309" i="16"/>
  <c r="AF309" i="16"/>
  <c r="AL308" i="16"/>
  <c r="AK308" i="16"/>
  <c r="AJ308" i="16"/>
  <c r="AI308" i="16"/>
  <c r="AH308" i="16"/>
  <c r="AG308" i="16"/>
  <c r="AF308" i="16"/>
  <c r="AL307" i="16"/>
  <c r="AK307" i="16"/>
  <c r="AJ307" i="16"/>
  <c r="AI307" i="16"/>
  <c r="AH307" i="16"/>
  <c r="AG307" i="16"/>
  <c r="AF307" i="16"/>
  <c r="AL306" i="16"/>
  <c r="AK306" i="16"/>
  <c r="AJ306" i="16"/>
  <c r="AI306" i="16"/>
  <c r="AH306" i="16"/>
  <c r="AG306" i="16"/>
  <c r="AF306" i="16"/>
  <c r="AL305" i="16"/>
  <c r="AK305" i="16"/>
  <c r="AJ305" i="16"/>
  <c r="AI305" i="16"/>
  <c r="AH305" i="16"/>
  <c r="AG305" i="16"/>
  <c r="AF305" i="16"/>
  <c r="AL304" i="16"/>
  <c r="AK304" i="16"/>
  <c r="AJ304" i="16"/>
  <c r="AI304" i="16"/>
  <c r="AH304" i="16"/>
  <c r="AG304" i="16"/>
  <c r="AF304" i="16"/>
  <c r="AL303" i="16"/>
  <c r="AK303" i="16"/>
  <c r="AJ303" i="16"/>
  <c r="AI303" i="16"/>
  <c r="AH303" i="16"/>
  <c r="AG303" i="16"/>
  <c r="AF303" i="16"/>
  <c r="AL302" i="16"/>
  <c r="AK302" i="16"/>
  <c r="AJ302" i="16"/>
  <c r="AI302" i="16"/>
  <c r="AH302" i="16"/>
  <c r="AG302" i="16"/>
  <c r="AF302" i="16"/>
  <c r="AL301" i="16"/>
  <c r="AK301" i="16"/>
  <c r="AJ301" i="16"/>
  <c r="AI301" i="16"/>
  <c r="AH301" i="16"/>
  <c r="AG301" i="16"/>
  <c r="AF301" i="16"/>
  <c r="AL300" i="16"/>
  <c r="AK300" i="16"/>
  <c r="AJ300" i="16"/>
  <c r="AI300" i="16"/>
  <c r="AH300" i="16"/>
  <c r="AG300" i="16"/>
  <c r="AF300" i="16"/>
  <c r="AL299" i="16"/>
  <c r="AK299" i="16"/>
  <c r="AJ299" i="16"/>
  <c r="AI299" i="16"/>
  <c r="AH299" i="16"/>
  <c r="AG299" i="16"/>
  <c r="AF299" i="16"/>
  <c r="AL298" i="16"/>
  <c r="AK298" i="16"/>
  <c r="AJ298" i="16"/>
  <c r="AI298" i="16"/>
  <c r="AH298" i="16"/>
  <c r="AG298" i="16"/>
  <c r="AF298" i="16"/>
  <c r="AL297" i="16"/>
  <c r="AK297" i="16"/>
  <c r="AJ297" i="16"/>
  <c r="AI297" i="16"/>
  <c r="AH297" i="16"/>
  <c r="AG297" i="16"/>
  <c r="AF297" i="16"/>
  <c r="AL296" i="16"/>
  <c r="AK296" i="16"/>
  <c r="AJ296" i="16"/>
  <c r="AI296" i="16"/>
  <c r="AH296" i="16"/>
  <c r="AG296" i="16"/>
  <c r="AF296" i="16"/>
  <c r="AL295" i="16"/>
  <c r="AK295" i="16"/>
  <c r="AJ295" i="16"/>
  <c r="AI295" i="16"/>
  <c r="AH295" i="16"/>
  <c r="AG295" i="16"/>
  <c r="AF295" i="16"/>
  <c r="AL294" i="16"/>
  <c r="AK294" i="16"/>
  <c r="AJ294" i="16"/>
  <c r="AI294" i="16"/>
  <c r="AH294" i="16"/>
  <c r="AG294" i="16"/>
  <c r="AF294" i="16"/>
  <c r="AL293" i="16"/>
  <c r="AK293" i="16"/>
  <c r="AJ293" i="16"/>
  <c r="AI293" i="16"/>
  <c r="AH293" i="16"/>
  <c r="AG293" i="16"/>
  <c r="AF293" i="16"/>
  <c r="AL292" i="16"/>
  <c r="AK292" i="16"/>
  <c r="AJ292" i="16"/>
  <c r="AI292" i="16"/>
  <c r="AH292" i="16"/>
  <c r="AG292" i="16"/>
  <c r="AF292" i="16"/>
  <c r="AL291" i="16"/>
  <c r="AK291" i="16"/>
  <c r="AJ291" i="16"/>
  <c r="AI291" i="16"/>
  <c r="AH291" i="16"/>
  <c r="AG291" i="16"/>
  <c r="AF291" i="16"/>
  <c r="AL290" i="16"/>
  <c r="AK290" i="16"/>
  <c r="AJ290" i="16"/>
  <c r="AI290" i="16"/>
  <c r="AH290" i="16"/>
  <c r="AG290" i="16"/>
  <c r="AF290" i="16"/>
  <c r="AL289" i="16"/>
  <c r="AK289" i="16"/>
  <c r="AJ289" i="16"/>
  <c r="AI289" i="16"/>
  <c r="AH289" i="16"/>
  <c r="AG289" i="16"/>
  <c r="AF289" i="16"/>
  <c r="AL288" i="16"/>
  <c r="AK288" i="16"/>
  <c r="AJ288" i="16"/>
  <c r="AI288" i="16"/>
  <c r="AH288" i="16"/>
  <c r="AG288" i="16"/>
  <c r="AF288" i="16"/>
  <c r="AL287" i="16"/>
  <c r="AK287" i="16"/>
  <c r="AJ287" i="16"/>
  <c r="AI287" i="16"/>
  <c r="AH287" i="16"/>
  <c r="AG287" i="16"/>
  <c r="AF287" i="16"/>
  <c r="AL286" i="16"/>
  <c r="AK286" i="16"/>
  <c r="AJ286" i="16"/>
  <c r="AI286" i="16"/>
  <c r="AH286" i="16"/>
  <c r="AG286" i="16"/>
  <c r="AF286" i="16"/>
  <c r="AL285" i="16"/>
  <c r="AK285" i="16"/>
  <c r="AJ285" i="16"/>
  <c r="AI285" i="16"/>
  <c r="AH285" i="16"/>
  <c r="AG285" i="16"/>
  <c r="AF285" i="16"/>
  <c r="AL284" i="16"/>
  <c r="AK284" i="16"/>
  <c r="AJ284" i="16"/>
  <c r="AI284" i="16"/>
  <c r="AH284" i="16"/>
  <c r="AG284" i="16"/>
  <c r="AF284" i="16"/>
  <c r="AL283" i="16"/>
  <c r="AK283" i="16"/>
  <c r="AJ283" i="16"/>
  <c r="AI283" i="16"/>
  <c r="AH283" i="16"/>
  <c r="AG283" i="16"/>
  <c r="AF283" i="16"/>
  <c r="AL282" i="16"/>
  <c r="AK282" i="16"/>
  <c r="AJ282" i="16"/>
  <c r="AI282" i="16"/>
  <c r="AH282" i="16"/>
  <c r="AG282" i="16"/>
  <c r="AF282" i="16"/>
  <c r="AL281" i="16"/>
  <c r="AK281" i="16"/>
  <c r="AJ281" i="16"/>
  <c r="AI281" i="16"/>
  <c r="AH281" i="16"/>
  <c r="AG281" i="16"/>
  <c r="AF281" i="16"/>
  <c r="AL280" i="16"/>
  <c r="AK280" i="16"/>
  <c r="AJ280" i="16"/>
  <c r="AI280" i="16"/>
  <c r="AH280" i="16"/>
  <c r="AG280" i="16"/>
  <c r="AF280" i="16"/>
  <c r="AL279" i="16"/>
  <c r="AK279" i="16"/>
  <c r="AJ279" i="16"/>
  <c r="AI279" i="16"/>
  <c r="AH279" i="16"/>
  <c r="AG279" i="16"/>
  <c r="AF279" i="16"/>
  <c r="AL278" i="16"/>
  <c r="AK278" i="16"/>
  <c r="AJ278" i="16"/>
  <c r="AI278" i="16"/>
  <c r="AH278" i="16"/>
  <c r="AG278" i="16"/>
  <c r="AF278" i="16"/>
  <c r="AL277" i="16"/>
  <c r="AK277" i="16"/>
  <c r="AJ277" i="16"/>
  <c r="AI277" i="16"/>
  <c r="AH277" i="16"/>
  <c r="AG277" i="16"/>
  <c r="AF277" i="16"/>
  <c r="AL276" i="16"/>
  <c r="AK276" i="16"/>
  <c r="AJ276" i="16"/>
  <c r="AI276" i="16"/>
  <c r="AH276" i="16"/>
  <c r="AG276" i="16"/>
  <c r="AF276" i="16"/>
  <c r="AL275" i="16"/>
  <c r="AK275" i="16"/>
  <c r="AJ275" i="16"/>
  <c r="AI275" i="16"/>
  <c r="AH275" i="16"/>
  <c r="AG275" i="16"/>
  <c r="AF275" i="16"/>
  <c r="AL274" i="16"/>
  <c r="AK274" i="16"/>
  <c r="AJ274" i="16"/>
  <c r="AI274" i="16"/>
  <c r="AH274" i="16"/>
  <c r="AG274" i="16"/>
  <c r="AF274" i="16"/>
  <c r="AL273" i="16"/>
  <c r="AK273" i="16"/>
  <c r="AJ273" i="16"/>
  <c r="AI273" i="16"/>
  <c r="AH273" i="16"/>
  <c r="AG273" i="16"/>
  <c r="AF273" i="16"/>
  <c r="AL272" i="16"/>
  <c r="AK272" i="16"/>
  <c r="AJ272" i="16"/>
  <c r="AI272" i="16"/>
  <c r="AH272" i="16"/>
  <c r="AG272" i="16"/>
  <c r="AF272" i="16"/>
  <c r="AL271" i="16"/>
  <c r="AK271" i="16"/>
  <c r="AJ271" i="16"/>
  <c r="AI271" i="16"/>
  <c r="AH271" i="16"/>
  <c r="AG271" i="16"/>
  <c r="AF271" i="16"/>
  <c r="AL270" i="16"/>
  <c r="AK270" i="16"/>
  <c r="AJ270" i="16"/>
  <c r="AI270" i="16"/>
  <c r="AH270" i="16"/>
  <c r="AG270" i="16"/>
  <c r="AF270" i="16"/>
  <c r="AL269" i="16"/>
  <c r="AK269" i="16"/>
  <c r="AJ269" i="16"/>
  <c r="AI269" i="16"/>
  <c r="AH269" i="16"/>
  <c r="AG269" i="16"/>
  <c r="AF269" i="16"/>
  <c r="AL268" i="16"/>
  <c r="AK268" i="16"/>
  <c r="AJ268" i="16"/>
  <c r="AI268" i="16"/>
  <c r="AH268" i="16"/>
  <c r="AG268" i="16"/>
  <c r="AF268" i="16"/>
  <c r="AL267" i="16"/>
  <c r="AK267" i="16"/>
  <c r="AJ267" i="16"/>
  <c r="AI267" i="16"/>
  <c r="AH267" i="16"/>
  <c r="AG267" i="16"/>
  <c r="AF267" i="16"/>
  <c r="AL266" i="16"/>
  <c r="AK266" i="16"/>
  <c r="AJ266" i="16"/>
  <c r="AI266" i="16"/>
  <c r="AH266" i="16"/>
  <c r="AG266" i="16"/>
  <c r="AF266" i="16"/>
  <c r="AL265" i="16"/>
  <c r="AK265" i="16"/>
  <c r="AJ265" i="16"/>
  <c r="AI265" i="16"/>
  <c r="AH265" i="16"/>
  <c r="AG265" i="16"/>
  <c r="AF265" i="16"/>
  <c r="AL264" i="16"/>
  <c r="AK264" i="16"/>
  <c r="AJ264" i="16"/>
  <c r="AI264" i="16"/>
  <c r="AH264" i="16"/>
  <c r="AG264" i="16"/>
  <c r="AF264" i="16"/>
  <c r="AL263" i="16"/>
  <c r="AK263" i="16"/>
  <c r="AJ263" i="16"/>
  <c r="AI263" i="16"/>
  <c r="AH263" i="16"/>
  <c r="AG263" i="16"/>
  <c r="AF263" i="16"/>
  <c r="AL262" i="16"/>
  <c r="AK262" i="16"/>
  <c r="AJ262" i="16"/>
  <c r="AI262" i="16"/>
  <c r="AH262" i="16"/>
  <c r="AG262" i="16"/>
  <c r="AF262" i="16"/>
  <c r="AL261" i="16"/>
  <c r="AK261" i="16"/>
  <c r="AJ261" i="16"/>
  <c r="AI261" i="16"/>
  <c r="AH261" i="16"/>
  <c r="AG261" i="16"/>
  <c r="AF261" i="16"/>
  <c r="AL260" i="16"/>
  <c r="AK260" i="16"/>
  <c r="AJ260" i="16"/>
  <c r="AI260" i="16"/>
  <c r="AH260" i="16"/>
  <c r="AG260" i="16"/>
  <c r="AF260" i="16"/>
  <c r="AL259" i="16"/>
  <c r="AK259" i="16"/>
  <c r="AJ259" i="16"/>
  <c r="AI259" i="16"/>
  <c r="AH259" i="16"/>
  <c r="AG259" i="16"/>
  <c r="AF259" i="16"/>
  <c r="AL258" i="16"/>
  <c r="AK258" i="16"/>
  <c r="AJ258" i="16"/>
  <c r="AI258" i="16"/>
  <c r="AH258" i="16"/>
  <c r="AG258" i="16"/>
  <c r="AF258" i="16"/>
  <c r="AL257" i="16"/>
  <c r="AK257" i="16"/>
  <c r="AJ257" i="16"/>
  <c r="AI257" i="16"/>
  <c r="AH257" i="16"/>
  <c r="AG257" i="16"/>
  <c r="AF257" i="16"/>
  <c r="AL256" i="16"/>
  <c r="AK256" i="16"/>
  <c r="AJ256" i="16"/>
  <c r="AI256" i="16"/>
  <c r="AH256" i="16"/>
  <c r="AG256" i="16"/>
  <c r="AF256" i="16"/>
  <c r="AL255" i="16"/>
  <c r="AK255" i="16"/>
  <c r="AJ255" i="16"/>
  <c r="AI255" i="16"/>
  <c r="AH255" i="16"/>
  <c r="AG255" i="16"/>
  <c r="AF255" i="16"/>
  <c r="AL254" i="16"/>
  <c r="AK254" i="16"/>
  <c r="AJ254" i="16"/>
  <c r="AI254" i="16"/>
  <c r="AH254" i="16"/>
  <c r="AG254" i="16"/>
  <c r="AF254" i="16"/>
  <c r="AL253" i="16"/>
  <c r="AK253" i="16"/>
  <c r="AJ253" i="16"/>
  <c r="AI253" i="16"/>
  <c r="AH253" i="16"/>
  <c r="AG253" i="16"/>
  <c r="AF253" i="16"/>
  <c r="AL252" i="16"/>
  <c r="AK252" i="16"/>
  <c r="AJ252" i="16"/>
  <c r="AI252" i="16"/>
  <c r="AH252" i="16"/>
  <c r="AG252" i="16"/>
  <c r="AF252" i="16"/>
  <c r="AL251" i="16"/>
  <c r="AK251" i="16"/>
  <c r="AJ251" i="16"/>
  <c r="AI251" i="16"/>
  <c r="AH251" i="16"/>
  <c r="AG251" i="16"/>
  <c r="AF251" i="16"/>
  <c r="AL250" i="16"/>
  <c r="AK250" i="16"/>
  <c r="AJ250" i="16"/>
  <c r="AI250" i="16"/>
  <c r="AH250" i="16"/>
  <c r="AG250" i="16"/>
  <c r="AF250" i="16"/>
  <c r="AL249" i="16"/>
  <c r="AK249" i="16"/>
  <c r="AJ249" i="16"/>
  <c r="AI249" i="16"/>
  <c r="AH249" i="16"/>
  <c r="AG249" i="16"/>
  <c r="AF249" i="16"/>
  <c r="AL248" i="16"/>
  <c r="AK248" i="16"/>
  <c r="AJ248" i="16"/>
  <c r="AI248" i="16"/>
  <c r="AH248" i="16"/>
  <c r="AG248" i="16"/>
  <c r="AF248" i="16"/>
  <c r="AL247" i="16"/>
  <c r="AK247" i="16"/>
  <c r="AJ247" i="16"/>
  <c r="AI247" i="16"/>
  <c r="AH247" i="16"/>
  <c r="AG247" i="16"/>
  <c r="AF247" i="16"/>
  <c r="AL246" i="16"/>
  <c r="AK246" i="16"/>
  <c r="AJ246" i="16"/>
  <c r="AI246" i="16"/>
  <c r="AH246" i="16"/>
  <c r="AG246" i="16"/>
  <c r="AF246" i="16"/>
  <c r="AL245" i="16"/>
  <c r="AK245" i="16"/>
  <c r="AJ245" i="16"/>
  <c r="AI245" i="16"/>
  <c r="AH245" i="16"/>
  <c r="AG245" i="16"/>
  <c r="AF245" i="16"/>
  <c r="AL244" i="16"/>
  <c r="AK244" i="16"/>
  <c r="AJ244" i="16"/>
  <c r="AI244" i="16"/>
  <c r="AH244" i="16"/>
  <c r="AG244" i="16"/>
  <c r="AF244" i="16"/>
  <c r="AL243" i="16"/>
  <c r="AK243" i="16"/>
  <c r="AJ243" i="16"/>
  <c r="AI243" i="16"/>
  <c r="AH243" i="16"/>
  <c r="AG243" i="16"/>
  <c r="AF243" i="16"/>
  <c r="AL242" i="16"/>
  <c r="AK242" i="16"/>
  <c r="AJ242" i="16"/>
  <c r="AI242" i="16"/>
  <c r="AH242" i="16"/>
  <c r="AG242" i="16"/>
  <c r="AF242" i="16"/>
  <c r="AL241" i="16"/>
  <c r="AK241" i="16"/>
  <c r="AJ241" i="16"/>
  <c r="AI241" i="16"/>
  <c r="AH241" i="16"/>
  <c r="AG241" i="16"/>
  <c r="AF241" i="16"/>
  <c r="AL240" i="16"/>
  <c r="AK240" i="16"/>
  <c r="AJ240" i="16"/>
  <c r="AI240" i="16"/>
  <c r="AH240" i="16"/>
  <c r="AG240" i="16"/>
  <c r="AF240" i="16"/>
  <c r="AL239" i="16"/>
  <c r="AK239" i="16"/>
  <c r="AJ239" i="16"/>
  <c r="AI239" i="16"/>
  <c r="AH239" i="16"/>
  <c r="AG239" i="16"/>
  <c r="AF239" i="16"/>
  <c r="AL238" i="16"/>
  <c r="AK238" i="16"/>
  <c r="AJ238" i="16"/>
  <c r="AI238" i="16"/>
  <c r="AH238" i="16"/>
  <c r="AG238" i="16"/>
  <c r="AF238" i="16"/>
  <c r="AL237" i="16"/>
  <c r="AK237" i="16"/>
  <c r="AJ237" i="16"/>
  <c r="AI237" i="16"/>
  <c r="AH237" i="16"/>
  <c r="AG237" i="16"/>
  <c r="AF237" i="16"/>
  <c r="AL236" i="16"/>
  <c r="AK236" i="16"/>
  <c r="AJ236" i="16"/>
  <c r="AI236" i="16"/>
  <c r="AH236" i="16"/>
  <c r="AG236" i="16"/>
  <c r="AF236" i="16"/>
  <c r="AL235" i="16"/>
  <c r="AK235" i="16"/>
  <c r="AJ235" i="16"/>
  <c r="AI235" i="16"/>
  <c r="AH235" i="16"/>
  <c r="AG235" i="16"/>
  <c r="AF235" i="16"/>
  <c r="AL234" i="16"/>
  <c r="AK234" i="16"/>
  <c r="AJ234" i="16"/>
  <c r="AI234" i="16"/>
  <c r="AH234" i="16"/>
  <c r="AG234" i="16"/>
  <c r="AF234" i="16"/>
  <c r="AL233" i="16"/>
  <c r="AK233" i="16"/>
  <c r="AJ233" i="16"/>
  <c r="AI233" i="16"/>
  <c r="AH233" i="16"/>
  <c r="AG233" i="16"/>
  <c r="AF233" i="16"/>
  <c r="AL232" i="16"/>
  <c r="AK232" i="16"/>
  <c r="AJ232" i="16"/>
  <c r="AI232" i="16"/>
  <c r="AH232" i="16"/>
  <c r="AG232" i="16"/>
  <c r="AF232" i="16"/>
  <c r="AL231" i="16"/>
  <c r="AK231" i="16"/>
  <c r="AJ231" i="16"/>
  <c r="AI231" i="16"/>
  <c r="AH231" i="16"/>
  <c r="AG231" i="16"/>
  <c r="AF231" i="16"/>
  <c r="AL230" i="16"/>
  <c r="AK230" i="16"/>
  <c r="AJ230" i="16"/>
  <c r="AI230" i="16"/>
  <c r="AH230" i="16"/>
  <c r="AG230" i="16"/>
  <c r="AF230" i="16"/>
  <c r="AL229" i="16"/>
  <c r="AK229" i="16"/>
  <c r="AJ229" i="16"/>
  <c r="AI229" i="16"/>
  <c r="AH229" i="16"/>
  <c r="AG229" i="16"/>
  <c r="AF229" i="16"/>
  <c r="AL228" i="16"/>
  <c r="AK228" i="16"/>
  <c r="AJ228" i="16"/>
  <c r="AI228" i="16"/>
  <c r="AH228" i="16"/>
  <c r="AG228" i="16"/>
  <c r="AF228" i="16"/>
  <c r="AL227" i="16"/>
  <c r="AK227" i="16"/>
  <c r="AJ227" i="16"/>
  <c r="AI227" i="16"/>
  <c r="AH227" i="16"/>
  <c r="AG227" i="16"/>
  <c r="AF227" i="16"/>
  <c r="AL226" i="16"/>
  <c r="AK226" i="16"/>
  <c r="AJ226" i="16"/>
  <c r="AI226" i="16"/>
  <c r="AH226" i="16"/>
  <c r="AG226" i="16"/>
  <c r="AF226" i="16"/>
  <c r="AL225" i="16"/>
  <c r="AK225" i="16"/>
  <c r="AJ225" i="16"/>
  <c r="AI225" i="16"/>
  <c r="AH225" i="16"/>
  <c r="AG225" i="16"/>
  <c r="AF225" i="16"/>
  <c r="AL224" i="16"/>
  <c r="AK224" i="16"/>
  <c r="AJ224" i="16"/>
  <c r="AI224" i="16"/>
  <c r="AH224" i="16"/>
  <c r="AG224" i="16"/>
  <c r="AF224" i="16"/>
  <c r="AL223" i="16"/>
  <c r="AK223" i="16"/>
  <c r="AJ223" i="16"/>
  <c r="AI223" i="16"/>
  <c r="AH223" i="16"/>
  <c r="AG223" i="16"/>
  <c r="AF223" i="16"/>
  <c r="AL222" i="16"/>
  <c r="AK222" i="16"/>
  <c r="AJ222" i="16"/>
  <c r="AI222" i="16"/>
  <c r="AH222" i="16"/>
  <c r="AG222" i="16"/>
  <c r="AF222" i="16"/>
  <c r="AL221" i="16"/>
  <c r="AK221" i="16"/>
  <c r="AJ221" i="16"/>
  <c r="AI221" i="16"/>
  <c r="AH221" i="16"/>
  <c r="AG221" i="16"/>
  <c r="AF221" i="16"/>
  <c r="AL220" i="16"/>
  <c r="AK220" i="16"/>
  <c r="AJ220" i="16"/>
  <c r="AI220" i="16"/>
  <c r="AH220" i="16"/>
  <c r="AG220" i="16"/>
  <c r="AF220" i="16"/>
  <c r="AL219" i="16"/>
  <c r="AK219" i="16"/>
  <c r="AJ219" i="16"/>
  <c r="AI219" i="16"/>
  <c r="AH219" i="16"/>
  <c r="AG219" i="16"/>
  <c r="AF219" i="16"/>
  <c r="AL218" i="16"/>
  <c r="AK218" i="16"/>
  <c r="AJ218" i="16"/>
  <c r="AI218" i="16"/>
  <c r="AH218" i="16"/>
  <c r="AG218" i="16"/>
  <c r="AF218" i="16"/>
  <c r="AL217" i="16"/>
  <c r="AK217" i="16"/>
  <c r="AJ217" i="16"/>
  <c r="AI217" i="16"/>
  <c r="AH217" i="16"/>
  <c r="AG217" i="16"/>
  <c r="AF217" i="16"/>
  <c r="AL216" i="16"/>
  <c r="AK216" i="16"/>
  <c r="AJ216" i="16"/>
  <c r="AI216" i="16"/>
  <c r="AH216" i="16"/>
  <c r="AG216" i="16"/>
  <c r="AF216" i="16"/>
  <c r="AL215" i="16"/>
  <c r="AK215" i="16"/>
  <c r="AJ215" i="16"/>
  <c r="AI215" i="16"/>
  <c r="AH215" i="16"/>
  <c r="AG215" i="16"/>
  <c r="AF215" i="16"/>
  <c r="AL214" i="16"/>
  <c r="AK214" i="16"/>
  <c r="AJ214" i="16"/>
  <c r="AI214" i="16"/>
  <c r="AH214" i="16"/>
  <c r="AG214" i="16"/>
  <c r="AF214" i="16"/>
  <c r="AL213" i="16"/>
  <c r="AK213" i="16"/>
  <c r="AJ213" i="16"/>
  <c r="AI213" i="16"/>
  <c r="AH213" i="16"/>
  <c r="AG213" i="16"/>
  <c r="AF213" i="16"/>
  <c r="AL212" i="16"/>
  <c r="AK212" i="16"/>
  <c r="AJ212" i="16"/>
  <c r="AI212" i="16"/>
  <c r="AH212" i="16"/>
  <c r="AG212" i="16"/>
  <c r="AF212" i="16"/>
  <c r="AL211" i="16"/>
  <c r="AK211" i="16"/>
  <c r="AJ211" i="16"/>
  <c r="AI211" i="16"/>
  <c r="AH211" i="16"/>
  <c r="AG211" i="16"/>
  <c r="AF211" i="16"/>
  <c r="AL210" i="16"/>
  <c r="AK210" i="16"/>
  <c r="AJ210" i="16"/>
  <c r="AI210" i="16"/>
  <c r="AH210" i="16"/>
  <c r="AG210" i="16"/>
  <c r="AF210" i="16"/>
  <c r="AL209" i="16"/>
  <c r="AK209" i="16"/>
  <c r="AJ209" i="16"/>
  <c r="AI209" i="16"/>
  <c r="AH209" i="16"/>
  <c r="AG209" i="16"/>
  <c r="AF209" i="16"/>
  <c r="AL208" i="16"/>
  <c r="AK208" i="16"/>
  <c r="AJ208" i="16"/>
  <c r="AI208" i="16"/>
  <c r="AH208" i="16"/>
  <c r="AG208" i="16"/>
  <c r="AF208" i="16"/>
  <c r="AL207" i="16"/>
  <c r="AK207" i="16"/>
  <c r="AJ207" i="16"/>
  <c r="AI207" i="16"/>
  <c r="AH207" i="16"/>
  <c r="AG207" i="16"/>
  <c r="AF207" i="16"/>
  <c r="AL206" i="16"/>
  <c r="AK206" i="16"/>
  <c r="AJ206" i="16"/>
  <c r="AI206" i="16"/>
  <c r="AH206" i="16"/>
  <c r="AG206" i="16"/>
  <c r="AF206" i="16"/>
  <c r="AL205" i="16"/>
  <c r="AK205" i="16"/>
  <c r="AJ205" i="16"/>
  <c r="AI205" i="16"/>
  <c r="AH205" i="16"/>
  <c r="AG205" i="16"/>
  <c r="AF205" i="16"/>
  <c r="AL204" i="16"/>
  <c r="AK204" i="16"/>
  <c r="AJ204" i="16"/>
  <c r="AI204" i="16"/>
  <c r="AH204" i="16"/>
  <c r="AG204" i="16"/>
  <c r="AF204" i="16"/>
  <c r="AL203" i="16"/>
  <c r="AK203" i="16"/>
  <c r="AJ203" i="16"/>
  <c r="AI203" i="16"/>
  <c r="AH203" i="16"/>
  <c r="AG203" i="16"/>
  <c r="AF203" i="16"/>
  <c r="AL202" i="16"/>
  <c r="AK202" i="16"/>
  <c r="AJ202" i="16"/>
  <c r="AI202" i="16"/>
  <c r="AH202" i="16"/>
  <c r="AG202" i="16"/>
  <c r="AF202" i="16"/>
  <c r="AL201" i="16"/>
  <c r="AK201" i="16"/>
  <c r="AJ201" i="16"/>
  <c r="AI201" i="16"/>
  <c r="AH201" i="16"/>
  <c r="AG201" i="16"/>
  <c r="AF201" i="16"/>
  <c r="AL200" i="16"/>
  <c r="AK200" i="16"/>
  <c r="AJ200" i="16"/>
  <c r="AI200" i="16"/>
  <c r="AH200" i="16"/>
  <c r="AG200" i="16"/>
  <c r="AF200" i="16"/>
  <c r="AL199" i="16"/>
  <c r="AK199" i="16"/>
  <c r="AJ199" i="16"/>
  <c r="AI199" i="16"/>
  <c r="AH199" i="16"/>
  <c r="AG199" i="16"/>
  <c r="AF199" i="16"/>
  <c r="AL198" i="16"/>
  <c r="AK198" i="16"/>
  <c r="AJ198" i="16"/>
  <c r="AI198" i="16"/>
  <c r="AH198" i="16"/>
  <c r="AG198" i="16"/>
  <c r="AF198" i="16"/>
  <c r="AL197" i="16"/>
  <c r="AK197" i="16"/>
  <c r="AJ197" i="16"/>
  <c r="AI197" i="16"/>
  <c r="AH197" i="16"/>
  <c r="AG197" i="16"/>
  <c r="AF197" i="16"/>
  <c r="AL196" i="16"/>
  <c r="AK196" i="16"/>
  <c r="AJ196" i="16"/>
  <c r="AI196" i="16"/>
  <c r="AH196" i="16"/>
  <c r="AG196" i="16"/>
  <c r="AF196" i="16"/>
  <c r="AL195" i="16"/>
  <c r="AK195" i="16"/>
  <c r="AJ195" i="16"/>
  <c r="AI195" i="16"/>
  <c r="AH195" i="16"/>
  <c r="AG195" i="16"/>
  <c r="AF195" i="16"/>
  <c r="AL194" i="16"/>
  <c r="AK194" i="16"/>
  <c r="AJ194" i="16"/>
  <c r="AI194" i="16"/>
  <c r="AH194" i="16"/>
  <c r="AG194" i="16"/>
  <c r="AF194" i="16"/>
  <c r="AL193" i="16"/>
  <c r="AK193" i="16"/>
  <c r="AJ193" i="16"/>
  <c r="AI193" i="16"/>
  <c r="AH193" i="16"/>
  <c r="AG193" i="16"/>
  <c r="AF193" i="16"/>
  <c r="AL192" i="16"/>
  <c r="AK192" i="16"/>
  <c r="AJ192" i="16"/>
  <c r="AI192" i="16"/>
  <c r="AH192" i="16"/>
  <c r="AG192" i="16"/>
  <c r="AF192" i="16"/>
  <c r="AL191" i="16"/>
  <c r="AK191" i="16"/>
  <c r="AJ191" i="16"/>
  <c r="AI191" i="16"/>
  <c r="AH191" i="16"/>
  <c r="AG191" i="16"/>
  <c r="AF191" i="16"/>
  <c r="AL190" i="16"/>
  <c r="AK190" i="16"/>
  <c r="AJ190" i="16"/>
  <c r="AI190" i="16"/>
  <c r="AH190" i="16"/>
  <c r="AG190" i="16"/>
  <c r="AF190" i="16"/>
  <c r="AL189" i="16"/>
  <c r="AK189" i="16"/>
  <c r="AJ189" i="16"/>
  <c r="AI189" i="16"/>
  <c r="AH189" i="16"/>
  <c r="AG189" i="16"/>
  <c r="AF189" i="16"/>
  <c r="AL188" i="16"/>
  <c r="AK188" i="16"/>
  <c r="AJ188" i="16"/>
  <c r="AI188" i="16"/>
  <c r="AH188" i="16"/>
  <c r="AG188" i="16"/>
  <c r="AF188" i="16"/>
  <c r="AL187" i="16"/>
  <c r="AK187" i="16"/>
  <c r="AJ187" i="16"/>
  <c r="AI187" i="16"/>
  <c r="AH187" i="16"/>
  <c r="AG187" i="16"/>
  <c r="AF187" i="16"/>
  <c r="AL186" i="16"/>
  <c r="AK186" i="16"/>
  <c r="AJ186" i="16"/>
  <c r="AI186" i="16"/>
  <c r="AH186" i="16"/>
  <c r="AG186" i="16"/>
  <c r="AF186" i="16"/>
  <c r="AL185" i="16"/>
  <c r="AK185" i="16"/>
  <c r="AJ185" i="16"/>
  <c r="AI185" i="16"/>
  <c r="AH185" i="16"/>
  <c r="AG185" i="16"/>
  <c r="AF185" i="16"/>
  <c r="AL184" i="16"/>
  <c r="AK184" i="16"/>
  <c r="AJ184" i="16"/>
  <c r="AI184" i="16"/>
  <c r="AH184" i="16"/>
  <c r="AG184" i="16"/>
  <c r="AF184" i="16"/>
  <c r="AL183" i="16"/>
  <c r="AK183" i="16"/>
  <c r="AJ183" i="16"/>
  <c r="AI183" i="16"/>
  <c r="AH183" i="16"/>
  <c r="AG183" i="16"/>
  <c r="AF183" i="16"/>
  <c r="AL182" i="16"/>
  <c r="AK182" i="16"/>
  <c r="AJ182" i="16"/>
  <c r="AI182" i="16"/>
  <c r="AH182" i="16"/>
  <c r="AG182" i="16"/>
  <c r="AF182" i="16"/>
  <c r="AL181" i="16"/>
  <c r="AK181" i="16"/>
  <c r="AJ181" i="16"/>
  <c r="AI181" i="16"/>
  <c r="AH181" i="16"/>
  <c r="AG181" i="16"/>
  <c r="AF181" i="16"/>
  <c r="AL180" i="16"/>
  <c r="AK180" i="16"/>
  <c r="AJ180" i="16"/>
  <c r="AI180" i="16"/>
  <c r="AH180" i="16"/>
  <c r="AG180" i="16"/>
  <c r="AF180" i="16"/>
  <c r="AL179" i="16"/>
  <c r="AK179" i="16"/>
  <c r="AJ179" i="16"/>
  <c r="AI179" i="16"/>
  <c r="AH179" i="16"/>
  <c r="AG179" i="16"/>
  <c r="AF179" i="16"/>
  <c r="AL178" i="16"/>
  <c r="AK178" i="16"/>
  <c r="AJ178" i="16"/>
  <c r="AI178" i="16"/>
  <c r="AH178" i="16"/>
  <c r="AG178" i="16"/>
  <c r="AF178" i="16"/>
  <c r="AL177" i="16"/>
  <c r="AK177" i="16"/>
  <c r="AJ177" i="16"/>
  <c r="AI177" i="16"/>
  <c r="AH177" i="16"/>
  <c r="AG177" i="16"/>
  <c r="AF177" i="16"/>
  <c r="AL176" i="16"/>
  <c r="AK176" i="16"/>
  <c r="AJ176" i="16"/>
  <c r="AI176" i="16"/>
  <c r="AH176" i="16"/>
  <c r="AG176" i="16"/>
  <c r="AF176" i="16"/>
  <c r="AL175" i="16"/>
  <c r="AK175" i="16"/>
  <c r="AJ175" i="16"/>
  <c r="AI175" i="16"/>
  <c r="AH175" i="16"/>
  <c r="AG175" i="16"/>
  <c r="AF175" i="16"/>
  <c r="AL174" i="16"/>
  <c r="AK174" i="16"/>
  <c r="AJ174" i="16"/>
  <c r="AI174" i="16"/>
  <c r="AH174" i="16"/>
  <c r="AG174" i="16"/>
  <c r="AF174" i="16"/>
  <c r="AL173" i="16"/>
  <c r="AK173" i="16"/>
  <c r="AJ173" i="16"/>
  <c r="AI173" i="16"/>
  <c r="AH173" i="16"/>
  <c r="AG173" i="16"/>
  <c r="AF173" i="16"/>
  <c r="AL172" i="16"/>
  <c r="AK172" i="16"/>
  <c r="AJ172" i="16"/>
  <c r="AI172" i="16"/>
  <c r="AH172" i="16"/>
  <c r="AG172" i="16"/>
  <c r="AF172" i="16"/>
  <c r="AL171" i="16"/>
  <c r="AK171" i="16"/>
  <c r="AJ171" i="16"/>
  <c r="AI171" i="16"/>
  <c r="AH171" i="16"/>
  <c r="AG171" i="16"/>
  <c r="AF171" i="16"/>
  <c r="AL170" i="16"/>
  <c r="AK170" i="16"/>
  <c r="AJ170" i="16"/>
  <c r="AI170" i="16"/>
  <c r="AH170" i="16"/>
  <c r="AG170" i="16"/>
  <c r="AF170" i="16"/>
  <c r="AL169" i="16"/>
  <c r="AK169" i="16"/>
  <c r="AJ169" i="16"/>
  <c r="AI169" i="16"/>
  <c r="AH169" i="16"/>
  <c r="AG169" i="16"/>
  <c r="AF169" i="16"/>
  <c r="AL168" i="16"/>
  <c r="AK168" i="16"/>
  <c r="AJ168" i="16"/>
  <c r="AI168" i="16"/>
  <c r="AH168" i="16"/>
  <c r="AG168" i="16"/>
  <c r="AF168" i="16"/>
  <c r="AL167" i="16"/>
  <c r="AK167" i="16"/>
  <c r="AJ167" i="16"/>
  <c r="AI167" i="16"/>
  <c r="AH167" i="16"/>
  <c r="AG167" i="16"/>
  <c r="AF167" i="16"/>
  <c r="AL166" i="16"/>
  <c r="AK166" i="16"/>
  <c r="AJ166" i="16"/>
  <c r="AI166" i="16"/>
  <c r="AH166" i="16"/>
  <c r="AG166" i="16"/>
  <c r="AF166" i="16"/>
  <c r="AL165" i="16"/>
  <c r="AK165" i="16"/>
  <c r="AJ165" i="16"/>
  <c r="AI165" i="16"/>
  <c r="AH165" i="16"/>
  <c r="AG165" i="16"/>
  <c r="AF165" i="16"/>
  <c r="AL164" i="16"/>
  <c r="AK164" i="16"/>
  <c r="AJ164" i="16"/>
  <c r="AI164" i="16"/>
  <c r="AH164" i="16"/>
  <c r="AG164" i="16"/>
  <c r="AF164" i="16"/>
  <c r="AL163" i="16"/>
  <c r="AK163" i="16"/>
  <c r="AJ163" i="16"/>
  <c r="AI163" i="16"/>
  <c r="AH163" i="16"/>
  <c r="AG163" i="16"/>
  <c r="AF163" i="16"/>
  <c r="AL162" i="16"/>
  <c r="AK162" i="16"/>
  <c r="AJ162" i="16"/>
  <c r="AI162" i="16"/>
  <c r="AH162" i="16"/>
  <c r="AG162" i="16"/>
  <c r="AF162" i="16"/>
  <c r="AL161" i="16"/>
  <c r="AK161" i="16"/>
  <c r="AJ161" i="16"/>
  <c r="AI161" i="16"/>
  <c r="AH161" i="16"/>
  <c r="AG161" i="16"/>
  <c r="AF161" i="16"/>
  <c r="AL160" i="16"/>
  <c r="AK160" i="16"/>
  <c r="AJ160" i="16"/>
  <c r="AI160" i="16"/>
  <c r="AH160" i="16"/>
  <c r="AG160" i="16"/>
  <c r="AF160" i="16"/>
  <c r="AL159" i="16"/>
  <c r="AK159" i="16"/>
  <c r="AJ159" i="16"/>
  <c r="AI159" i="16"/>
  <c r="AH159" i="16"/>
  <c r="AG159" i="16"/>
  <c r="AF159" i="16"/>
  <c r="AL158" i="16"/>
  <c r="AK158" i="16"/>
  <c r="AJ158" i="16"/>
  <c r="AI158" i="16"/>
  <c r="AH158" i="16"/>
  <c r="AG158" i="16"/>
  <c r="AF158" i="16"/>
  <c r="AL157" i="16"/>
  <c r="AK157" i="16"/>
  <c r="AJ157" i="16"/>
  <c r="AI157" i="16"/>
  <c r="AH157" i="16"/>
  <c r="AG157" i="16"/>
  <c r="AF157" i="16"/>
  <c r="AL156" i="16"/>
  <c r="AK156" i="16"/>
  <c r="AJ156" i="16"/>
  <c r="AI156" i="16"/>
  <c r="AH156" i="16"/>
  <c r="AG156" i="16"/>
  <c r="AF156" i="16"/>
  <c r="AL155" i="16"/>
  <c r="AK155" i="16"/>
  <c r="AJ155" i="16"/>
  <c r="AI155" i="16"/>
  <c r="AH155" i="16"/>
  <c r="AG155" i="16"/>
  <c r="AF155" i="16"/>
  <c r="AL154" i="16"/>
  <c r="AK154" i="16"/>
  <c r="AJ154" i="16"/>
  <c r="AI154" i="16"/>
  <c r="AH154" i="16"/>
  <c r="AG154" i="16"/>
  <c r="AF154" i="16"/>
  <c r="AL153" i="16"/>
  <c r="AK153" i="16"/>
  <c r="AJ153" i="16"/>
  <c r="AI153" i="16"/>
  <c r="AH153" i="16"/>
  <c r="AG153" i="16"/>
  <c r="AF153" i="16"/>
  <c r="AL152" i="16"/>
  <c r="AK152" i="16"/>
  <c r="AJ152" i="16"/>
  <c r="AI152" i="16"/>
  <c r="AH152" i="16"/>
  <c r="AG152" i="16"/>
  <c r="AF152" i="16"/>
  <c r="AL151" i="16"/>
  <c r="AK151" i="16"/>
  <c r="AJ151" i="16"/>
  <c r="AI151" i="16"/>
  <c r="AH151" i="16"/>
  <c r="AG151" i="16"/>
  <c r="AF151" i="16"/>
  <c r="AL150" i="16"/>
  <c r="AK150" i="16"/>
  <c r="AJ150" i="16"/>
  <c r="AI150" i="16"/>
  <c r="AH150" i="16"/>
  <c r="AG150" i="16"/>
  <c r="AF150" i="16"/>
  <c r="AL149" i="16"/>
  <c r="AK149" i="16"/>
  <c r="AJ149" i="16"/>
  <c r="AI149" i="16"/>
  <c r="AH149" i="16"/>
  <c r="AG149" i="16"/>
  <c r="AF149" i="16"/>
  <c r="AL148" i="16"/>
  <c r="AK148" i="16"/>
  <c r="AJ148" i="16"/>
  <c r="AI148" i="16"/>
  <c r="AH148" i="16"/>
  <c r="AG148" i="16"/>
  <c r="AF148" i="16"/>
  <c r="AL147" i="16"/>
  <c r="AK147" i="16"/>
  <c r="AJ147" i="16"/>
  <c r="AI147" i="16"/>
  <c r="AH147" i="16"/>
  <c r="AG147" i="16"/>
  <c r="AF147" i="16"/>
  <c r="AL146" i="16"/>
  <c r="AK146" i="16"/>
  <c r="AJ146" i="16"/>
  <c r="AI146" i="16"/>
  <c r="AH146" i="16"/>
  <c r="AG146" i="16"/>
  <c r="AF146" i="16"/>
  <c r="AL145" i="16"/>
  <c r="AK145" i="16"/>
  <c r="AJ145" i="16"/>
  <c r="AI145" i="16"/>
  <c r="AH145" i="16"/>
  <c r="AG145" i="16"/>
  <c r="AF145" i="16"/>
  <c r="AL144" i="16"/>
  <c r="AK144" i="16"/>
  <c r="AJ144" i="16"/>
  <c r="AI144" i="16"/>
  <c r="AH144" i="16"/>
  <c r="AG144" i="16"/>
  <c r="AF144" i="16"/>
  <c r="AL143" i="16"/>
  <c r="AK143" i="16"/>
  <c r="AJ143" i="16"/>
  <c r="AI143" i="16"/>
  <c r="AH143" i="16"/>
  <c r="AG143" i="16"/>
  <c r="AF143" i="16"/>
  <c r="AL142" i="16"/>
  <c r="AK142" i="16"/>
  <c r="AJ142" i="16"/>
  <c r="AI142" i="16"/>
  <c r="AH142" i="16"/>
  <c r="AG142" i="16"/>
  <c r="AF142" i="16"/>
  <c r="AL141" i="16"/>
  <c r="AK141" i="16"/>
  <c r="AJ141" i="16"/>
  <c r="AI141" i="16"/>
  <c r="AH141" i="16"/>
  <c r="AG141" i="16"/>
  <c r="AF141" i="16"/>
  <c r="AL140" i="16"/>
  <c r="AK140" i="16"/>
  <c r="AJ140" i="16"/>
  <c r="AI140" i="16"/>
  <c r="AH140" i="16"/>
  <c r="AG140" i="16"/>
  <c r="AF140" i="16"/>
  <c r="AL139" i="16"/>
  <c r="AK139" i="16"/>
  <c r="AJ139" i="16"/>
  <c r="AI139" i="16"/>
  <c r="AH139" i="16"/>
  <c r="AG139" i="16"/>
  <c r="AF139" i="16"/>
  <c r="AL138" i="16"/>
  <c r="AK138" i="16"/>
  <c r="AJ138" i="16"/>
  <c r="AI138" i="16"/>
  <c r="AH138" i="16"/>
  <c r="AG138" i="16"/>
  <c r="AF138" i="16"/>
  <c r="AL137" i="16"/>
  <c r="AK137" i="16"/>
  <c r="AJ137" i="16"/>
  <c r="AI137" i="16"/>
  <c r="AH137" i="16"/>
  <c r="AG137" i="16"/>
  <c r="AF137" i="16"/>
  <c r="AL136" i="16"/>
  <c r="AK136" i="16"/>
  <c r="AJ136" i="16"/>
  <c r="AI136" i="16"/>
  <c r="AH136" i="16"/>
  <c r="AG136" i="16"/>
  <c r="AF136" i="16"/>
  <c r="AL135" i="16"/>
  <c r="AK135" i="16"/>
  <c r="AJ135" i="16"/>
  <c r="AI135" i="16"/>
  <c r="AH135" i="16"/>
  <c r="AG135" i="16"/>
  <c r="AF135" i="16"/>
  <c r="AL134" i="16"/>
  <c r="AK134" i="16"/>
  <c r="AJ134" i="16"/>
  <c r="AI134" i="16"/>
  <c r="AH134" i="16"/>
  <c r="AG134" i="16"/>
  <c r="AF134" i="16"/>
  <c r="AL133" i="16"/>
  <c r="AK133" i="16"/>
  <c r="AJ133" i="16"/>
  <c r="AI133" i="16"/>
  <c r="AH133" i="16"/>
  <c r="AG133" i="16"/>
  <c r="AF133" i="16"/>
  <c r="AL132" i="16"/>
  <c r="AK132" i="16"/>
  <c r="AJ132" i="16"/>
  <c r="AI132" i="16"/>
  <c r="AH132" i="16"/>
  <c r="AG132" i="16"/>
  <c r="AF132" i="16"/>
  <c r="AL131" i="16"/>
  <c r="AK131" i="16"/>
  <c r="AJ131" i="16"/>
  <c r="AI131" i="16"/>
  <c r="AH131" i="16"/>
  <c r="AG131" i="16"/>
  <c r="AF131" i="16"/>
  <c r="AL130" i="16"/>
  <c r="AK130" i="16"/>
  <c r="AJ130" i="16"/>
  <c r="AI130" i="16"/>
  <c r="AH130" i="16"/>
  <c r="AG130" i="16"/>
  <c r="AF130" i="16"/>
  <c r="AL129" i="16"/>
  <c r="AK129" i="16"/>
  <c r="AJ129" i="16"/>
  <c r="AI129" i="16"/>
  <c r="AH129" i="16"/>
  <c r="AG129" i="16"/>
  <c r="AF129" i="16"/>
  <c r="AL128" i="16"/>
  <c r="AK128" i="16"/>
  <c r="AJ128" i="16"/>
  <c r="AI128" i="16"/>
  <c r="AH128" i="16"/>
  <c r="AG128" i="16"/>
  <c r="AF128" i="16"/>
  <c r="AL127" i="16"/>
  <c r="AK127" i="16"/>
  <c r="AJ127" i="16"/>
  <c r="AI127" i="16"/>
  <c r="AH127" i="16"/>
  <c r="AG127" i="16"/>
  <c r="AF127" i="16"/>
  <c r="AL126" i="16"/>
  <c r="AK126" i="16"/>
  <c r="AJ126" i="16"/>
  <c r="AI126" i="16"/>
  <c r="AH126" i="16"/>
  <c r="AG126" i="16"/>
  <c r="AF126" i="16"/>
  <c r="AL125" i="16"/>
  <c r="AK125" i="16"/>
  <c r="AJ125" i="16"/>
  <c r="AI125" i="16"/>
  <c r="AH125" i="16"/>
  <c r="AG125" i="16"/>
  <c r="AF125" i="16"/>
  <c r="AL124" i="16"/>
  <c r="AK124" i="16"/>
  <c r="AJ124" i="16"/>
  <c r="AI124" i="16"/>
  <c r="AH124" i="16"/>
  <c r="AG124" i="16"/>
  <c r="AF124" i="16"/>
  <c r="AL123" i="16"/>
  <c r="AK123" i="16"/>
  <c r="AJ123" i="16"/>
  <c r="AI123" i="16"/>
  <c r="AH123" i="16"/>
  <c r="AG123" i="16"/>
  <c r="AF123" i="16"/>
  <c r="AL122" i="16"/>
  <c r="AK122" i="16"/>
  <c r="AJ122" i="16"/>
  <c r="AI122" i="16"/>
  <c r="AH122" i="16"/>
  <c r="AG122" i="16"/>
  <c r="AF122" i="16"/>
  <c r="AL121" i="16"/>
  <c r="AK121" i="16"/>
  <c r="AJ121" i="16"/>
  <c r="AI121" i="16"/>
  <c r="AH121" i="16"/>
  <c r="AG121" i="16"/>
  <c r="AF121" i="16"/>
  <c r="AL120" i="16"/>
  <c r="AK120" i="16"/>
  <c r="AJ120" i="16"/>
  <c r="AI120" i="16"/>
  <c r="AH120" i="16"/>
  <c r="AG120" i="16"/>
  <c r="AF120" i="16"/>
  <c r="AL119" i="16"/>
  <c r="AK119" i="16"/>
  <c r="AJ119" i="16"/>
  <c r="AI119" i="16"/>
  <c r="AH119" i="16"/>
  <c r="AG119" i="16"/>
  <c r="AF119" i="16"/>
  <c r="AL118" i="16"/>
  <c r="AK118" i="16"/>
  <c r="AJ118" i="16"/>
  <c r="AI118" i="16"/>
  <c r="AH118" i="16"/>
  <c r="AG118" i="16"/>
  <c r="AF118" i="16"/>
  <c r="AL117" i="16"/>
  <c r="AK117" i="16"/>
  <c r="AJ117" i="16"/>
  <c r="AI117" i="16"/>
  <c r="AH117" i="16"/>
  <c r="AG117" i="16"/>
  <c r="AF117" i="16"/>
  <c r="AL116" i="16"/>
  <c r="AK116" i="16"/>
  <c r="AJ116" i="16"/>
  <c r="AI116" i="16"/>
  <c r="AH116" i="16"/>
  <c r="AG116" i="16"/>
  <c r="AF116" i="16"/>
  <c r="AL115" i="16"/>
  <c r="AK115" i="16"/>
  <c r="AJ115" i="16"/>
  <c r="AI115" i="16"/>
  <c r="AH115" i="16"/>
  <c r="AG115" i="16"/>
  <c r="AF115" i="16"/>
  <c r="AL114" i="16"/>
  <c r="AK114" i="16"/>
  <c r="AJ114" i="16"/>
  <c r="AI114" i="16"/>
  <c r="AH114" i="16"/>
  <c r="AG114" i="16"/>
  <c r="AF114" i="16"/>
  <c r="AL113" i="16"/>
  <c r="AK113" i="16"/>
  <c r="AJ113" i="16"/>
  <c r="AI113" i="16"/>
  <c r="AH113" i="16"/>
  <c r="AG113" i="16"/>
  <c r="AF113" i="16"/>
  <c r="AL112" i="16"/>
  <c r="AK112" i="16"/>
  <c r="AJ112" i="16"/>
  <c r="AI112" i="16"/>
  <c r="AH112" i="16"/>
  <c r="AG112" i="16"/>
  <c r="AF112" i="16"/>
  <c r="AL111" i="16"/>
  <c r="AK111" i="16"/>
  <c r="AJ111" i="16"/>
  <c r="AI111" i="16"/>
  <c r="AH111" i="16"/>
  <c r="AG111" i="16"/>
  <c r="AF111" i="16"/>
  <c r="AL110" i="16"/>
  <c r="AK110" i="16"/>
  <c r="AJ110" i="16"/>
  <c r="AI110" i="16"/>
  <c r="AH110" i="16"/>
  <c r="AG110" i="16"/>
  <c r="AF110" i="16"/>
  <c r="AL109" i="16"/>
  <c r="AK109" i="16"/>
  <c r="AJ109" i="16"/>
  <c r="AI109" i="16"/>
  <c r="AH109" i="16"/>
  <c r="AG109" i="16"/>
  <c r="AF109" i="16"/>
  <c r="AL108" i="16"/>
  <c r="AK108" i="16"/>
  <c r="AJ108" i="16"/>
  <c r="AI108" i="16"/>
  <c r="AH108" i="16"/>
  <c r="AG108" i="16"/>
  <c r="AF108" i="16"/>
  <c r="AL107" i="16"/>
  <c r="AK107" i="16"/>
  <c r="AJ107" i="16"/>
  <c r="AI107" i="16"/>
  <c r="AH107" i="16"/>
  <c r="AG107" i="16"/>
  <c r="AF107" i="16"/>
  <c r="M107" i="16"/>
  <c r="N107" i="16" s="1"/>
  <c r="AL106" i="16"/>
  <c r="AK106" i="16"/>
  <c r="AJ106" i="16"/>
  <c r="AI106" i="16"/>
  <c r="AH106" i="16"/>
  <c r="AG106" i="16"/>
  <c r="AF106" i="16"/>
  <c r="AL105" i="16"/>
  <c r="AK105" i="16"/>
  <c r="AJ105" i="16"/>
  <c r="AI105" i="16"/>
  <c r="AH105" i="16"/>
  <c r="AG105" i="16"/>
  <c r="AF105" i="16"/>
  <c r="AL104" i="16"/>
  <c r="AK104" i="16"/>
  <c r="AJ104" i="16"/>
  <c r="AI104" i="16"/>
  <c r="AH104" i="16"/>
  <c r="AG104" i="16"/>
  <c r="AF104" i="16"/>
  <c r="AL103" i="16"/>
  <c r="AK103" i="16"/>
  <c r="AJ103" i="16"/>
  <c r="AI103" i="16"/>
  <c r="AH103" i="16"/>
  <c r="AG103" i="16"/>
  <c r="AF103" i="16"/>
  <c r="AL102" i="16"/>
  <c r="AK102" i="16"/>
  <c r="AJ102" i="16"/>
  <c r="AI102" i="16"/>
  <c r="AH102" i="16"/>
  <c r="AG102" i="16"/>
  <c r="AF102" i="16"/>
  <c r="AL101" i="16"/>
  <c r="AK101" i="16"/>
  <c r="AJ101" i="16"/>
  <c r="AI101" i="16"/>
  <c r="AH101" i="16"/>
  <c r="AG101" i="16"/>
  <c r="AF101" i="16"/>
  <c r="AR100" i="16"/>
  <c r="AO100" i="16"/>
  <c r="AL100" i="16"/>
  <c r="AK100" i="16"/>
  <c r="AJ100" i="16"/>
  <c r="AI100" i="16"/>
  <c r="AH100" i="16"/>
  <c r="AG100" i="16"/>
  <c r="AF100" i="16"/>
  <c r="AR99" i="16"/>
  <c r="AO99" i="16"/>
  <c r="AL99" i="16"/>
  <c r="AK99" i="16"/>
  <c r="AJ99" i="16"/>
  <c r="AI99" i="16"/>
  <c r="AH99" i="16"/>
  <c r="AG99" i="16"/>
  <c r="AF99" i="16"/>
  <c r="AR98" i="16"/>
  <c r="AO98" i="16"/>
  <c r="AL98" i="16"/>
  <c r="AK98" i="16"/>
  <c r="AJ98" i="16"/>
  <c r="AI98" i="16"/>
  <c r="AH98" i="16"/>
  <c r="AG98" i="16"/>
  <c r="AF98" i="16"/>
  <c r="AR97" i="16"/>
  <c r="AO97" i="16"/>
  <c r="AL97" i="16"/>
  <c r="AK97" i="16"/>
  <c r="AJ97" i="16"/>
  <c r="AI97" i="16"/>
  <c r="AH97" i="16"/>
  <c r="AG97" i="16"/>
  <c r="AF97" i="16"/>
  <c r="AR96" i="16"/>
  <c r="AO96" i="16"/>
  <c r="AL96" i="16"/>
  <c r="AK96" i="16"/>
  <c r="AJ96" i="16"/>
  <c r="AI96" i="16"/>
  <c r="AH96" i="16"/>
  <c r="AG96" i="16"/>
  <c r="AF96" i="16"/>
  <c r="AR95" i="16"/>
  <c r="AO95" i="16"/>
  <c r="AL95" i="16"/>
  <c r="AK95" i="16"/>
  <c r="AJ95" i="16"/>
  <c r="AI95" i="16"/>
  <c r="AH95" i="16"/>
  <c r="AG95" i="16"/>
  <c r="AF95" i="16"/>
  <c r="AR94" i="16"/>
  <c r="AO94" i="16"/>
  <c r="AL94" i="16"/>
  <c r="AK94" i="16"/>
  <c r="AJ94" i="16"/>
  <c r="AI94" i="16"/>
  <c r="AH94" i="16"/>
  <c r="AG94" i="16"/>
  <c r="AF94" i="16"/>
  <c r="AR93" i="16"/>
  <c r="AO93" i="16"/>
  <c r="AL93" i="16"/>
  <c r="AK93" i="16"/>
  <c r="AJ93" i="16"/>
  <c r="AI93" i="16"/>
  <c r="AH93" i="16"/>
  <c r="AG93" i="16"/>
  <c r="AF93" i="16"/>
  <c r="AR92" i="16"/>
  <c r="AO92" i="16"/>
  <c r="AL92" i="16"/>
  <c r="AK92" i="16"/>
  <c r="AJ92" i="16"/>
  <c r="AI92" i="16"/>
  <c r="AH92" i="16"/>
  <c r="AG92" i="16"/>
  <c r="AF92" i="16"/>
  <c r="AR91" i="16"/>
  <c r="AO91" i="16"/>
  <c r="AL91" i="16"/>
  <c r="AK91" i="16"/>
  <c r="AJ91" i="16"/>
  <c r="AI91" i="16"/>
  <c r="AH91" i="16"/>
  <c r="AG91" i="16"/>
  <c r="AF91" i="16"/>
  <c r="AR90" i="16"/>
  <c r="AO90" i="16"/>
  <c r="AL90" i="16"/>
  <c r="AK90" i="16"/>
  <c r="AJ90" i="16"/>
  <c r="AI90" i="16"/>
  <c r="AH90" i="16"/>
  <c r="AG90" i="16"/>
  <c r="AF90" i="16"/>
  <c r="AR89" i="16"/>
  <c r="AO89" i="16"/>
  <c r="AL89" i="16"/>
  <c r="AK89" i="16"/>
  <c r="AJ89" i="16"/>
  <c r="AI89" i="16"/>
  <c r="AH89" i="16"/>
  <c r="AG89" i="16"/>
  <c r="AF89" i="16"/>
  <c r="AR88" i="16"/>
  <c r="AO88" i="16"/>
  <c r="AL88" i="16"/>
  <c r="AK88" i="16"/>
  <c r="AJ88" i="16"/>
  <c r="AI88" i="16"/>
  <c r="AH88" i="16"/>
  <c r="AG88" i="16"/>
  <c r="AF88" i="16"/>
  <c r="AR87" i="16"/>
  <c r="AO87" i="16"/>
  <c r="AL87" i="16"/>
  <c r="AK87" i="16"/>
  <c r="AJ87" i="16"/>
  <c r="AI87" i="16"/>
  <c r="AH87" i="16"/>
  <c r="AG87" i="16"/>
  <c r="AF87" i="16"/>
  <c r="AR86" i="16"/>
  <c r="AO86" i="16"/>
  <c r="AL86" i="16"/>
  <c r="AK86" i="16"/>
  <c r="AJ86" i="16"/>
  <c r="AI86" i="16"/>
  <c r="AH86" i="16"/>
  <c r="AG86" i="16"/>
  <c r="AF86" i="16"/>
  <c r="AR85" i="16"/>
  <c r="AO85" i="16"/>
  <c r="AL85" i="16"/>
  <c r="AK85" i="16"/>
  <c r="AJ85" i="16"/>
  <c r="AI85" i="16"/>
  <c r="AH85" i="16"/>
  <c r="AG85" i="16"/>
  <c r="AF85" i="16"/>
  <c r="AR84" i="16"/>
  <c r="AO84" i="16"/>
  <c r="AL84" i="16"/>
  <c r="AK84" i="16"/>
  <c r="AJ84" i="16"/>
  <c r="AI84" i="16"/>
  <c r="AH84" i="16"/>
  <c r="AG84" i="16"/>
  <c r="AF84" i="16"/>
  <c r="M84" i="16"/>
  <c r="N84" i="16" s="1"/>
  <c r="AR83" i="16" l="1"/>
  <c r="AO83" i="16"/>
  <c r="AL83" i="16"/>
  <c r="AK83" i="16"/>
  <c r="AJ83" i="16"/>
  <c r="AI83" i="16"/>
  <c r="AH83" i="16"/>
  <c r="AG83" i="16"/>
  <c r="AF83" i="16"/>
  <c r="AR82" i="16"/>
  <c r="AO82" i="16"/>
  <c r="AL82" i="16"/>
  <c r="AK82" i="16"/>
  <c r="AJ82" i="16"/>
  <c r="AI82" i="16"/>
  <c r="AH82" i="16"/>
  <c r="AG82" i="16"/>
  <c r="AF82" i="16"/>
  <c r="AR81" i="16"/>
  <c r="AO81" i="16"/>
  <c r="AL81" i="16"/>
  <c r="AK81" i="16"/>
  <c r="AJ81" i="16"/>
  <c r="AI81" i="16"/>
  <c r="AH81" i="16"/>
  <c r="AG81" i="16"/>
  <c r="AF81" i="16"/>
  <c r="AR80" i="16"/>
  <c r="AO80" i="16"/>
  <c r="AL80" i="16"/>
  <c r="AK80" i="16"/>
  <c r="AJ80" i="16"/>
  <c r="AI80" i="16"/>
  <c r="AH80" i="16"/>
  <c r="AG80" i="16"/>
  <c r="AF80" i="16"/>
  <c r="AR79" i="16"/>
  <c r="AO79" i="16"/>
  <c r="AL79" i="16"/>
  <c r="AK79" i="16"/>
  <c r="AJ79" i="16"/>
  <c r="AI79" i="16"/>
  <c r="AH79" i="16"/>
  <c r="AG79" i="16"/>
  <c r="AF79" i="16"/>
  <c r="AR78" i="16"/>
  <c r="AO78" i="16"/>
  <c r="AL78" i="16"/>
  <c r="AK78" i="16"/>
  <c r="AJ78" i="16"/>
  <c r="AI78" i="16"/>
  <c r="AH78" i="16"/>
  <c r="AG78" i="16"/>
  <c r="AF78" i="16"/>
  <c r="AR77" i="16"/>
  <c r="AO77" i="16"/>
  <c r="AL77" i="16"/>
  <c r="AK77" i="16"/>
  <c r="AJ77" i="16"/>
  <c r="AI77" i="16"/>
  <c r="AH77" i="16"/>
  <c r="AG77" i="16"/>
  <c r="AF77" i="16"/>
  <c r="AR76" i="16" l="1"/>
  <c r="AO76" i="16"/>
  <c r="AL76" i="16"/>
  <c r="AK76" i="16"/>
  <c r="AJ76" i="16"/>
  <c r="AI76" i="16"/>
  <c r="AH76" i="16"/>
  <c r="AG76" i="16"/>
  <c r="AF76" i="16"/>
  <c r="AR75" i="16"/>
  <c r="AO75" i="16"/>
  <c r="AL75" i="16"/>
  <c r="AK75" i="16"/>
  <c r="AJ75" i="16"/>
  <c r="AI75" i="16"/>
  <c r="AH75" i="16"/>
  <c r="AG75" i="16"/>
  <c r="AF75" i="16"/>
  <c r="AR74" i="16"/>
  <c r="AO74" i="16"/>
  <c r="AL74" i="16"/>
  <c r="AK74" i="16"/>
  <c r="AJ74" i="16"/>
  <c r="AI74" i="16"/>
  <c r="AH74" i="16"/>
  <c r="AG74" i="16"/>
  <c r="AF74" i="16"/>
  <c r="AR73" i="16" l="1"/>
  <c r="AO73" i="16"/>
  <c r="AL73" i="16"/>
  <c r="AK73" i="16"/>
  <c r="AJ73" i="16"/>
  <c r="AI73" i="16"/>
  <c r="AH73" i="16"/>
  <c r="AG73" i="16"/>
  <c r="AF73" i="16"/>
  <c r="AR72" i="16"/>
  <c r="AO72" i="16"/>
  <c r="AL72" i="16"/>
  <c r="AK72" i="16"/>
  <c r="AJ72" i="16"/>
  <c r="AI72" i="16"/>
  <c r="AH72" i="16"/>
  <c r="AG72" i="16"/>
  <c r="AF72" i="16"/>
  <c r="AR71" i="16"/>
  <c r="AO71" i="16"/>
  <c r="AL71" i="16"/>
  <c r="AK71" i="16"/>
  <c r="AJ71" i="16"/>
  <c r="AI71" i="16"/>
  <c r="AH71" i="16"/>
  <c r="AG71" i="16"/>
  <c r="AF71" i="16"/>
  <c r="AR70" i="16"/>
  <c r="AO70" i="16"/>
  <c r="AL70" i="16"/>
  <c r="AK70" i="16"/>
  <c r="AJ70" i="16"/>
  <c r="AI70" i="16"/>
  <c r="AH70" i="16"/>
  <c r="AG70" i="16"/>
  <c r="AF70" i="16"/>
  <c r="AR69" i="16"/>
  <c r="AO69" i="16"/>
  <c r="AL69" i="16"/>
  <c r="AK69" i="16"/>
  <c r="AJ69" i="16"/>
  <c r="AI69" i="16"/>
  <c r="AH69" i="16"/>
  <c r="AG69" i="16"/>
  <c r="AF69" i="16"/>
  <c r="AR68" i="16"/>
  <c r="AO68" i="16"/>
  <c r="AL68" i="16"/>
  <c r="AK68" i="16"/>
  <c r="AJ68" i="16"/>
  <c r="AI68" i="16"/>
  <c r="AH68" i="16"/>
  <c r="AG68" i="16"/>
  <c r="AF68" i="16"/>
  <c r="AR67" i="16"/>
  <c r="AO67" i="16"/>
  <c r="AL67" i="16"/>
  <c r="AK67" i="16"/>
  <c r="AJ67" i="16"/>
  <c r="AI67" i="16"/>
  <c r="AH67" i="16"/>
  <c r="AG67" i="16"/>
  <c r="AF67" i="16"/>
  <c r="AR66" i="16"/>
  <c r="AO66" i="16"/>
  <c r="AL66" i="16"/>
  <c r="AK66" i="16"/>
  <c r="AJ66" i="16"/>
  <c r="AI66" i="16"/>
  <c r="AH66" i="16"/>
  <c r="AG66" i="16"/>
  <c r="AF66" i="16"/>
  <c r="AR65" i="16"/>
  <c r="AO65" i="16"/>
  <c r="AL65" i="16"/>
  <c r="AK65" i="16"/>
  <c r="AJ65" i="16"/>
  <c r="AI65" i="16"/>
  <c r="AH65" i="16"/>
  <c r="AG65" i="16"/>
  <c r="AF65" i="16"/>
  <c r="AR64" i="16"/>
  <c r="AO64" i="16"/>
  <c r="AL64" i="16"/>
  <c r="AK64" i="16"/>
  <c r="AJ64" i="16"/>
  <c r="AI64" i="16"/>
  <c r="AH64" i="16"/>
  <c r="AG64" i="16"/>
  <c r="AF64" i="16"/>
  <c r="AR63" i="16"/>
  <c r="AO63" i="16"/>
  <c r="AL63" i="16"/>
  <c r="AK63" i="16"/>
  <c r="AJ63" i="16"/>
  <c r="AI63" i="16"/>
  <c r="AH63" i="16"/>
  <c r="AG63" i="16"/>
  <c r="AF63" i="16"/>
  <c r="AR62" i="16"/>
  <c r="AO62" i="16"/>
  <c r="AL62" i="16"/>
  <c r="AK62" i="16"/>
  <c r="AJ62" i="16"/>
  <c r="AI62" i="16"/>
  <c r="AH62" i="16"/>
  <c r="AG62" i="16"/>
  <c r="AF62" i="16"/>
  <c r="AR61" i="16"/>
  <c r="AO61" i="16"/>
  <c r="AL61" i="16"/>
  <c r="AK61" i="16"/>
  <c r="AJ61" i="16"/>
  <c r="AI61" i="16"/>
  <c r="AH61" i="16"/>
  <c r="AG61" i="16"/>
  <c r="AF61" i="16"/>
  <c r="AR60" i="16"/>
  <c r="AO60" i="16"/>
  <c r="AL60" i="16"/>
  <c r="AK60" i="16"/>
  <c r="AJ60" i="16"/>
  <c r="AI60" i="16"/>
  <c r="AH60" i="16"/>
  <c r="AG60" i="16"/>
  <c r="AF60" i="16"/>
  <c r="AR59" i="16"/>
  <c r="AO59" i="16"/>
  <c r="AL59" i="16"/>
  <c r="AK59" i="16"/>
  <c r="AJ59" i="16"/>
  <c r="AI59" i="16"/>
  <c r="AH59" i="16"/>
  <c r="AG59" i="16"/>
  <c r="AF59" i="16"/>
  <c r="AR58" i="16"/>
  <c r="AO58" i="16"/>
  <c r="AL58" i="16"/>
  <c r="AK58" i="16"/>
  <c r="AJ58" i="16"/>
  <c r="AI58" i="16"/>
  <c r="AH58" i="16"/>
  <c r="AG58" i="16"/>
  <c r="AF58" i="16"/>
  <c r="AR57" i="16"/>
  <c r="AO57" i="16"/>
  <c r="AL57" i="16"/>
  <c r="AK57" i="16"/>
  <c r="AJ57" i="16"/>
  <c r="AI57" i="16"/>
  <c r="AH57" i="16"/>
  <c r="AG57" i="16"/>
  <c r="AF57" i="16"/>
  <c r="AR56" i="16"/>
  <c r="AO56" i="16"/>
  <c r="AL56" i="16"/>
  <c r="AK56" i="16"/>
  <c r="AJ56" i="16"/>
  <c r="AI56" i="16"/>
  <c r="AH56" i="16"/>
  <c r="AG56" i="16"/>
  <c r="AF56" i="16"/>
  <c r="J56" i="16"/>
  <c r="C56" i="16"/>
  <c r="B56" i="16"/>
  <c r="A56" i="16"/>
  <c r="F56" i="16"/>
  <c r="E56" i="16"/>
  <c r="H56" i="16"/>
  <c r="G56" i="16"/>
  <c r="K56" i="16" l="1"/>
  <c r="AR55" i="16" l="1"/>
  <c r="AO55" i="16"/>
  <c r="AL55" i="16"/>
  <c r="AK55" i="16"/>
  <c r="AJ55" i="16"/>
  <c r="AI55" i="16"/>
  <c r="AH55" i="16"/>
  <c r="AG55" i="16"/>
  <c r="AF55" i="16"/>
  <c r="AR54" i="16"/>
  <c r="AO54" i="16"/>
  <c r="AL54" i="16"/>
  <c r="AK54" i="16"/>
  <c r="AJ54" i="16"/>
  <c r="AI54" i="16"/>
  <c r="AH54" i="16"/>
  <c r="AG54" i="16"/>
  <c r="AF54" i="16"/>
  <c r="AR53" i="16"/>
  <c r="AO53" i="16"/>
  <c r="AL53" i="16"/>
  <c r="AK53" i="16"/>
  <c r="AJ53" i="16"/>
  <c r="AI53" i="16"/>
  <c r="AH53" i="16"/>
  <c r="AG53" i="16"/>
  <c r="AF53" i="16"/>
  <c r="AR52" i="16"/>
  <c r="AO52" i="16"/>
  <c r="AL52" i="16"/>
  <c r="AK52" i="16"/>
  <c r="AJ52" i="16"/>
  <c r="AI52" i="16"/>
  <c r="AH52" i="16"/>
  <c r="AG52" i="16"/>
  <c r="AF52" i="16"/>
  <c r="AR51" i="16"/>
  <c r="AO51" i="16"/>
  <c r="AL51" i="16"/>
  <c r="AK51" i="16"/>
  <c r="AJ51" i="16"/>
  <c r="AI51" i="16"/>
  <c r="AH51" i="16"/>
  <c r="AG51" i="16"/>
  <c r="AF51" i="16"/>
  <c r="AR50" i="16"/>
  <c r="AO50" i="16"/>
  <c r="AL50" i="16"/>
  <c r="AK50" i="16"/>
  <c r="AJ50" i="16"/>
  <c r="AI50" i="16"/>
  <c r="AH50" i="16"/>
  <c r="AG50" i="16"/>
  <c r="AF50" i="16"/>
  <c r="AR49" i="16"/>
  <c r="AO49" i="16"/>
  <c r="AL49" i="16"/>
  <c r="AK49" i="16"/>
  <c r="AJ49" i="16"/>
  <c r="AI49" i="16"/>
  <c r="AH49" i="16"/>
  <c r="AG49" i="16"/>
  <c r="AF49" i="16"/>
  <c r="AR48" i="16"/>
  <c r="AO48" i="16"/>
  <c r="AL48" i="16"/>
  <c r="AK48" i="16"/>
  <c r="AJ48" i="16"/>
  <c r="AI48" i="16"/>
  <c r="AH48" i="16"/>
  <c r="AG48" i="16"/>
  <c r="AF48" i="16"/>
  <c r="AR47" i="16"/>
  <c r="AO47" i="16"/>
  <c r="AL47" i="16"/>
  <c r="AK47" i="16"/>
  <c r="AJ47" i="16"/>
  <c r="AI47" i="16"/>
  <c r="AH47" i="16"/>
  <c r="AG47" i="16"/>
  <c r="AF47" i="16"/>
  <c r="AR46" i="16"/>
  <c r="AO46" i="16"/>
  <c r="AL46" i="16"/>
  <c r="AK46" i="16"/>
  <c r="AJ46" i="16"/>
  <c r="AI46" i="16"/>
  <c r="AH46" i="16"/>
  <c r="AG46" i="16"/>
  <c r="AF46" i="16"/>
  <c r="AR45" i="16"/>
  <c r="AO45" i="16"/>
  <c r="AL45" i="16"/>
  <c r="AK45" i="16"/>
  <c r="AJ45" i="16"/>
  <c r="AI45" i="16"/>
  <c r="AH45" i="16"/>
  <c r="AG45" i="16"/>
  <c r="AF45" i="16"/>
  <c r="AR44" i="16"/>
  <c r="AO44" i="16"/>
  <c r="AL44" i="16"/>
  <c r="AK44" i="16"/>
  <c r="AJ44" i="16"/>
  <c r="AI44" i="16"/>
  <c r="AH44" i="16"/>
  <c r="AG44" i="16"/>
  <c r="AF44" i="16"/>
  <c r="AR43" i="16"/>
  <c r="AO43" i="16"/>
  <c r="AL43" i="16"/>
  <c r="AK43" i="16"/>
  <c r="AJ43" i="16"/>
  <c r="AI43" i="16"/>
  <c r="AH43" i="16"/>
  <c r="AG43" i="16"/>
  <c r="AF43" i="16"/>
  <c r="AR42" i="16"/>
  <c r="AO42" i="16"/>
  <c r="AL42" i="16"/>
  <c r="AK42" i="16"/>
  <c r="AJ42" i="16"/>
  <c r="AI42" i="16"/>
  <c r="AH42" i="16"/>
  <c r="AG42" i="16"/>
  <c r="AF42" i="16"/>
  <c r="AR41" i="16"/>
  <c r="AO41" i="16"/>
  <c r="AL41" i="16"/>
  <c r="AK41" i="16"/>
  <c r="AJ41" i="16"/>
  <c r="AI41" i="16"/>
  <c r="AH41" i="16"/>
  <c r="AG41" i="16"/>
  <c r="AF41" i="16"/>
  <c r="AR40" i="16" l="1"/>
  <c r="AO40" i="16"/>
  <c r="AL40" i="16"/>
  <c r="AK40" i="16"/>
  <c r="AJ40" i="16"/>
  <c r="AI40" i="16"/>
  <c r="AH40" i="16"/>
  <c r="AG40" i="16"/>
  <c r="AF40" i="16"/>
  <c r="AR39" i="16"/>
  <c r="AO39" i="16"/>
  <c r="AL39" i="16"/>
  <c r="AK39" i="16"/>
  <c r="AJ39" i="16"/>
  <c r="AI39" i="16"/>
  <c r="AH39" i="16"/>
  <c r="AG39" i="16"/>
  <c r="AF39" i="16"/>
  <c r="AR38" i="16"/>
  <c r="AO38" i="16"/>
  <c r="AL38" i="16"/>
  <c r="AK38" i="16"/>
  <c r="AJ38" i="16"/>
  <c r="AI38" i="16"/>
  <c r="AH38" i="16"/>
  <c r="AG38" i="16"/>
  <c r="AF38" i="16"/>
  <c r="AR37" i="16"/>
  <c r="AO37" i="16"/>
  <c r="AL37" i="16"/>
  <c r="AK37" i="16"/>
  <c r="AJ37" i="16"/>
  <c r="AI37" i="16"/>
  <c r="AH37" i="16"/>
  <c r="AG37" i="16"/>
  <c r="AF37" i="16"/>
  <c r="AR36" i="16"/>
  <c r="AO36" i="16"/>
  <c r="AL36" i="16"/>
  <c r="AK36" i="16"/>
  <c r="AJ36" i="16"/>
  <c r="AI36" i="16"/>
  <c r="AH36" i="16"/>
  <c r="AG36" i="16"/>
  <c r="AF36" i="16"/>
  <c r="AR35" i="16"/>
  <c r="AO35" i="16"/>
  <c r="AL35" i="16"/>
  <c r="AK35" i="16"/>
  <c r="AJ35" i="16"/>
  <c r="AI35" i="16"/>
  <c r="AH35" i="16"/>
  <c r="AG35" i="16"/>
  <c r="AF35" i="16"/>
  <c r="AR34" i="16"/>
  <c r="AO34" i="16"/>
  <c r="AL34" i="16"/>
  <c r="AK34" i="16"/>
  <c r="AJ34" i="16"/>
  <c r="AI34" i="16"/>
  <c r="AH34" i="16"/>
  <c r="AG34" i="16"/>
  <c r="AF34" i="16"/>
  <c r="AR33" i="16"/>
  <c r="AO33" i="16"/>
  <c r="AL33" i="16"/>
  <c r="AK33" i="16"/>
  <c r="AJ33" i="16"/>
  <c r="AI33" i="16"/>
  <c r="AH33" i="16"/>
  <c r="AG33" i="16"/>
  <c r="AF33" i="16"/>
  <c r="AR32" i="16"/>
  <c r="AO32" i="16"/>
  <c r="AL32" i="16"/>
  <c r="AK32" i="16"/>
  <c r="AJ32" i="16"/>
  <c r="AI32" i="16"/>
  <c r="AH32" i="16"/>
  <c r="AG32" i="16"/>
  <c r="AF32" i="16"/>
  <c r="AR31" i="16"/>
  <c r="AO31" i="16"/>
  <c r="AL31" i="16"/>
  <c r="AK31" i="16"/>
  <c r="AJ31" i="16"/>
  <c r="AI31" i="16"/>
  <c r="AH31" i="16"/>
  <c r="AG31" i="16"/>
  <c r="AF31" i="16"/>
  <c r="AR30" i="16"/>
  <c r="AO30" i="16"/>
  <c r="AL30" i="16"/>
  <c r="AK30" i="16"/>
  <c r="AJ30" i="16"/>
  <c r="AI30" i="16"/>
  <c r="AH30" i="16"/>
  <c r="AG30" i="16"/>
  <c r="AF30" i="16"/>
  <c r="AR29" i="16"/>
  <c r="AO29" i="16"/>
  <c r="AL29" i="16"/>
  <c r="AK29" i="16"/>
  <c r="AJ29" i="16"/>
  <c r="AI29" i="16"/>
  <c r="AH29" i="16"/>
  <c r="AG29" i="16"/>
  <c r="AF29" i="16"/>
  <c r="AR28" i="16"/>
  <c r="AO28" i="16"/>
  <c r="AL28" i="16"/>
  <c r="AK28" i="16"/>
  <c r="AJ28" i="16"/>
  <c r="AI28" i="16"/>
  <c r="AH28" i="16"/>
  <c r="AG28" i="16"/>
  <c r="AF28" i="16"/>
  <c r="AR27" i="16"/>
  <c r="AO27" i="16"/>
  <c r="AL27" i="16"/>
  <c r="AK27" i="16"/>
  <c r="AJ27" i="16"/>
  <c r="AI27" i="16"/>
  <c r="AH27" i="16"/>
  <c r="AG27" i="16"/>
  <c r="AF27" i="16"/>
  <c r="AR26" i="16"/>
  <c r="AO26" i="16"/>
  <c r="AL26" i="16"/>
  <c r="AK26" i="16"/>
  <c r="AJ26" i="16"/>
  <c r="AI26" i="16"/>
  <c r="AH26" i="16"/>
  <c r="AG26" i="16"/>
  <c r="AF26" i="16"/>
  <c r="AR25" i="16"/>
  <c r="AO25" i="16"/>
  <c r="AL25" i="16"/>
  <c r="AK25" i="16"/>
  <c r="AJ25" i="16"/>
  <c r="AI25" i="16"/>
  <c r="AH25" i="16"/>
  <c r="AG25" i="16"/>
  <c r="AF25" i="16"/>
  <c r="AR24" i="16"/>
  <c r="AO24" i="16"/>
  <c r="AL24" i="16"/>
  <c r="AK24" i="16"/>
  <c r="AJ24" i="16"/>
  <c r="AI24" i="16"/>
  <c r="AH24" i="16"/>
  <c r="AG24" i="16"/>
  <c r="AF24" i="16"/>
  <c r="AR23" i="16"/>
  <c r="AO23" i="16"/>
  <c r="AL23" i="16"/>
  <c r="AK23" i="16"/>
  <c r="AJ23" i="16"/>
  <c r="AI23" i="16"/>
  <c r="AH23" i="16"/>
  <c r="AG23" i="16"/>
  <c r="AF23" i="16"/>
  <c r="B23" i="16"/>
  <c r="AR22" i="16"/>
  <c r="AO22" i="16"/>
  <c r="AL22" i="16"/>
  <c r="AK22" i="16"/>
  <c r="AJ22" i="16"/>
  <c r="AI22" i="16"/>
  <c r="AH22" i="16"/>
  <c r="AG22" i="16"/>
  <c r="AF22" i="16"/>
  <c r="M22" i="16" l="1"/>
  <c r="K22" i="16"/>
  <c r="J22" i="16" s="1"/>
  <c r="I22" i="16" s="1"/>
  <c r="AR21" i="16"/>
  <c r="AO21" i="16"/>
  <c r="AL21" i="16"/>
  <c r="AK21" i="16"/>
  <c r="AJ21" i="16"/>
  <c r="AI21" i="16"/>
  <c r="AH21" i="16"/>
  <c r="AG21" i="16"/>
  <c r="AF21" i="16"/>
  <c r="AR20" i="16"/>
  <c r="AO20" i="16"/>
  <c r="AL20" i="16"/>
  <c r="AK20" i="16"/>
  <c r="AJ20" i="16"/>
  <c r="AI20" i="16"/>
  <c r="AH20" i="16"/>
  <c r="AG20" i="16"/>
  <c r="AF20" i="16"/>
  <c r="AR19" i="16"/>
  <c r="AO19" i="16"/>
  <c r="AL19" i="16"/>
  <c r="AK19" i="16"/>
  <c r="AJ19" i="16"/>
  <c r="AI19" i="16"/>
  <c r="AH19" i="16"/>
  <c r="AG19" i="16"/>
  <c r="AF19" i="16"/>
  <c r="I19" i="16"/>
  <c r="H19" i="16"/>
  <c r="G19" i="16"/>
  <c r="F19" i="16"/>
  <c r="AR18" i="16"/>
  <c r="AO18" i="16"/>
  <c r="AL18" i="16"/>
  <c r="AK18" i="16"/>
  <c r="AJ18" i="16"/>
  <c r="AI18" i="16"/>
  <c r="AH18" i="16"/>
  <c r="AG18" i="16"/>
  <c r="AF18" i="16"/>
  <c r="K18" i="16"/>
  <c r="I18" i="16"/>
  <c r="N18" i="16" s="1"/>
  <c r="H18" i="16"/>
  <c r="M18" i="16" s="1"/>
  <c r="G18" i="16"/>
  <c r="L18" i="16" s="1"/>
  <c r="F18" i="16"/>
  <c r="C18" i="16"/>
  <c r="D19" i="16" s="1"/>
  <c r="AR17" i="16"/>
  <c r="AO17" i="16"/>
  <c r="AL17" i="16"/>
  <c r="AK17" i="16"/>
  <c r="AJ17" i="16"/>
  <c r="AI17" i="16"/>
  <c r="AH17" i="16"/>
  <c r="AG17" i="16"/>
  <c r="AF17" i="16"/>
  <c r="I17" i="16"/>
  <c r="N17" i="16" s="1"/>
  <c r="H17" i="16"/>
  <c r="M17" i="16" s="1"/>
  <c r="G17" i="16"/>
  <c r="L17" i="16" s="1"/>
  <c r="F17" i="16"/>
  <c r="K17" i="16" s="1"/>
  <c r="AR16" i="16"/>
  <c r="AO16" i="16"/>
  <c r="AL16" i="16"/>
  <c r="AK16" i="16"/>
  <c r="AJ16" i="16"/>
  <c r="AI16" i="16"/>
  <c r="AH16" i="16"/>
  <c r="AG16" i="16"/>
  <c r="AF16" i="16"/>
  <c r="I16" i="16"/>
  <c r="N16" i="16" s="1"/>
  <c r="H16" i="16"/>
  <c r="M16" i="16" s="1"/>
  <c r="G16" i="16"/>
  <c r="L16" i="16" s="1"/>
  <c r="F16" i="16"/>
  <c r="K16" i="16" s="1"/>
  <c r="A16" i="16"/>
  <c r="B16" i="16" s="1"/>
  <c r="AR15" i="16"/>
  <c r="AO15" i="16"/>
  <c r="AL15" i="16"/>
  <c r="AK15" i="16"/>
  <c r="AJ15" i="16"/>
  <c r="AI15" i="16"/>
  <c r="AH15" i="16"/>
  <c r="AG15" i="16"/>
  <c r="AF15" i="16"/>
  <c r="I15" i="16"/>
  <c r="N15" i="16" s="1"/>
  <c r="H15" i="16"/>
  <c r="M15" i="16" s="1"/>
  <c r="G15" i="16"/>
  <c r="L15" i="16" s="1"/>
  <c r="F15" i="16"/>
  <c r="K15" i="16" s="1"/>
  <c r="AR14" i="16"/>
  <c r="AO14" i="16"/>
  <c r="AL14" i="16"/>
  <c r="AK14" i="16"/>
  <c r="AJ14" i="16"/>
  <c r="AI14" i="16"/>
  <c r="AH14" i="16"/>
  <c r="AG14" i="16"/>
  <c r="AF14" i="16"/>
  <c r="I14" i="16"/>
  <c r="N14" i="16" s="1"/>
  <c r="H14" i="16"/>
  <c r="M14" i="16" s="1"/>
  <c r="G14" i="16"/>
  <c r="L14" i="16" s="1"/>
  <c r="F14" i="16"/>
  <c r="K14" i="16" s="1"/>
  <c r="C14" i="16"/>
  <c r="D14" i="16" s="1"/>
  <c r="AR13" i="16"/>
  <c r="AO13" i="16"/>
  <c r="AL13" i="16"/>
  <c r="AK13" i="16"/>
  <c r="AJ13" i="16"/>
  <c r="AI13" i="16"/>
  <c r="AH13" i="16"/>
  <c r="AG13" i="16"/>
  <c r="AF13" i="16"/>
  <c r="I13" i="16"/>
  <c r="N13" i="16" s="1"/>
  <c r="H13" i="16"/>
  <c r="M13" i="16" s="1"/>
  <c r="G13" i="16"/>
  <c r="L13" i="16" s="1"/>
  <c r="F13" i="16"/>
  <c r="K13" i="16" s="1"/>
  <c r="E14" i="16" l="1"/>
  <c r="B15" i="16"/>
  <c r="D18" i="16"/>
  <c r="N22" i="16"/>
  <c r="H22" i="16"/>
  <c r="AR12" i="16"/>
  <c r="AO12" i="16"/>
  <c r="AL12" i="16"/>
  <c r="AK12" i="16"/>
  <c r="AJ12" i="16"/>
  <c r="AI12" i="16"/>
  <c r="AH12" i="16"/>
  <c r="AG12" i="16"/>
  <c r="AF12" i="16"/>
  <c r="A12" i="16"/>
  <c r="A13" i="16" s="1"/>
  <c r="AR11" i="16"/>
  <c r="AO11" i="16"/>
  <c r="AL11" i="16"/>
  <c r="AK11" i="16"/>
  <c r="AJ11" i="16"/>
  <c r="AI11" i="16"/>
  <c r="AH11" i="16"/>
  <c r="AG11" i="16"/>
  <c r="AF11" i="16"/>
  <c r="AR10" i="16"/>
  <c r="AO10" i="16"/>
  <c r="AL10" i="16"/>
  <c r="AK10" i="16"/>
  <c r="AJ10" i="16"/>
  <c r="AI10" i="16"/>
  <c r="AH10" i="16"/>
  <c r="AG10" i="16"/>
  <c r="AF10" i="16"/>
  <c r="D10" i="16"/>
  <c r="AR9" i="16"/>
  <c r="AO9" i="16"/>
  <c r="AL9" i="16"/>
  <c r="AK9" i="16"/>
  <c r="AJ9" i="16"/>
  <c r="AI9" i="16"/>
  <c r="AH9" i="16"/>
  <c r="AG9" i="16"/>
  <c r="AF9" i="16"/>
  <c r="D9" i="16"/>
  <c r="F84" i="16"/>
  <c r="I84" i="16"/>
  <c r="A84" i="16"/>
  <c r="B84" i="16"/>
  <c r="E84" i="16"/>
  <c r="J84" i="16"/>
  <c r="AR8" i="16" l="1"/>
  <c r="AO8" i="16"/>
  <c r="AL8" i="16"/>
  <c r="AK8" i="16"/>
  <c r="AJ8" i="16"/>
  <c r="AI8" i="16"/>
  <c r="AH8" i="16"/>
  <c r="AG8" i="16"/>
  <c r="AF8" i="16"/>
  <c r="D8" i="16"/>
  <c r="AR7" i="16"/>
  <c r="AO7" i="16"/>
  <c r="AL7" i="16"/>
  <c r="AK7" i="16"/>
  <c r="AJ7" i="16"/>
  <c r="AI7" i="16"/>
  <c r="AH7" i="16"/>
  <c r="AG7" i="16"/>
  <c r="AF7" i="16"/>
  <c r="D7" i="16"/>
  <c r="AR6" i="16"/>
  <c r="AO6" i="16"/>
  <c r="AL6" i="16"/>
  <c r="AK6" i="16"/>
  <c r="AJ6" i="16"/>
  <c r="AI6" i="16"/>
  <c r="AH6" i="16"/>
  <c r="AG6" i="16"/>
  <c r="AF6" i="16"/>
  <c r="D6" i="16"/>
  <c r="C33" i="16" l="1"/>
  <c r="C34" i="16"/>
  <c r="C31" i="16"/>
  <c r="C30" i="16"/>
  <c r="C23" i="16" s="1"/>
  <c r="C32" i="16"/>
  <c r="C29" i="16"/>
  <c r="AL5" i="16"/>
  <c r="AK5" i="16"/>
  <c r="AJ5" i="16"/>
  <c r="AI5" i="16"/>
  <c r="AH5" i="16"/>
  <c r="AG5" i="16"/>
  <c r="AF5" i="16"/>
  <c r="D5" i="16"/>
  <c r="AL4" i="16"/>
  <c r="AK4" i="16"/>
  <c r="AJ4" i="16"/>
  <c r="AI4" i="16"/>
  <c r="AH4" i="16"/>
  <c r="AG4" i="16"/>
  <c r="AF4" i="16"/>
  <c r="D4" i="16" l="1"/>
  <c r="AQ3" i="16"/>
  <c r="AN3" i="16"/>
  <c r="P3" i="16" l="1"/>
  <c r="T3" i="16" s="1"/>
  <c r="Q3" i="16" l="1"/>
  <c r="R3" i="16"/>
  <c r="S3" i="16"/>
  <c r="AI2" i="16" s="1"/>
  <c r="A3" i="16"/>
  <c r="D3" i="16" s="1"/>
  <c r="DR2" i="16"/>
  <c r="DR6" i="16" s="1"/>
  <c r="AL2" i="16"/>
  <c r="AK2" i="16"/>
  <c r="AJ2" i="16"/>
  <c r="AD2" i="16"/>
  <c r="AC2" i="16"/>
  <c r="AB2" i="16"/>
  <c r="AA2" i="16"/>
  <c r="Z2" i="16"/>
  <c r="Y2" i="16"/>
  <c r="DR1" i="16" l="1"/>
  <c r="W2" i="16"/>
  <c r="DS1" i="16"/>
  <c r="DS2" i="16"/>
  <c r="AG2" i="16"/>
  <c r="X2" i="16"/>
  <c r="AH2" i="16"/>
  <c r="G32" i="2"/>
  <c r="G25" i="2" l="1"/>
  <c r="D25" i="2" s="1"/>
  <c r="G31" i="2"/>
  <c r="G30" i="2"/>
  <c r="G24" i="2"/>
  <c r="D24" i="2" s="1"/>
  <c r="G29" i="2"/>
  <c r="G28" i="2"/>
  <c r="G23" i="2"/>
  <c r="D23" i="2" s="1"/>
  <c r="G27" i="2"/>
  <c r="G26" i="2"/>
  <c r="D26" i="2" s="1"/>
  <c r="G22" i="2"/>
  <c r="D20" i="2"/>
  <c r="A18" i="2"/>
  <c r="A17" i="2"/>
  <c r="F15" i="2"/>
  <c r="E15" i="2"/>
  <c r="F14" i="2"/>
  <c r="E14" i="2"/>
  <c r="B13" i="2"/>
  <c r="B12" i="2"/>
  <c r="B11" i="2"/>
  <c r="B10" i="2"/>
  <c r="C9" i="2"/>
  <c r="B9" i="2" s="1"/>
  <c r="G35" i="16" s="1"/>
  <c r="H42" i="16"/>
  <c r="BO3" i="16"/>
  <c r="CO5" i="16"/>
  <c r="BZ4" i="16"/>
  <c r="DA4" i="16"/>
  <c r="CG3" i="16"/>
  <c r="BY4" i="16"/>
  <c r="BC5" i="16"/>
  <c r="BI8" i="16"/>
  <c r="BS8" i="16"/>
  <c r="DK8" i="16"/>
  <c r="CH8" i="16"/>
  <c r="BZ8" i="16"/>
  <c r="DA3" i="16"/>
  <c r="DI8" i="16"/>
  <c r="DP3" i="16"/>
  <c r="DD5" i="16"/>
  <c r="DH4" i="16"/>
  <c r="CS8" i="16"/>
  <c r="H30" i="16"/>
  <c r="DC5" i="16"/>
  <c r="CO3" i="16"/>
  <c r="H31" i="16"/>
  <c r="DH3" i="16"/>
  <c r="BL8" i="16"/>
  <c r="BE3" i="16"/>
  <c r="BB8" i="16"/>
  <c r="H33" i="16"/>
  <c r="CB4" i="16"/>
  <c r="CD8" i="16"/>
  <c r="DN3" i="16"/>
  <c r="DN5" i="16"/>
  <c r="DP5" i="16"/>
  <c r="DP8" i="16"/>
  <c r="DF8" i="16"/>
  <c r="AZ5" i="16"/>
  <c r="CE3" i="16"/>
  <c r="BR5" i="16"/>
  <c r="DL8" i="16"/>
  <c r="C84" i="16"/>
  <c r="CT4" i="16"/>
  <c r="CJ3" i="16"/>
  <c r="BD8" i="16"/>
  <c r="L84" i="16"/>
  <c r="CD4" i="16"/>
  <c r="BO5" i="16"/>
  <c r="AV8" i="16"/>
  <c r="H43" i="16"/>
  <c r="CD3" i="16"/>
  <c r="AV5" i="16"/>
  <c r="BF4" i="16"/>
  <c r="BC4" i="16"/>
  <c r="BC3" i="16"/>
  <c r="BE4" i="16"/>
  <c r="CV5" i="16"/>
  <c r="AW8" i="16"/>
  <c r="CP8" i="16"/>
  <c r="DG8" i="16"/>
  <c r="BT4" i="16"/>
  <c r="BH5" i="16"/>
  <c r="AX8" i="16"/>
  <c r="AV4" i="16"/>
  <c r="AN5" i="16"/>
  <c r="BU5" i="16"/>
  <c r="BT8" i="16"/>
  <c r="CN5" i="16"/>
  <c r="CB3" i="16"/>
  <c r="BK4" i="16"/>
  <c r="CL3" i="16"/>
  <c r="CX8" i="16"/>
  <c r="H32" i="16"/>
  <c r="AU5" i="16"/>
  <c r="CT5" i="16"/>
  <c r="DK4" i="16"/>
  <c r="DF5" i="16"/>
  <c r="CN3" i="16"/>
  <c r="CX3" i="16"/>
  <c r="G84" i="16"/>
  <c r="CE4" i="16"/>
  <c r="BJ4" i="16"/>
  <c r="CM8" i="16"/>
  <c r="BY3" i="16"/>
  <c r="BW5" i="16"/>
  <c r="BM5" i="16"/>
  <c r="CQ8" i="16"/>
  <c r="BT3" i="16"/>
  <c r="BA4" i="16"/>
  <c r="BU3" i="16"/>
  <c r="CI3" i="16"/>
  <c r="CO4" i="16"/>
  <c r="H23" i="16"/>
  <c r="H44" i="16"/>
  <c r="BJ3" i="16"/>
  <c r="CJ5" i="16"/>
  <c r="BP4" i="16"/>
  <c r="CQ4" i="16"/>
  <c r="BH3" i="16"/>
  <c r="DE8" i="16"/>
  <c r="BK3" i="16"/>
  <c r="BY8" i="16"/>
  <c r="H48" i="16"/>
  <c r="BT5" i="16"/>
  <c r="CS4" i="16"/>
  <c r="H49" i="16"/>
  <c r="DD4" i="16"/>
  <c r="BC8" i="16"/>
  <c r="DF3" i="16"/>
  <c r="BM8" i="16"/>
  <c r="CI5" i="16"/>
  <c r="DF4" i="16"/>
  <c r="DA5" i="16"/>
  <c r="BW4" i="16"/>
  <c r="BF3" i="16"/>
  <c r="CB5" i="16"/>
  <c r="CI8" i="16"/>
  <c r="CQ3" i="16"/>
  <c r="CU8" i="16"/>
  <c r="H25" i="16"/>
  <c r="H35" i="16"/>
  <c r="CL4" i="16"/>
  <c r="BQ8" i="16"/>
  <c r="DN4" i="16"/>
  <c r="BR4" i="16"/>
  <c r="AV3" i="16"/>
  <c r="CB8" i="16"/>
  <c r="AY8" i="16"/>
  <c r="DM8" i="16"/>
  <c r="AZ3" i="16"/>
  <c r="BM4" i="16"/>
  <c r="H38" i="16"/>
  <c r="CW8" i="16"/>
  <c r="AU3" i="16"/>
  <c r="CV4" i="16"/>
  <c r="K84" i="16"/>
  <c r="CG4" i="16"/>
  <c r="AX5" i="16"/>
  <c r="CE8" i="16"/>
  <c r="CV3" i="16"/>
  <c r="BW8" i="16"/>
  <c r="H24" i="16"/>
  <c r="H45" i="16"/>
  <c r="M3" i="16"/>
  <c r="G38" i="16"/>
  <c r="DM3" i="16"/>
  <c r="CE5" i="16"/>
  <c r="DI4" i="16"/>
  <c r="DP4" i="16"/>
  <c r="BM3" i="16"/>
  <c r="AZ4" i="16"/>
  <c r="CL5" i="16"/>
  <c r="BJ8" i="16"/>
  <c r="CO8" i="16"/>
  <c r="CG8" i="16"/>
  <c r="AQ5" i="16"/>
  <c r="BX8" i="16"/>
  <c r="H47" i="16"/>
  <c r="DM5" i="16"/>
  <c r="CY5" i="16"/>
  <c r="CJ4" i="16"/>
  <c r="BR8" i="16"/>
  <c r="CZ8" i="16"/>
  <c r="H29" i="16"/>
  <c r="G25" i="16"/>
  <c r="BZ3" i="16"/>
  <c r="BE8" i="16"/>
  <c r="H50" i="16"/>
  <c r="G43" i="16"/>
  <c r="DD8" i="16"/>
  <c r="BV8" i="16"/>
  <c r="G3" i="16"/>
  <c r="BP8" i="16"/>
  <c r="H53" i="16"/>
  <c r="DC3" i="16"/>
  <c r="DD3" i="16"/>
  <c r="G47" i="16"/>
  <c r="BE5" i="16"/>
  <c r="H36" i="16"/>
  <c r="CN8" i="16"/>
  <c r="BH4" i="16"/>
  <c r="AZ8" i="16"/>
  <c r="DO8" i="16"/>
  <c r="H26" i="16"/>
  <c r="H46" i="16"/>
  <c r="K3" i="16"/>
  <c r="G39" i="16"/>
  <c r="BJ5" i="16"/>
  <c r="BF5" i="16"/>
  <c r="BU4" i="16"/>
  <c r="CT3" i="16"/>
  <c r="BR3" i="16"/>
  <c r="CN4" i="16"/>
  <c r="BU8" i="16"/>
  <c r="DB8" i="16"/>
  <c r="L3" i="16"/>
  <c r="F33" i="16"/>
  <c r="DC4" i="16"/>
  <c r="BF8" i="16"/>
  <c r="H28" i="16"/>
  <c r="G53" i="16"/>
  <c r="DI3" i="16"/>
  <c r="CF8" i="16"/>
  <c r="F35" i="16"/>
  <c r="DA8" i="16"/>
  <c r="H3" i="16"/>
  <c r="DI5" i="16"/>
  <c r="CX4" i="16"/>
  <c r="CY8" i="16"/>
  <c r="H51" i="16"/>
  <c r="BZ5" i="16"/>
  <c r="BA3" i="16"/>
  <c r="CJ8" i="16"/>
  <c r="BA5" i="16"/>
  <c r="DJ8" i="16"/>
  <c r="DK5" i="16"/>
  <c r="BK8" i="16"/>
  <c r="G27" i="16"/>
  <c r="BH8" i="16"/>
  <c r="CC8" i="16"/>
  <c r="D84" i="16"/>
  <c r="BP3" i="16"/>
  <c r="BG8" i="16"/>
  <c r="G49" i="16"/>
  <c r="BY5" i="16"/>
  <c r="CQ5" i="16"/>
  <c r="H37" i="16"/>
  <c r="F43" i="16"/>
  <c r="BN8" i="16"/>
  <c r="AU4" i="16"/>
  <c r="H39" i="16"/>
  <c r="DN8" i="16"/>
  <c r="H40" i="16"/>
  <c r="CI4" i="16"/>
  <c r="BP5" i="16"/>
  <c r="CG5" i="16"/>
  <c r="H27" i="16"/>
  <c r="AU8" i="16"/>
  <c r="H52" i="16"/>
  <c r="BW3" i="16"/>
  <c r="G46" i="16"/>
  <c r="BO8" i="16"/>
  <c r="CS3" i="16"/>
  <c r="AX3" i="16"/>
  <c r="DH8" i="16"/>
  <c r="G28" i="16"/>
  <c r="DK3" i="16"/>
  <c r="G29" i="16"/>
  <c r="DM4" i="16"/>
  <c r="CD5" i="16"/>
  <c r="AX4" i="16"/>
  <c r="CY4" i="16"/>
  <c r="CY3" i="16"/>
  <c r="G44" i="16"/>
  <c r="CS5" i="16"/>
  <c r="BK5" i="16"/>
  <c r="AT8" i="16"/>
  <c r="CX5" i="16"/>
  <c r="CR8" i="16"/>
  <c r="CA8" i="16"/>
  <c r="CK8" i="16"/>
  <c r="F45" i="16"/>
  <c r="CV8" i="16"/>
  <c r="F46" i="16"/>
  <c r="CL8" i="16"/>
  <c r="H34" i="16"/>
  <c r="H84" i="16"/>
  <c r="CT8" i="16"/>
  <c r="F44" i="16"/>
  <c r="DH5" i="16"/>
  <c r="BA8" i="16"/>
  <c r="F26" i="16"/>
  <c r="DC8" i="16"/>
  <c r="BO4" i="16"/>
  <c r="H41" i="16"/>
  <c r="G37" i="16" l="1"/>
  <c r="F3" i="16"/>
  <c r="F36" i="16"/>
  <c r="F50" i="16"/>
  <c r="G31" i="16"/>
  <c r="F48" i="16"/>
  <c r="F37" i="16"/>
  <c r="G30" i="16"/>
  <c r="F53" i="16"/>
  <c r="F30" i="16"/>
  <c r="F25" i="16"/>
  <c r="F38" i="16"/>
  <c r="G24" i="16"/>
  <c r="G33" i="16"/>
  <c r="F29" i="16"/>
  <c r="F39" i="16"/>
  <c r="G52" i="16"/>
  <c r="G51" i="16"/>
  <c r="F27" i="16"/>
  <c r="F52" i="16"/>
  <c r="F34" i="16"/>
  <c r="F51" i="16"/>
  <c r="G34" i="16"/>
  <c r="F24" i="16"/>
  <c r="F42" i="16"/>
  <c r="F32" i="16"/>
  <c r="F47" i="16"/>
  <c r="F31" i="16"/>
  <c r="G26" i="16"/>
  <c r="F23" i="16"/>
  <c r="I3" i="16"/>
  <c r="G48" i="16"/>
  <c r="G32" i="16"/>
  <c r="N3" i="16"/>
  <c r="G41" i="16"/>
  <c r="F49" i="16"/>
  <c r="F40" i="16"/>
  <c r="G42" i="16"/>
  <c r="G40" i="16"/>
  <c r="G23" i="16"/>
  <c r="G36" i="16"/>
  <c r="G50" i="16"/>
  <c r="G45" i="16"/>
  <c r="F28" i="16"/>
  <c r="F41" i="16"/>
  <c r="D79" i="16"/>
  <c r="D81" i="16"/>
  <c r="D78" i="16"/>
  <c r="D80" i="16"/>
  <c r="D75" i="16"/>
  <c r="D77" i="16"/>
  <c r="D71" i="16"/>
  <c r="D67" i="16"/>
  <c r="D63" i="16"/>
  <c r="D59" i="16"/>
  <c r="D74" i="16"/>
  <c r="D70" i="16"/>
  <c r="D66" i="16"/>
  <c r="D58" i="16"/>
  <c r="D64" i="16"/>
  <c r="D62" i="16"/>
  <c r="D72" i="16"/>
  <c r="D60" i="16"/>
  <c r="D73" i="16"/>
  <c r="D69" i="16"/>
  <c r="D65" i="16"/>
  <c r="D61" i="16"/>
  <c r="D57" i="16"/>
  <c r="D68" i="16"/>
  <c r="D56" i="16"/>
  <c r="E5" i="2"/>
  <c r="B5" i="2"/>
  <c r="B4" i="2"/>
  <c r="M3" i="2"/>
  <c r="E3" i="2"/>
  <c r="AA3" i="16"/>
  <c r="V3" i="16"/>
  <c r="Y3" i="16"/>
  <c r="X3" i="16"/>
  <c r="AB3" i="16"/>
  <c r="AD3" i="16"/>
  <c r="Z3" i="16"/>
  <c r="AC3" i="16"/>
  <c r="I12" i="16" l="1"/>
  <c r="N12" i="16" s="1"/>
  <c r="I11" i="16" a="1"/>
  <c r="I11" i="16" s="1"/>
  <c r="H12" i="16"/>
  <c r="M12" i="16" s="1"/>
  <c r="F12" i="16"/>
  <c r="K12" i="16" s="1"/>
  <c r="G11" i="16" a="1"/>
  <c r="G11" i="16" s="1"/>
  <c r="G12" i="16"/>
  <c r="G20" i="16" s="1"/>
  <c r="AL3" i="16"/>
  <c r="AK3" i="16"/>
  <c r="AJ3" i="16"/>
  <c r="AG3" i="16"/>
  <c r="AH3" i="16"/>
  <c r="AI3" i="16"/>
  <c r="AF3" i="16"/>
  <c r="E9" i="2" a="1"/>
  <c r="E9" i="2" s="1"/>
  <c r="F10" i="2" a="1"/>
  <c r="F10" i="2" s="1"/>
  <c r="E10" i="2" a="1"/>
  <c r="E10" i="2" s="1"/>
  <c r="F9" i="2" a="1"/>
  <c r="F9" i="2" s="1"/>
  <c r="C3" i="2"/>
  <c r="J21" i="2" s="1"/>
  <c r="C4" i="2"/>
  <c r="C5" i="2"/>
  <c r="B2" i="2"/>
  <c r="I20" i="16" l="1"/>
  <c r="L12" i="16"/>
  <c r="H5" i="2"/>
  <c r="F3" i="2"/>
  <c r="F5" i="2"/>
  <c r="H3" i="2"/>
  <c r="G3" i="2"/>
  <c r="G5" i="2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L21" i="2"/>
  <c r="B4" i="6"/>
  <c r="F4" i="6"/>
  <c r="AA4" i="6"/>
  <c r="I4" i="6"/>
  <c r="AD4" i="6"/>
  <c r="D4" i="6"/>
  <c r="AC4" i="6"/>
  <c r="L4" i="6"/>
  <c r="Z4" i="6"/>
  <c r="X4" i="6"/>
  <c r="H4" i="6"/>
  <c r="U4" i="6"/>
  <c r="K4" i="6"/>
  <c r="J4" i="6"/>
  <c r="Y4" i="6"/>
  <c r="T4" i="6"/>
  <c r="V4" i="6"/>
  <c r="M4" i="6"/>
  <c r="G4" i="6"/>
  <c r="R4" i="6"/>
  <c r="C4" i="6"/>
  <c r="N4" i="6"/>
  <c r="O4" i="6"/>
  <c r="W4" i="6"/>
  <c r="A4" i="6"/>
  <c r="Q4" i="6"/>
  <c r="S4" i="6"/>
  <c r="P4" i="6"/>
  <c r="AB4" i="6"/>
  <c r="E4" i="6"/>
  <c r="F11" i="2" l="1" a="1"/>
  <c r="F11" i="2" s="1"/>
  <c r="E11" i="2" a="1"/>
  <c r="E11" i="2" s="1"/>
  <c r="I3" i="2"/>
  <c r="I5" i="2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3" i="7"/>
  <c r="R4" i="7"/>
  <c r="AB4" i="7"/>
  <c r="AA4" i="7"/>
  <c r="T4" i="7"/>
  <c r="P4" i="7"/>
  <c r="S4" i="7"/>
  <c r="Z4" i="7"/>
  <c r="D4" i="7"/>
  <c r="E4" i="7"/>
  <c r="Y4" i="7"/>
  <c r="AC4" i="7"/>
  <c r="W4" i="7"/>
  <c r="Q4" i="7"/>
  <c r="O4" i="7"/>
  <c r="M4" i="7"/>
  <c r="I4" i="7"/>
  <c r="F4" i="7"/>
  <c r="AD4" i="7"/>
  <c r="C4" i="7"/>
  <c r="B4" i="7"/>
  <c r="J4" i="7"/>
  <c r="N4" i="7"/>
  <c r="V4" i="7"/>
  <c r="G4" i="7"/>
  <c r="X4" i="7"/>
  <c r="K4" i="7"/>
  <c r="L4" i="7"/>
  <c r="H4" i="7"/>
  <c r="A4" i="7"/>
  <c r="U4" i="7"/>
</calcChain>
</file>

<file path=xl/sharedStrings.xml><?xml version="1.0" encoding="utf-8"?>
<sst xmlns="http://schemas.openxmlformats.org/spreadsheetml/2006/main" count="2648" uniqueCount="646">
  <si>
    <t>Local</t>
  </si>
  <si>
    <t>Custom Date</t>
  </si>
  <si>
    <t>CD</t>
  </si>
  <si>
    <t>Euro</t>
  </si>
  <si>
    <t>EUR</t>
  </si>
  <si>
    <t>Yesterday</t>
  </si>
  <si>
    <t>U.S. Dollar</t>
  </si>
  <si>
    <t>USD</t>
  </si>
  <si>
    <t>One Month Ago</t>
  </si>
  <si>
    <t>British Pounds</t>
  </si>
  <si>
    <t>GBP</t>
  </si>
  <si>
    <t>Canadian Dollar</t>
  </si>
  <si>
    <t>CAD</t>
  </si>
  <si>
    <t>1 Year Ago</t>
  </si>
  <si>
    <t>Japanese Yen</t>
  </si>
  <si>
    <t>JPY</t>
  </si>
  <si>
    <t>End of Last Year</t>
  </si>
  <si>
    <t>Afghanistan Afghani</t>
  </si>
  <si>
    <t>AFA</t>
  </si>
  <si>
    <t>2 Years Ago</t>
  </si>
  <si>
    <t>Albanian Lek</t>
  </si>
  <si>
    <t>ALL</t>
  </si>
  <si>
    <t>3 Years Ago</t>
  </si>
  <si>
    <t>Algerian Dinar</t>
  </si>
  <si>
    <t>DZD</t>
  </si>
  <si>
    <t>4 Years Ago</t>
  </si>
  <si>
    <t>Angolan New Kwanza</t>
  </si>
  <si>
    <t>AON</t>
  </si>
  <si>
    <t>5 Years Ago</t>
  </si>
  <si>
    <t>Argentine Peso</t>
  </si>
  <si>
    <t>ARS</t>
  </si>
  <si>
    <t>Armenia Dram</t>
  </si>
  <si>
    <t>AMD</t>
  </si>
  <si>
    <t>First Trading Day</t>
  </si>
  <si>
    <t>Aruban Guilder</t>
  </si>
  <si>
    <t>AWG</t>
  </si>
  <si>
    <t>Australian Dollar</t>
  </si>
  <si>
    <t>AUD</t>
  </si>
  <si>
    <t>Austrian Schilling *</t>
  </si>
  <si>
    <t>ATS</t>
  </si>
  <si>
    <t>Azerbaijan Manat</t>
  </si>
  <si>
    <t>AZM</t>
  </si>
  <si>
    <t>Bahamas Dollar</t>
  </si>
  <si>
    <t>BSD</t>
  </si>
  <si>
    <t>Bahraini Dinar</t>
  </si>
  <si>
    <t>BHD</t>
  </si>
  <si>
    <t>Bangladesh Taka</t>
  </si>
  <si>
    <t>BDT</t>
  </si>
  <si>
    <t>Barbados Dollar</t>
  </si>
  <si>
    <t>BBD</t>
  </si>
  <si>
    <t>Belarus Rouble</t>
  </si>
  <si>
    <t>BYB</t>
  </si>
  <si>
    <t>Belgian Franc *</t>
  </si>
  <si>
    <t>BEF</t>
  </si>
  <si>
    <t>Belize Dollar</t>
  </si>
  <si>
    <t>BZD</t>
  </si>
  <si>
    <t>Bermuda Dollar</t>
  </si>
  <si>
    <t>BMD</t>
  </si>
  <si>
    <t>Bhutan Ngultrum</t>
  </si>
  <si>
    <t>BTN</t>
  </si>
  <si>
    <t>Bolivian Boliviano</t>
  </si>
  <si>
    <t>BOB</t>
  </si>
  <si>
    <t>Botswana Pula</t>
  </si>
  <si>
    <t>BWP</t>
  </si>
  <si>
    <t>Brazilian Real</t>
  </si>
  <si>
    <t>BRL</t>
  </si>
  <si>
    <t>Brunei Dollar</t>
  </si>
  <si>
    <t>BND</t>
  </si>
  <si>
    <t>Bulgarian Lev</t>
  </si>
  <si>
    <t>BGL</t>
  </si>
  <si>
    <t>Burundi Franc</t>
  </si>
  <si>
    <t>BIF</t>
  </si>
  <si>
    <t>C.F.A Franc</t>
  </si>
  <si>
    <t>XAF</t>
  </si>
  <si>
    <t>C.F.P Franc</t>
  </si>
  <si>
    <t>XPF</t>
  </si>
  <si>
    <t>Cambodian Riel</t>
  </si>
  <si>
    <t>KHR</t>
  </si>
  <si>
    <t>Cape Verde Is. Escudo</t>
  </si>
  <si>
    <t>CVE</t>
  </si>
  <si>
    <t>Cayman Islands Dollar</t>
  </si>
  <si>
    <t>KYD</t>
  </si>
  <si>
    <t>Chilean Peso</t>
  </si>
  <si>
    <t>CLP</t>
  </si>
  <si>
    <t>Chile U.F.</t>
  </si>
  <si>
    <t>CLF</t>
  </si>
  <si>
    <t>China Renminbi</t>
  </si>
  <si>
    <t>CNY</t>
  </si>
  <si>
    <t>Colombian Peso</t>
  </si>
  <si>
    <t>COP</t>
  </si>
  <si>
    <t>Comoros Franc</t>
  </si>
  <si>
    <t>KMF</t>
  </si>
  <si>
    <t>Costa Rica Colon</t>
  </si>
  <si>
    <t>CRC</t>
  </si>
  <si>
    <t>Croation Kuna</t>
  </si>
  <si>
    <t>HRK</t>
  </si>
  <si>
    <t>Cuban Peso</t>
  </si>
  <si>
    <t>CUP</t>
  </si>
  <si>
    <t>Cyprus Pound</t>
  </si>
  <si>
    <t>CYP</t>
  </si>
  <si>
    <t>Czechoslovakia Koruna</t>
  </si>
  <si>
    <t>CZK</t>
  </si>
  <si>
    <t>Danish Krone</t>
  </si>
  <si>
    <t>DKK</t>
  </si>
  <si>
    <t>Djibouti Franc</t>
  </si>
  <si>
    <t>DJF</t>
  </si>
  <si>
    <t>Dominican Republic Peso</t>
  </si>
  <si>
    <t>DOP</t>
  </si>
  <si>
    <t>East Caribbean Dollar</t>
  </si>
  <si>
    <t>XCD</t>
  </si>
  <si>
    <t>East German Ostmark</t>
  </si>
  <si>
    <t>DDM</t>
  </si>
  <si>
    <t>Ecuador Sucre</t>
  </si>
  <si>
    <t>ECS</t>
  </si>
  <si>
    <t>Egyptian Pound</t>
  </si>
  <si>
    <t>EGP</t>
  </si>
  <si>
    <t>El Salvador Colon</t>
  </si>
  <si>
    <t>SVC</t>
  </si>
  <si>
    <t>Estonian Kroon</t>
  </si>
  <si>
    <t>EEK</t>
  </si>
  <si>
    <t>Ethiopian Birr</t>
  </si>
  <si>
    <t>ETB</t>
  </si>
  <si>
    <t>Falkland Island Pound</t>
  </si>
  <si>
    <t>FKP</t>
  </si>
  <si>
    <t>Fiji Dollar</t>
  </si>
  <si>
    <t>FJD</t>
  </si>
  <si>
    <t>Finnish Markka *</t>
  </si>
  <si>
    <t>FIM</t>
  </si>
  <si>
    <t>French Franc *</t>
  </si>
  <si>
    <t>FRF</t>
  </si>
  <si>
    <t>Gambia Dalasi</t>
  </si>
  <si>
    <t>GMD</t>
  </si>
  <si>
    <t>Georgian Coupon</t>
  </si>
  <si>
    <t>GEK</t>
  </si>
  <si>
    <t>German Deutschemark *</t>
  </si>
  <si>
    <t>DEM</t>
  </si>
  <si>
    <t>Ghana Cedi</t>
  </si>
  <si>
    <t>GHC</t>
  </si>
  <si>
    <t>Gibraltar Pound</t>
  </si>
  <si>
    <t>GIP</t>
  </si>
  <si>
    <t>Greek Drachma *</t>
  </si>
  <si>
    <t>GRD</t>
  </si>
  <si>
    <t>Guatemala Quentzal</t>
  </si>
  <si>
    <t>GTQ</t>
  </si>
  <si>
    <t>Guinea Franc</t>
  </si>
  <si>
    <t>GNF</t>
  </si>
  <si>
    <t>Guinea-Bissau Peso</t>
  </si>
  <si>
    <t>GWP</t>
  </si>
  <si>
    <t>Guyana Dollar</t>
  </si>
  <si>
    <t>GYD</t>
  </si>
  <si>
    <t>Haiti Gourde</t>
  </si>
  <si>
    <t>HTG</t>
  </si>
  <si>
    <t>Honduras Lempira</t>
  </si>
  <si>
    <t>HNL</t>
  </si>
  <si>
    <t>Hong Kong Dollar</t>
  </si>
  <si>
    <t>HKD</t>
  </si>
  <si>
    <t>Hungarian Forint</t>
  </si>
  <si>
    <t>HUF</t>
  </si>
  <si>
    <t>Icelandic Krona</t>
  </si>
  <si>
    <t>ISK</t>
  </si>
  <si>
    <t>Indian Rupee</t>
  </si>
  <si>
    <t>INR</t>
  </si>
  <si>
    <t>Indonesian Rupiah</t>
  </si>
  <si>
    <t>IDR</t>
  </si>
  <si>
    <t>Iran Rial</t>
  </si>
  <si>
    <t>IRR</t>
  </si>
  <si>
    <t>Iraqi Dinar</t>
  </si>
  <si>
    <t>IQD</t>
  </si>
  <si>
    <t>Irish Punt</t>
  </si>
  <si>
    <t>IEP</t>
  </si>
  <si>
    <t>Israeli Shekel</t>
  </si>
  <si>
    <t>ILS</t>
  </si>
  <si>
    <t>Italian Lire *</t>
  </si>
  <si>
    <t>ITL</t>
  </si>
  <si>
    <t>Jamaican Dollar</t>
  </si>
  <si>
    <t>JMD</t>
  </si>
  <si>
    <t>Jordanian Diner</t>
  </si>
  <si>
    <t>JOD</t>
  </si>
  <si>
    <t>Kazakhstan Tenge</t>
  </si>
  <si>
    <t>KZT</t>
  </si>
  <si>
    <t>Kenya Shilling</t>
  </si>
  <si>
    <t>KES</t>
  </si>
  <si>
    <t>Kuwait Dinar</t>
  </si>
  <si>
    <t>KWD</t>
  </si>
  <si>
    <t>Kyrgystan Som</t>
  </si>
  <si>
    <t>KGS</t>
  </si>
  <si>
    <t>Laos New Kip</t>
  </si>
  <si>
    <t>LAK</t>
  </si>
  <si>
    <t>Latvian Lats</t>
  </si>
  <si>
    <t>LVL</t>
  </si>
  <si>
    <t>Lebanese Pound</t>
  </si>
  <si>
    <t>LBP</t>
  </si>
  <si>
    <t>Legacy National Currency</t>
  </si>
  <si>
    <t>LEG</t>
  </si>
  <si>
    <t>Lesotho Loit</t>
  </si>
  <si>
    <t>LSL</t>
  </si>
  <si>
    <t>Liberian Dollar</t>
  </si>
  <si>
    <t>LRD</t>
  </si>
  <si>
    <t>Libyan Dinar</t>
  </si>
  <si>
    <t>LYD</t>
  </si>
  <si>
    <t>Lithuanian Litas</t>
  </si>
  <si>
    <t>LTL</t>
  </si>
  <si>
    <t>Luxembourg Franc *</t>
  </si>
  <si>
    <t>LUF</t>
  </si>
  <si>
    <t>Macau Pataca</t>
  </si>
  <si>
    <t>MOP</t>
  </si>
  <si>
    <t>Macedonian Denar</t>
  </si>
  <si>
    <t>MKD</t>
  </si>
  <si>
    <t>Malagasy Franc</t>
  </si>
  <si>
    <t>MGF</t>
  </si>
  <si>
    <t>Malawi Kwacha</t>
  </si>
  <si>
    <t>MWK</t>
  </si>
  <si>
    <t>Malaysian Ringgit</t>
  </si>
  <si>
    <t>MYR</t>
  </si>
  <si>
    <t>Madive Island Rufiyaa</t>
  </si>
  <si>
    <t>MVR</t>
  </si>
  <si>
    <t>Maltese Lirea</t>
  </si>
  <si>
    <t>MTL</t>
  </si>
  <si>
    <t>Mauritania Ouguiya</t>
  </si>
  <si>
    <t>MRO</t>
  </si>
  <si>
    <t>Mauritan Rupee</t>
  </si>
  <si>
    <t>MUR</t>
  </si>
  <si>
    <t>Mexican Peso</t>
  </si>
  <si>
    <t>MXN</t>
  </si>
  <si>
    <t>Moldovan Leu</t>
  </si>
  <si>
    <t>MDL</t>
  </si>
  <si>
    <t>Mongolian Tugrik</t>
  </si>
  <si>
    <t>MNT</t>
  </si>
  <si>
    <t>Moroccan Dirham</t>
  </si>
  <si>
    <t>MAD</t>
  </si>
  <si>
    <t>Mozambique Metical</t>
  </si>
  <si>
    <t>MZM</t>
  </si>
  <si>
    <t>Myanmar (Burma) Kyat</t>
  </si>
  <si>
    <t>MMK</t>
  </si>
  <si>
    <t>Namibian Dollar</t>
  </si>
  <si>
    <t>NAD</t>
  </si>
  <si>
    <t>Nepalese Rupee</t>
  </si>
  <si>
    <t>NPR</t>
  </si>
  <si>
    <t>Netherlands Antilles Guilder</t>
  </si>
  <si>
    <t>ANG</t>
  </si>
  <si>
    <t>Netherlands Guilder *</t>
  </si>
  <si>
    <t>NLG</t>
  </si>
  <si>
    <t>New Zealand Dollar</t>
  </si>
  <si>
    <t>NZD</t>
  </si>
  <si>
    <t>Nicaragua Cordoba Oro</t>
  </si>
  <si>
    <t>NIO</t>
  </si>
  <si>
    <t>Nigerian Naira</t>
  </si>
  <si>
    <t>NGN</t>
  </si>
  <si>
    <t>North Korean Won</t>
  </si>
  <si>
    <t>KPW</t>
  </si>
  <si>
    <t>Norwegian Krone</t>
  </si>
  <si>
    <t>NOK</t>
  </si>
  <si>
    <t>Oman Rial</t>
  </si>
  <si>
    <t>OMR</t>
  </si>
  <si>
    <t>Pakistan Rupee</t>
  </si>
  <si>
    <t>PKR</t>
  </si>
  <si>
    <t>Panama Balboa</t>
  </si>
  <si>
    <t>PAB</t>
  </si>
  <si>
    <t>Papua and New Guinea Kina</t>
  </si>
  <si>
    <t>PGK</t>
  </si>
  <si>
    <t>Paraguay Guarani</t>
  </si>
  <si>
    <t>PYG</t>
  </si>
  <si>
    <t>Peruvian New Sol</t>
  </si>
  <si>
    <t>PEN</t>
  </si>
  <si>
    <t>Philippines Peso</t>
  </si>
  <si>
    <t>PHP</t>
  </si>
  <si>
    <t>Polish Zloty</t>
  </si>
  <si>
    <t>PLN</t>
  </si>
  <si>
    <t>Portuguese Escudo *</t>
  </si>
  <si>
    <t>PTE</t>
  </si>
  <si>
    <t>Qatari Rial</t>
  </si>
  <si>
    <t>QAR</t>
  </si>
  <si>
    <t>Romanian Leu</t>
  </si>
  <si>
    <t>ROL</t>
  </si>
  <si>
    <t>Russian Rouble</t>
  </si>
  <si>
    <t>RUB</t>
  </si>
  <si>
    <t>Rwanda Franc</t>
  </si>
  <si>
    <t>RWF</t>
  </si>
  <si>
    <t>Sao Tome &amp; Principe Dobra</t>
  </si>
  <si>
    <t>STD</t>
  </si>
  <si>
    <t>Saudi Arabian Riyal</t>
  </si>
  <si>
    <t>SAR</t>
  </si>
  <si>
    <t>Seychelles Rupee</t>
  </si>
  <si>
    <t>SCR</t>
  </si>
  <si>
    <t>Sierra Leone Leone</t>
  </si>
  <si>
    <t>SLL</t>
  </si>
  <si>
    <t>Singapore Dollar</t>
  </si>
  <si>
    <t>SGD</t>
  </si>
  <si>
    <t>Slovakia Koruna</t>
  </si>
  <si>
    <t>SKK</t>
  </si>
  <si>
    <t>Slovenian Tolar</t>
  </si>
  <si>
    <t>SIT</t>
  </si>
  <si>
    <t>Solomon Island Dollar</t>
  </si>
  <si>
    <t>SBD</t>
  </si>
  <si>
    <t>Somali Shilling</t>
  </si>
  <si>
    <t>SOS</t>
  </si>
  <si>
    <t>South African Ran</t>
  </si>
  <si>
    <t>ZAR</t>
  </si>
  <si>
    <t>South Korean Won</t>
  </si>
  <si>
    <t>KRW</t>
  </si>
  <si>
    <t>Spanish Peseta *</t>
  </si>
  <si>
    <t>ESP</t>
  </si>
  <si>
    <t>Sri Lanka Rupee</t>
  </si>
  <si>
    <t>LKR</t>
  </si>
  <si>
    <t>St. Helena Pound</t>
  </si>
  <si>
    <t>SHP</t>
  </si>
  <si>
    <t>Sudanese Pound</t>
  </si>
  <si>
    <t>SDP</t>
  </si>
  <si>
    <t>Surinam Guilder</t>
  </si>
  <si>
    <t>SRG</t>
  </si>
  <si>
    <t>Swaziland Lilangeni</t>
  </si>
  <si>
    <t>SZL</t>
  </si>
  <si>
    <t>Swedish Krona</t>
  </si>
  <si>
    <t>SEK</t>
  </si>
  <si>
    <t>Swiss Franc</t>
  </si>
  <si>
    <t>CHF</t>
  </si>
  <si>
    <t>Syrian Pound</t>
  </si>
  <si>
    <t>SYP</t>
  </si>
  <si>
    <t>Taiwan Dollar</t>
  </si>
  <si>
    <t>TWD</t>
  </si>
  <si>
    <t>Tajikistan Rouble</t>
  </si>
  <si>
    <t>TJR</t>
  </si>
  <si>
    <t>Tanzania Shilling</t>
  </si>
  <si>
    <t>TZS</t>
  </si>
  <si>
    <t>Thailand Baht</t>
  </si>
  <si>
    <t>THB</t>
  </si>
  <si>
    <t>Tonga Pa'anga</t>
  </si>
  <si>
    <t>TOP</t>
  </si>
  <si>
    <t>Trinidad and Tobago Dollar</t>
  </si>
  <si>
    <t>TTD</t>
  </si>
  <si>
    <t>Tunisian Dinar</t>
  </si>
  <si>
    <t>TND</t>
  </si>
  <si>
    <t>TRL</t>
  </si>
  <si>
    <t>Turkmenistan Manet</t>
  </si>
  <si>
    <t>TMM</t>
  </si>
  <si>
    <t>UAE Dirham</t>
  </si>
  <si>
    <t>AED</t>
  </si>
  <si>
    <t>Uganda Shilling</t>
  </si>
  <si>
    <t>UGX</t>
  </si>
  <si>
    <t>Ukraine Karbovanets</t>
  </si>
  <si>
    <t>UAK</t>
  </si>
  <si>
    <t>Uruguay Peso</t>
  </si>
  <si>
    <t>UYU</t>
  </si>
  <si>
    <t>Uzbekistan Sum</t>
  </si>
  <si>
    <t>UZS</t>
  </si>
  <si>
    <t>Vanuatu Vatu</t>
  </si>
  <si>
    <t>VUV</t>
  </si>
  <si>
    <t>Venezualan Bolivar</t>
  </si>
  <si>
    <t>VEB</t>
  </si>
  <si>
    <t>Vietnam Dong</t>
  </si>
  <si>
    <t>VND</t>
  </si>
  <si>
    <t>Western Somoa Tala</t>
  </si>
  <si>
    <t>WST</t>
  </si>
  <si>
    <t>Yemeni Rial</t>
  </si>
  <si>
    <t>YER</t>
  </si>
  <si>
    <t>Yugoslav New Dinar</t>
  </si>
  <si>
    <t>YUN</t>
  </si>
  <si>
    <t>Zaire Zaire</t>
  </si>
  <si>
    <t>ZRN</t>
  </si>
  <si>
    <t>Zambian Kwacha</t>
  </si>
  <si>
    <t>ZMK</t>
  </si>
  <si>
    <t>Zimbabwe Dollar</t>
  </si>
  <si>
    <t>ZWD</t>
  </si>
  <si>
    <t>EQUAL</t>
  </si>
  <si>
    <t>MCAP</t>
  </si>
  <si>
    <t>British Pence</t>
  </si>
  <si>
    <t>GBp</t>
  </si>
  <si>
    <t>New Turkish Lira</t>
  </si>
  <si>
    <t>TRY</t>
  </si>
  <si>
    <t>Old Turkish Lira</t>
  </si>
  <si>
    <t>Dates</t>
  </si>
  <si>
    <t>Benchmark</t>
  </si>
  <si>
    <t>Start Date</t>
  </si>
  <si>
    <t>End Date</t>
  </si>
  <si>
    <t>Currencies</t>
  </si>
  <si>
    <t>Currency</t>
  </si>
  <si>
    <t>Peers Weight</t>
  </si>
  <si>
    <t>Peers Choice</t>
  </si>
  <si>
    <t>Bloomberg Peers</t>
  </si>
  <si>
    <t>My Peers</t>
  </si>
  <si>
    <t>BLMPEERS</t>
  </si>
  <si>
    <t>MYPEERS</t>
  </si>
  <si>
    <t>Warning: Changing the contents of this sheet will influence the way spreadsheet works and may damage programs.</t>
  </si>
  <si>
    <t>Name</t>
  </si>
  <si>
    <t>Price</t>
  </si>
  <si>
    <t>P/E</t>
  </si>
  <si>
    <t>EV/EBIT</t>
  </si>
  <si>
    <t>EV/EBITDA</t>
  </si>
  <si>
    <t>P/B</t>
  </si>
  <si>
    <t>Return on Assets</t>
  </si>
  <si>
    <t>Return on Equity</t>
  </si>
  <si>
    <t>BEST_ROA</t>
  </si>
  <si>
    <t>BEST_ROE</t>
  </si>
  <si>
    <t>Date</t>
  </si>
  <si>
    <t>Fiscal Year Ends</t>
  </si>
  <si>
    <t>FQ</t>
  </si>
  <si>
    <t>FS</t>
  </si>
  <si>
    <t>FY</t>
  </si>
  <si>
    <t>Max</t>
  </si>
  <si>
    <t>Min</t>
  </si>
  <si>
    <t>Price Earnings</t>
  </si>
  <si>
    <t>EV EBITDA</t>
  </si>
  <si>
    <t>Price to Sales</t>
  </si>
  <si>
    <t>Price to Book</t>
  </si>
  <si>
    <t>Fiscal Quarter</t>
  </si>
  <si>
    <t>Fiscal Semiannual</t>
  </si>
  <si>
    <t>Fiscal Year</t>
  </si>
  <si>
    <t>Gross Margin %</t>
  </si>
  <si>
    <t>Operating Margin %</t>
  </si>
  <si>
    <t>Profit Margin %</t>
  </si>
  <si>
    <t>Return on Assets %</t>
  </si>
  <si>
    <t>Return on Equity %</t>
  </si>
  <si>
    <t>Dividend Yield %</t>
  </si>
  <si>
    <t>Market Cap Weight</t>
  </si>
  <si>
    <t>Equal Weight</t>
  </si>
  <si>
    <t>Operating Income</t>
  </si>
  <si>
    <t>Pretax Income</t>
  </si>
  <si>
    <t>Dividends Per Share</t>
  </si>
  <si>
    <t>EBITDA</t>
  </si>
  <si>
    <t>BEST_EPS</t>
  </si>
  <si>
    <t>BEST_DPS</t>
  </si>
  <si>
    <t>BEST_SALES</t>
  </si>
  <si>
    <t>BEST_EBITDA</t>
  </si>
  <si>
    <t>BEST_NET_INCOME</t>
  </si>
  <si>
    <t>BEST_OPP</t>
  </si>
  <si>
    <t>BEST_BPS</t>
  </si>
  <si>
    <t>BEST_NET_GAAP</t>
  </si>
  <si>
    <t>BEST_CAPEX</t>
  </si>
  <si>
    <t>Peers</t>
  </si>
  <si>
    <t>Index</t>
  </si>
  <si>
    <t>10 Years Ago</t>
  </si>
  <si>
    <t>Six Months Ago</t>
  </si>
  <si>
    <t>Sales</t>
  </si>
  <si>
    <t>EBIT</t>
  </si>
  <si>
    <t>Cash Flow Per Share</t>
  </si>
  <si>
    <t>BEST_EPS_BRK_GRID</t>
  </si>
  <si>
    <t>BEST_SALES_BRK_GRID</t>
  </si>
  <si>
    <t>BEST_EBITDA_BRK_GRID</t>
  </si>
  <si>
    <t>BEST_EBIT_BRK_GRID</t>
  </si>
  <si>
    <t>BEST_PTP_BRK_GRID</t>
  </si>
  <si>
    <t>BEST_NET_INCOME_BRK_GRID</t>
  </si>
  <si>
    <t>BEST_CPS_BRK_GRID</t>
  </si>
  <si>
    <t>BEST_DPS_BRK_GRID</t>
  </si>
  <si>
    <t>CAPEX</t>
  </si>
  <si>
    <t>BEST_CAPEX_BROKER_GRID</t>
  </si>
  <si>
    <t>EPS (Adjusted)</t>
  </si>
  <si>
    <t>EPS (GAAP)</t>
  </si>
  <si>
    <t>BEST_EPS_GAAP_BRK_GRID</t>
  </si>
  <si>
    <t>BEST_OP_INC_BRK_GRID</t>
  </si>
  <si>
    <t>Book Value per Share</t>
  </si>
  <si>
    <t>BEST_BPS_BRK_GRID</t>
  </si>
  <si>
    <t>BEST_ROE_BRK_GRID</t>
  </si>
  <si>
    <t>BEST_ROA_BRK_GRID</t>
  </si>
  <si>
    <t>Net Income (Adjusted)</t>
  </si>
  <si>
    <t>Net Income (GAAP)</t>
  </si>
  <si>
    <t>BEST_NET_INC_GAAP_BRK_GRID</t>
  </si>
  <si>
    <t>Net Debt</t>
  </si>
  <si>
    <t>BEST_NET_DEBT_BRK_GRID</t>
  </si>
  <si>
    <t>BEST_EPS_GAAP</t>
  </si>
  <si>
    <t>BEST_EBIT</t>
  </si>
  <si>
    <t>BEST_CPS</t>
  </si>
  <si>
    <t>BEST_NET_DEBT</t>
  </si>
  <si>
    <t>Buy</t>
  </si>
  <si>
    <t>Hold</t>
  </si>
  <si>
    <t>Sell</t>
  </si>
  <si>
    <t>BANK</t>
  </si>
  <si>
    <t>ENDOWMENT</t>
  </si>
  <si>
    <t>HEDGE FUND MANAGER</t>
  </si>
  <si>
    <t>INSURANCE COMPANY</t>
  </si>
  <si>
    <t>INVESTMENT ADVISOR</t>
  </si>
  <si>
    <t>MUTUAL FUND MANAGER</t>
  </si>
  <si>
    <t>PENSION FUND ERISA</t>
  </si>
  <si>
    <t>PUB RETIREMENT FUND</t>
  </si>
  <si>
    <t>PRIVATE EQUITY</t>
  </si>
  <si>
    <t>HOLDING COMPANY</t>
  </si>
  <si>
    <t>VENTURE CAPITAL</t>
  </si>
  <si>
    <t>CORPORATION</t>
  </si>
  <si>
    <t>GOVERNMENT</t>
  </si>
  <si>
    <t>OTHER</t>
  </si>
  <si>
    <t>TOP 20 ALL</t>
  </si>
  <si>
    <t>Local Currency</t>
  </si>
  <si>
    <t>EV to EBIT</t>
  </si>
  <si>
    <t>EV to SALES</t>
  </si>
  <si>
    <t>P/SALES</t>
  </si>
  <si>
    <t>EV/SALES</t>
  </si>
  <si>
    <t>Price Earnings Ratio (Rolling FY1, FY2, FY3)</t>
  </si>
  <si>
    <t>Price to Sales Ratio (Rolling FY1, FY2, FY3)</t>
  </si>
  <si>
    <t>Price to Book Ratio (Rolling FY1, FY2, FY3)</t>
  </si>
  <si>
    <t>EV EBITDA Ratio (Rolling FY1, FY2, FY3)</t>
  </si>
  <si>
    <t>EV to SALES Ratio (Rolling FY1, FY2, FY3)</t>
  </si>
  <si>
    <t>EV to EBIT Ratio (Rolling FY1, FY2, FY3)</t>
  </si>
  <si>
    <t>PX_LAST</t>
  </si>
  <si>
    <t>CURR_ENTP_VAL</t>
  </si>
  <si>
    <t>CUR_MKT_CAP</t>
  </si>
  <si>
    <t>Fundmtl Ticker</t>
  </si>
  <si>
    <t>BEST Standard</t>
  </si>
  <si>
    <t>BEST Leading Indicator</t>
  </si>
  <si>
    <t>BEST Post Event</t>
  </si>
  <si>
    <t>Overview:</t>
  </si>
  <si>
    <t>Peers:</t>
  </si>
  <si>
    <t>Financials:</t>
  </si>
  <si>
    <t>Ratings:</t>
  </si>
  <si>
    <t>Owners:</t>
  </si>
  <si>
    <t>EST Brokers:</t>
  </si>
  <si>
    <t>VAL Graphs</t>
  </si>
  <si>
    <t>Language</t>
  </si>
  <si>
    <t>English</t>
  </si>
  <si>
    <t>中文</t>
  </si>
  <si>
    <t>NORWAY</t>
  </si>
  <si>
    <t>Ticker</t>
  </si>
  <si>
    <t>Consolidated</t>
  </si>
  <si>
    <t>Parent</t>
  </si>
  <si>
    <t>Last FY End</t>
  </si>
  <si>
    <t>-1FY</t>
  </si>
  <si>
    <t>-2FY</t>
  </si>
  <si>
    <t>-3FY</t>
  </si>
  <si>
    <t>-4FY</t>
  </si>
  <si>
    <t>-5FY</t>
  </si>
  <si>
    <t>-6FY</t>
  </si>
  <si>
    <t>日本語</t>
  </si>
  <si>
    <t>EV EBIT</t>
  </si>
  <si>
    <t>United States</t>
  </si>
  <si>
    <t>Norway</t>
  </si>
  <si>
    <t>ULT-AGG</t>
  </si>
  <si>
    <t>MF-AGG</t>
  </si>
  <si>
    <t>Pension Fund (ERISA)</t>
  </si>
  <si>
    <t>BRITAIN</t>
  </si>
  <si>
    <t>Morgan Stanley</t>
  </si>
  <si>
    <t>Goldman Sachs</t>
  </si>
  <si>
    <t>UBS</t>
  </si>
  <si>
    <t>SUM ---&gt;</t>
  </si>
  <si>
    <t>Insurance Company</t>
  </si>
  <si>
    <t>JAPAN</t>
  </si>
  <si>
    <t>Daiwa Securities</t>
  </si>
  <si>
    <t>Bernstein</t>
  </si>
  <si>
    <t>Citi</t>
  </si>
  <si>
    <t>YTDdt</t>
  </si>
  <si>
    <t>A</t>
  </si>
  <si>
    <t>1m Return</t>
  </si>
  <si>
    <t>6m Return</t>
  </si>
  <si>
    <t>Peers Tab</t>
  </si>
  <si>
    <t>KeyBanc Capital Markets</t>
  </si>
  <si>
    <t>Wedbush</t>
  </si>
  <si>
    <t>Q</t>
  </si>
  <si>
    <t>S</t>
  </si>
  <si>
    <t>GROSS_MARGIN/100</t>
  </si>
  <si>
    <t>OPER_MARGIN/100</t>
  </si>
  <si>
    <t>PROF_MARGIN/100</t>
  </si>
  <si>
    <t>RETURN_ON_ASSET/100</t>
  </si>
  <si>
    <t>RETURN_COM_EQY/100</t>
  </si>
  <si>
    <t>PG_NET_REVENUE</t>
  </si>
  <si>
    <t>PERM DENIED</t>
  </si>
  <si>
    <t>Raymond James</t>
  </si>
  <si>
    <t>Jefferies</t>
  </si>
  <si>
    <t>Loop Capital Markets</t>
  </si>
  <si>
    <t>Baird</t>
  </si>
  <si>
    <t>Canaccord Genuity</t>
  </si>
  <si>
    <t>Y</t>
  </si>
  <si>
    <t>HSBC</t>
  </si>
  <si>
    <t>NA</t>
  </si>
  <si>
    <t>EST Detail:</t>
  </si>
  <si>
    <t>BlackRock Inc</t>
  </si>
  <si>
    <t>T Rowe Price Group I</t>
  </si>
  <si>
    <t>Norges Bank</t>
  </si>
  <si>
    <t>CANADA</t>
  </si>
  <si>
    <t>SWITZERLAND</t>
  </si>
  <si>
    <t>GERMANY</t>
  </si>
  <si>
    <t>Form 4</t>
  </si>
  <si>
    <t>13F</t>
  </si>
  <si>
    <t>State Street Corp</t>
  </si>
  <si>
    <t>BANK OF NEW YORK MEL</t>
  </si>
  <si>
    <t>Bank of America Corp</t>
  </si>
  <si>
    <t>Geode Capital Manage</t>
  </si>
  <si>
    <t>Northern Trust Corp</t>
  </si>
  <si>
    <t>UBS AG</t>
  </si>
  <si>
    <t>Government Pension I</t>
  </si>
  <si>
    <t>Goldman Sachs Group</t>
  </si>
  <si>
    <t>Teachers Insurance &amp;</t>
  </si>
  <si>
    <t>Bank</t>
  </si>
  <si>
    <t>Hedge Fund Manager</t>
  </si>
  <si>
    <t>Brokerage</t>
  </si>
  <si>
    <t>Switzerland</t>
  </si>
  <si>
    <t>Japan</t>
  </si>
  <si>
    <t>2498 TT</t>
  </si>
  <si>
    <t>Landesbank Baden-Wuerttemberg</t>
  </si>
  <si>
    <t>Phillip Securities</t>
  </si>
  <si>
    <t>Berkshire Hathaway I</t>
  </si>
  <si>
    <t>FMR LLC</t>
  </si>
  <si>
    <t>JPMorgan Chase &amp; Co</t>
  </si>
  <si>
    <t>Services</t>
  </si>
  <si>
    <t>Europe</t>
  </si>
  <si>
    <t>Greater China</t>
  </si>
  <si>
    <t>#N/A N/A</t>
  </si>
  <si>
    <t>Holding Company</t>
  </si>
  <si>
    <t>Trust</t>
  </si>
  <si>
    <t>FRANCE</t>
  </si>
  <si>
    <t>Cook Timothy</t>
  </si>
  <si>
    <t>Williams Jeffrey</t>
  </si>
  <si>
    <t>Gore Albert</t>
  </si>
  <si>
    <t>Adams Katherine</t>
  </si>
  <si>
    <t>Melius Research LLC</t>
  </si>
  <si>
    <t>BofA Securities</t>
  </si>
  <si>
    <t>Credit Suisse</t>
  </si>
  <si>
    <t>Zacks</t>
  </si>
  <si>
    <t>Rosenblatt Securities Inc.</t>
  </si>
  <si>
    <t>CITIC Securities Co Ltd</t>
  </si>
  <si>
    <t>D.A. Davidson</t>
  </si>
  <si>
    <t>Baptista Research</t>
  </si>
  <si>
    <t>Morningstar</t>
  </si>
  <si>
    <t>Mirae Asset Securities</t>
  </si>
  <si>
    <t>BNP Paribas Exane</t>
  </si>
  <si>
    <t>Deutsche Bank</t>
  </si>
  <si>
    <t>JP Morgan</t>
  </si>
  <si>
    <t>Cowen</t>
  </si>
  <si>
    <t>Wells Fargo</t>
  </si>
  <si>
    <t>Itau BBA Securities</t>
  </si>
  <si>
    <t>Fosun Hani Securities Limited</t>
  </si>
  <si>
    <t>China Securities Co., Ltd.</t>
  </si>
  <si>
    <t>Piper Sandler &amp; Co</t>
  </si>
  <si>
    <t>Barclays</t>
  </si>
  <si>
    <t>Evercore ISI</t>
  </si>
  <si>
    <t>New Street Research LLP</t>
  </si>
  <si>
    <t>Needham</t>
  </si>
  <si>
    <t>KGI Securities Co Ltd</t>
  </si>
  <si>
    <t>Oppenheimer</t>
  </si>
  <si>
    <t>Atlantic Equities</t>
  </si>
  <si>
    <t>Fundamental Research Corp</t>
  </si>
  <si>
    <t>Fubon Securities</t>
  </si>
  <si>
    <t>Monness Crespi Hardt &amp; Co</t>
  </si>
  <si>
    <t>Aletheia Capital Limited</t>
  </si>
  <si>
    <t>CTBC Securities Investment Ser</t>
  </si>
  <si>
    <t>Huatai Research</t>
  </si>
  <si>
    <t>Rest of Asia Pacific</t>
  </si>
  <si>
    <t>Arete Research</t>
  </si>
  <si>
    <t>Legal &amp; General Grou</t>
  </si>
  <si>
    <t>Charles Schwab Corp/</t>
  </si>
  <si>
    <t>Capital Group Cos In</t>
  </si>
  <si>
    <t>United Kingdom</t>
  </si>
  <si>
    <t>Cleveland Research</t>
  </si>
  <si>
    <t>Maxim Group LLC</t>
  </si>
  <si>
    <t>TD Cowen</t>
  </si>
  <si>
    <t>MoffettNathanson LLC</t>
  </si>
  <si>
    <t>Haitong International Research</t>
  </si>
  <si>
    <t>CICC</t>
  </si>
  <si>
    <t>Redburn Atlantic</t>
  </si>
  <si>
    <t>SPDB International Holdings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</si>
</sst>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8"/>
      <color indexed="16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0"/>
      <color indexed="16"/>
      <name val="Helvetica-Black"/>
    </font>
    <font>
      <b/>
      <sz val="9"/>
      <name val="Palatino"/>
      <family val="1"/>
    </font>
    <font>
      <sz val="9"/>
      <name val="Helvetica-Black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4" fillId="0" borderId="0"/>
    <xf numFmtId="0" fontId="5" fillId="2" borderId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 applyFill="0" applyBorder="0" applyProtection="0">
      <alignment horizontal="left"/>
    </xf>
    <xf numFmtId="0" fontId="6" fillId="0" borderId="0" applyFont="0" applyFill="0" applyBorder="0" applyAlignment="0" applyProtection="0">
      <alignment horizontal="right"/>
    </xf>
    <xf numFmtId="0" fontId="9" fillId="0" borderId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1" fontId="10" fillId="0" borderId="0" applyProtection="0">
      <alignment horizontal="right" vertical="center"/>
    </xf>
    <xf numFmtId="0" fontId="7" fillId="0" borderId="0" applyFont="0" applyFill="0" applyBorder="0" applyAlignment="0" applyProtection="0"/>
    <xf numFmtId="0" fontId="11" fillId="0" borderId="0" applyBorder="0" applyProtection="0">
      <alignment vertical="center"/>
    </xf>
    <xf numFmtId="0" fontId="11" fillId="0" borderId="1" applyBorder="0" applyProtection="0">
      <alignment horizontal="right" vertical="center"/>
    </xf>
    <xf numFmtId="0" fontId="12" fillId="0" borderId="0" applyFill="0" applyBorder="0" applyProtection="0">
      <alignment horizontal="left"/>
    </xf>
    <xf numFmtId="0" fontId="8" fillId="0" borderId="2" applyFill="0" applyBorder="0" applyProtection="0">
      <alignment horizontal="left" vertical="top"/>
    </xf>
    <xf numFmtId="0" fontId="19" fillId="6" borderId="2"/>
    <xf numFmtId="0" fontId="17" fillId="7" borderId="0" applyNumberFormat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5" fillId="0" borderId="0" xfId="1" applyFont="1"/>
    <xf numFmtId="14" fontId="15" fillId="0" borderId="0" xfId="1" quotePrefix="1" applyNumberFormat="1" applyFont="1" applyAlignment="1">
      <alignment horizontal="left"/>
    </xf>
    <xf numFmtId="0" fontId="15" fillId="0" borderId="0" xfId="1" quotePrefix="1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165" fontId="3" fillId="0" borderId="0" xfId="0" applyNumberFormat="1" applyFont="1"/>
    <xf numFmtId="14" fontId="0" fillId="0" borderId="0" xfId="0" applyNumberFormat="1"/>
    <xf numFmtId="1" fontId="0" fillId="0" borderId="0" xfId="0" applyNumberFormat="1" applyAlignment="1">
      <alignment horizontal="right"/>
    </xf>
    <xf numFmtId="1" fontId="15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15" fillId="3" borderId="9" xfId="1" quotePrefix="1" applyFont="1" applyFill="1" applyBorder="1" applyAlignment="1">
      <alignment horizontal="left"/>
    </xf>
    <xf numFmtId="2" fontId="3" fillId="0" borderId="0" xfId="0" applyNumberFormat="1" applyFont="1"/>
    <xf numFmtId="49" fontId="0" fillId="0" borderId="0" xfId="0" applyNumberFormat="1"/>
    <xf numFmtId="1" fontId="15" fillId="0" borderId="0" xfId="1" applyNumberFormat="1" applyFont="1" applyAlignment="1">
      <alignment horizontal="left"/>
    </xf>
    <xf numFmtId="1" fontId="0" fillId="3" borderId="9" xfId="0" applyNumberFormat="1" applyFill="1" applyBorder="1" applyAlignment="1">
      <alignment horizontal="right"/>
    </xf>
    <xf numFmtId="1" fontId="15" fillId="3" borderId="9" xfId="1" applyNumberFormat="1" applyFont="1" applyFill="1" applyBorder="1" applyAlignment="1">
      <alignment horizontal="right"/>
    </xf>
    <xf numFmtId="1" fontId="0" fillId="3" borderId="9" xfId="0" applyNumberFormat="1" applyFill="1" applyBorder="1"/>
    <xf numFmtId="14" fontId="13" fillId="0" borderId="0" xfId="0" applyNumberFormat="1" applyFont="1" applyAlignment="1">
      <alignment horizontal="left"/>
    </xf>
    <xf numFmtId="14" fontId="15" fillId="0" borderId="0" xfId="1" applyNumberFormat="1" applyFont="1" applyAlignment="1">
      <alignment horizontal="left"/>
    </xf>
    <xf numFmtId="2" fontId="0" fillId="0" borderId="0" xfId="0" applyNumberFormat="1"/>
    <xf numFmtId="1" fontId="15" fillId="5" borderId="0" xfId="1" quotePrefix="1" applyNumberFormat="1" applyFont="1" applyFill="1" applyAlignment="1">
      <alignment horizontal="left"/>
    </xf>
    <xf numFmtId="1" fontId="15" fillId="5" borderId="0" xfId="1" applyNumberFormat="1" applyFont="1" applyFill="1" applyAlignment="1">
      <alignment horizontal="left"/>
    </xf>
    <xf numFmtId="0" fontId="15" fillId="5" borderId="0" xfId="1" quotePrefix="1" applyFont="1" applyFill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horizontal="left" vertical="center"/>
    </xf>
    <xf numFmtId="14" fontId="15" fillId="0" borderId="3" xfId="1" quotePrefix="1" applyNumberFormat="1" applyFont="1" applyBorder="1" applyAlignment="1">
      <alignment horizontal="left" vertical="center"/>
    </xf>
    <xf numFmtId="0" fontId="15" fillId="0" borderId="7" xfId="1" quotePrefix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3" xfId="0" applyBorder="1" applyAlignment="1">
      <alignment vertical="center"/>
    </xf>
    <xf numFmtId="0" fontId="16" fillId="0" borderId="0" xfId="0" applyFont="1" applyAlignment="1">
      <alignment vertical="center"/>
    </xf>
    <xf numFmtId="0" fontId="0" fillId="5" borderId="12" xfId="0" applyFill="1" applyBorder="1" applyAlignment="1">
      <alignment vertical="center"/>
    </xf>
    <xf numFmtId="0" fontId="17" fillId="7" borderId="0" xfId="26" applyAlignment="1">
      <alignment vertical="center"/>
    </xf>
    <xf numFmtId="17" fontId="0" fillId="0" borderId="0" xfId="0" applyNumberFormat="1" applyAlignment="1">
      <alignment vertical="center"/>
    </xf>
    <xf numFmtId="0" fontId="0" fillId="5" borderId="0" xfId="0" applyFill="1"/>
    <xf numFmtId="15" fontId="0" fillId="0" borderId="0" xfId="0" applyNumberFormat="1" applyAlignment="1">
      <alignment vertical="center"/>
    </xf>
    <xf numFmtId="17" fontId="0" fillId="0" borderId="0" xfId="0" applyNumberFormat="1"/>
    <xf numFmtId="0" fontId="0" fillId="4" borderId="13" xfId="0" applyFill="1" applyBorder="1"/>
    <xf numFmtId="0" fontId="0" fillId="4" borderId="14" xfId="0" applyFill="1" applyBorder="1"/>
  </cellXfs>
  <cellStyles count="27">
    <cellStyle name="******************************************" xfId="1" xr:uid="{00000000-0005-0000-0000-000000000000}"/>
    <cellStyle name="20% - Accent2" xfId="26" builtinId="34"/>
    <cellStyle name="Body_InputCellText" xfId="2" xr:uid="{00000000-0005-0000-0000-000002000000}"/>
    <cellStyle name="Comma 0" xfId="3" xr:uid="{00000000-0005-0000-0000-000004000000}"/>
    <cellStyle name="Comma 0*" xfId="4" xr:uid="{00000000-0005-0000-0000-000005000000}"/>
    <cellStyle name="Comma 2" xfId="5" xr:uid="{00000000-0005-0000-0000-000006000000}"/>
    <cellStyle name="Comma 2*" xfId="6" xr:uid="{00000000-0005-0000-0000-000007000000}"/>
    <cellStyle name="Comma 3*" xfId="7" xr:uid="{00000000-0005-0000-0000-000008000000}"/>
    <cellStyle name="Comma*" xfId="8" xr:uid="{00000000-0005-0000-0000-000009000000}"/>
    <cellStyle name="Currency 2" xfId="9" xr:uid="{00000000-0005-0000-0000-00000A000000}"/>
    <cellStyle name="Currency 2*" xfId="10" xr:uid="{00000000-0005-0000-0000-00000B000000}"/>
    <cellStyle name="Currency 3*" xfId="11" xr:uid="{00000000-0005-0000-0000-00000C000000}"/>
    <cellStyle name="Currency*" xfId="12" xr:uid="{00000000-0005-0000-0000-00000D000000}"/>
    <cellStyle name="Date Aligned*" xfId="13" xr:uid="{00000000-0005-0000-0000-00000E000000}"/>
    <cellStyle name="fa_row_header_standard" xfId="25" xr:uid="{00000000-0005-0000-0000-00000F000000}"/>
    <cellStyle name="Footnote" xfId="14" xr:uid="{00000000-0005-0000-0000-000010000000}"/>
    <cellStyle name="Hard Percent" xfId="15" xr:uid="{00000000-0005-0000-0000-000011000000}"/>
    <cellStyle name="Header" xfId="16" xr:uid="{00000000-0005-0000-0000-000012000000}"/>
    <cellStyle name="Multiple" xfId="17" xr:uid="{00000000-0005-0000-0000-000014000000}"/>
    <cellStyle name="MultipleBelow" xfId="18" xr:uid="{00000000-0005-0000-0000-000015000000}"/>
    <cellStyle name="Normal" xfId="0" builtinId="0"/>
    <cellStyle name="Page Number" xfId="19" xr:uid="{00000000-0005-0000-0000-000017000000}"/>
    <cellStyle name="Percent*" xfId="20" xr:uid="{00000000-0005-0000-0000-000018000000}"/>
    <cellStyle name="Table Head" xfId="21" xr:uid="{00000000-0005-0000-0000-000019000000}"/>
    <cellStyle name="Table Head Aligned" xfId="22" xr:uid="{00000000-0005-0000-0000-00001A000000}"/>
    <cellStyle name="Table Title" xfId="23" xr:uid="{00000000-0005-0000-0000-00001B000000}"/>
    <cellStyle name="Table Units" xfId="24" xr:uid="{00000000-0005-0000-0000-00001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8F8F8"/>
      <rgbColor rgb="00FF0000"/>
      <rgbColor rgb="00B1D5A9"/>
      <rgbColor rgb="000000FF"/>
      <rgbColor rgb="00FFFF00"/>
      <rgbColor rgb="00E11F1F"/>
      <rgbColor rgb="0000FFFF"/>
      <rgbColor rgb="00800000"/>
      <rgbColor rgb="00008000"/>
      <rgbColor rgb="00000080"/>
      <rgbColor rgb="0025B14A"/>
      <rgbColor rgb="00810000"/>
      <rgbColor rgb="00008080"/>
      <rgbColor rgb="00EEEEEE"/>
      <rgbColor rgb="007D7D7D"/>
      <rgbColor rgb="00F4B720"/>
      <rgbColor rgb="0027915F"/>
      <rgbColor rgb="00FCD5B4"/>
      <rgbColor rgb="00F2673C"/>
      <rgbColor rgb="0072E873"/>
      <rgbColor rgb="00FF81B1"/>
      <rgbColor rgb="00A4374A"/>
      <rgbColor rgb="00969696"/>
      <rgbColor rgb="0000F6F6"/>
      <rgbColor rgb="00FF93FF"/>
      <rgbColor rgb="0000FF00"/>
      <rgbColor rgb="00FFBA75"/>
      <rgbColor rgb="00005A9C"/>
      <rgbColor rgb="00800000"/>
      <rgbColor rgb="00008080"/>
      <rgbColor rgb="000000FF"/>
      <rgbColor rgb="00B8CCE4"/>
      <rgbColor rgb="00CCFFFF"/>
      <rgbColor rgb="00D4E1D1"/>
      <rgbColor rgb="00FF6600"/>
      <rgbColor rgb="00DBE5F1"/>
      <rgbColor rgb="00FF99CC"/>
      <rgbColor rgb="00FFDAFF"/>
      <rgbColor rgb="00FAB882"/>
      <rgbColor rgb="00477AB7"/>
      <rgbColor rgb="0000AEEF"/>
      <rgbColor rgb="0099CC00"/>
      <rgbColor rgb="00FFCC00"/>
      <rgbColor rgb="00E46D0A"/>
      <rgbColor rgb="00FF6600"/>
      <rgbColor rgb="00666699"/>
      <rgbColor rgb="00E0E0E0"/>
      <rgbColor rgb="00003366"/>
      <rgbColor rgb="00649955"/>
      <rgbColor rgb="00003300"/>
      <rgbColor rgb="00333300"/>
      <rgbColor rgb="00993300"/>
      <rgbColor rgb="00E3423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MarketCapH"/>
  <dimension ref="A1:AF254"/>
  <sheetViews>
    <sheetView workbookViewId="0">
      <selection activeCell="A4" sqref="A4"/>
    </sheetView>
  </sheetViews>
  <sheetFormatPr baseColWidth="10" defaultColWidth="8.83203125" defaultRowHeight="15"/>
  <cols>
    <col min="6" max="6" width="9.33203125" customWidth="1"/>
    <col min="32" max="32" width="11.5" customWidth="1"/>
  </cols>
  <sheetData>
    <row r="1" spans="1:32">
      <c r="A1" s="10" t="s">
        <v>382</v>
      </c>
    </row>
    <row r="2" spans="1:32">
      <c r="A2" s="10"/>
    </row>
    <row r="3" spans="1:32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2">
      <c r="A4" t="e">
        <f ca="1">_xll.BDH(A3 &amp; " EQUITY","CUR_MKT_CAP",SD,ED,"Dts=H","FX=" &amp; CURRENCY,calCODE,dayCODE,"PER=" &amp; PERIODICITY,"cols=1;rows=251")</f>
        <v>#NAME?</v>
      </c>
      <c r="B4" t="e">
        <f ca="1">_xll.BDH(B3 &amp; " EQUITY","CUR_MKT_CAP",SD,ED,"Dts=H","FX=" &amp; CURRENCY,calCODE,dayCODE,"PER=" &amp; PERIODICITY,"cols=1;rows=251")</f>
        <v>#NAME?</v>
      </c>
      <c r="C4" t="e">
        <f ca="1">_xll.BDH(C3 &amp; " EQUITY","CUR_MKT_CAP",SD,ED,"Dts=H","FX=" &amp; CURRENCY,calCODE,dayCODE,"PER=" &amp; PERIODICITY)</f>
        <v>#NAME?</v>
      </c>
      <c r="D4" t="e">
        <f ca="1">_xll.BDH(D3 &amp; " EQUITY","CUR_MKT_CAP",SD,ED,"Dts=H","FX=" &amp; CURRENCY,calCODE,dayCODE,"PER=" &amp; PERIODICITY)</f>
        <v>#NAME?</v>
      </c>
      <c r="E4" t="e">
        <f ca="1">_xll.BDH(E3 &amp; " EQUITY","CUR_MKT_CAP",SD,ED,"Dts=H","FX=" &amp; CURRENCY,calCODE,dayCODE,"PER=" &amp; PERIODICITY)</f>
        <v>#NAME?</v>
      </c>
      <c r="F4" t="e">
        <f ca="1">_xll.BDH(F3 &amp; " EQUITY","CUR_MKT_CAP",SD,ED,"Dts=H","FX=" &amp; CURRENCY,calCODE,dayCODE,"PER=" &amp; PERIODICITY)</f>
        <v>#NAME?</v>
      </c>
      <c r="G4" t="e">
        <f ca="1">_xll.BDH(G3 &amp; " EQUITY","CUR_MKT_CAP",SD,ED,"Dts=H","FX=" &amp; CURRENCY,calCODE,dayCODE,"PER=" &amp; PERIODICITY)</f>
        <v>#NAME?</v>
      </c>
      <c r="H4" t="e">
        <f ca="1">_xll.BDH(H3 &amp; " EQUITY","CUR_MKT_CAP",SD,ED,"Dts=H","FX=" &amp; CURRENCY,calCODE,dayCODE,"PER=" &amp; PERIODICITY)</f>
        <v>#NAME?</v>
      </c>
      <c r="I4" t="e">
        <f ca="1">_xll.BDH(I3 &amp; " EQUITY","CUR_MKT_CAP",SD,ED,"Dts=H","FX=" &amp; CURRENCY,calCODE,dayCODE,"PER=" &amp; PERIODICITY)</f>
        <v>#NAME?</v>
      </c>
      <c r="J4" t="e">
        <f ca="1">_xll.BDH(J3 &amp; " EQUITY","CUR_MKT_CAP",SD,ED,"Dts=H","FX=" &amp; CURRENCY,calCODE,dayCODE,"PER=" &amp; PERIODICITY)</f>
        <v>#NAME?</v>
      </c>
      <c r="K4" t="e">
        <f ca="1">_xll.BDH(K3 &amp; " EQUITY","CUR_MKT_CAP",SD,ED,"Dts=H","FX=" &amp; CURRENCY,calCODE,dayCODE,"PER=" &amp; PERIODICITY)</f>
        <v>#NAME?</v>
      </c>
      <c r="L4" t="e">
        <f ca="1">_xll.BDH(L3 &amp; " EQUITY","CUR_MKT_CAP",SD,ED,"Dts=H","FX=" &amp; CURRENCY,calCODE,dayCODE,"PER=" &amp; PERIODICITY)</f>
        <v>#NAME?</v>
      </c>
      <c r="M4" t="e">
        <f ca="1">_xll.BDH(M3 &amp; " EQUITY","CUR_MKT_CAP",SD,ED,"Dts=H","FX=" &amp; CURRENCY,calCODE,dayCODE,"PER=" &amp; PERIODICITY)</f>
        <v>#NAME?</v>
      </c>
      <c r="N4" t="e">
        <f ca="1">_xll.BDH(N3 &amp; " EQUITY","CUR_MKT_CAP",SD,ED,"Dts=H","FX=" &amp; CURRENCY,calCODE,dayCODE,"PER=" &amp; PERIODICITY)</f>
        <v>#NAME?</v>
      </c>
      <c r="O4" t="e">
        <f ca="1">_xll.BDH(O3 &amp; " EQUITY","CUR_MKT_CAP",SD,ED,"Dts=H","FX=" &amp; CURRENCY,calCODE,dayCODE,"PER=" &amp; PERIODICITY)</f>
        <v>#NAME?</v>
      </c>
      <c r="P4" t="e">
        <f ca="1">_xll.BDH(P3 &amp; " EQUITY","CUR_MKT_CAP",SD,ED,"Dts=H","FX=" &amp; CURRENCY,calCODE,dayCODE,"PER=" &amp; PERIODICITY)</f>
        <v>#NAME?</v>
      </c>
      <c r="Q4" t="e">
        <f ca="1">_xll.BDH(Q3 &amp; " EQUITY","CUR_MKT_CAP",SD,ED,"Dts=H","FX=" &amp; CURRENCY,calCODE,dayCODE,"PER=" &amp; PERIODICITY)</f>
        <v>#NAME?</v>
      </c>
      <c r="R4" t="e">
        <f ca="1">_xll.BDH(R3 &amp; " EQUITY","CUR_MKT_CAP",SD,ED,"Dts=H","FX=" &amp; CURRENCY,calCODE,dayCODE,"PER=" &amp; PERIODICITY)</f>
        <v>#NAME?</v>
      </c>
      <c r="S4" t="e">
        <f ca="1">_xll.BDH(S3 &amp; " EQUITY","CUR_MKT_CAP",SD,ED,"Dts=H","FX=" &amp; CURRENCY,calCODE,dayCODE,"PER=" &amp; PERIODICITY)</f>
        <v>#NAME?</v>
      </c>
      <c r="T4" t="e">
        <f ca="1">_xll.BDH(T3 &amp; " EQUITY","CUR_MKT_CAP",SD,ED,"Dts=H","FX=" &amp; CURRENCY,calCODE,dayCODE,"PER=" &amp; PERIODICITY)</f>
        <v>#NAME?</v>
      </c>
      <c r="U4" t="e">
        <f ca="1">_xll.BDH(U3 &amp; " EQUITY","CUR_MKT_CAP",SD,ED,"Dts=H","FX=" &amp; CURRENCY,calCODE,dayCODE,"PER=" &amp; PERIODICITY)</f>
        <v>#NAME?</v>
      </c>
      <c r="V4" t="e">
        <f ca="1">_xll.BDH(V3 &amp; " EQUITY","CUR_MKT_CAP",SD,ED,"Dts=H","FX=" &amp; CURRENCY,calCODE,dayCODE,"PER=" &amp; PERIODICITY)</f>
        <v>#NAME?</v>
      </c>
      <c r="W4" t="e">
        <f ca="1">_xll.BDH(W3 &amp; " EQUITY","CUR_MKT_CAP",SD,ED,"Dts=H","FX=" &amp; CURRENCY,calCODE,dayCODE,"PER=" &amp; PERIODICITY)</f>
        <v>#NAME?</v>
      </c>
      <c r="X4" t="e">
        <f ca="1">_xll.BDH(X3 &amp; " EQUITY","CUR_MKT_CAP",SD,ED,"Dts=H","FX=" &amp; CURRENCY,calCODE,dayCODE,"PER=" &amp; PERIODICITY)</f>
        <v>#NAME?</v>
      </c>
      <c r="Y4" t="e">
        <f ca="1">_xll.BDH(Y3 &amp; " EQUITY","CUR_MKT_CAP",SD,ED,"Dts=H","FX=" &amp; CURRENCY,calCODE,dayCODE,"PER=" &amp; PERIODICITY)</f>
        <v>#NAME?</v>
      </c>
      <c r="Z4" t="e">
        <f ca="1">_xll.BDH(Z3 &amp; " EQUITY","CUR_MKT_CAP",SD,ED,"Dts=H","FX=" &amp; CURRENCY,calCODE,dayCODE,"PER=" &amp; PERIODICITY)</f>
        <v>#NAME?</v>
      </c>
      <c r="AA4" t="e">
        <f ca="1">_xll.BDH(AA3 &amp; " EQUITY","CUR_MKT_CAP",SD,ED,"Dts=H","FX=" &amp; CURRENCY,calCODE,dayCODE,"PER=" &amp; PERIODICITY)</f>
        <v>#NAME?</v>
      </c>
      <c r="AB4" t="e">
        <f ca="1">_xll.BDH(AB3 &amp; " EQUITY","CUR_MKT_CAP",SD,ED,"Dts=H","FX=" &amp; CURRENCY,calCODE,dayCODE,"PER=" &amp; PERIODICITY)</f>
        <v>#NAME?</v>
      </c>
      <c r="AC4" t="e">
        <f ca="1">_xll.BDH(AC3 &amp; " EQUITY","CUR_MKT_CAP",SD,ED,"Dts=H","FX=" &amp; CURRENCY,calCODE,dayCODE,"PER=" &amp; PERIODICITY)</f>
        <v>#NAME?</v>
      </c>
      <c r="AD4" t="e">
        <f ca="1">_xll.BDH(AD3 &amp; " EQUITY","CUR_MKT_CAP",SD,ED,"Dts=H","FX=" &amp; CURRENCY,calCODE,dayCODE,"PER=" &amp; PERIODICITY)</f>
        <v>#NAME?</v>
      </c>
      <c r="AF4" s="14"/>
    </row>
    <row r="5" spans="1:32">
      <c r="A5">
        <v>326984.09379999997</v>
      </c>
      <c r="B5">
        <v>1279.0046</v>
      </c>
      <c r="AF5" s="14"/>
    </row>
    <row r="6" spans="1:32">
      <c r="A6">
        <v>327987.93320000003</v>
      </c>
      <c r="B6">
        <v>1282.9115999999999</v>
      </c>
      <c r="AF6" s="14"/>
    </row>
    <row r="7" spans="1:32">
      <c r="A7">
        <v>327987.93320000003</v>
      </c>
      <c r="B7">
        <v>1287.7266</v>
      </c>
      <c r="AF7" s="14"/>
    </row>
    <row r="8" spans="1:32">
      <c r="A8">
        <v>335705.8652</v>
      </c>
      <c r="B8">
        <v>1297.8751</v>
      </c>
      <c r="AF8" s="14"/>
    </row>
    <row r="9" spans="1:32">
      <c r="A9">
        <v>329377.79249999998</v>
      </c>
      <c r="B9">
        <v>1287.837</v>
      </c>
      <c r="AF9" s="14"/>
    </row>
    <row r="10" spans="1:32">
      <c r="A10">
        <v>327095.39179999998</v>
      </c>
      <c r="B10">
        <v>1240.3141000000001</v>
      </c>
      <c r="AF10" s="14"/>
    </row>
    <row r="11" spans="1:32">
      <c r="A11">
        <v>325179.02960000001</v>
      </c>
      <c r="B11">
        <v>1239.1718000000001</v>
      </c>
      <c r="AF11" s="14"/>
    </row>
    <row r="12" spans="1:32">
      <c r="A12">
        <v>332200.95270000002</v>
      </c>
      <c r="B12">
        <v>1214.8300999999999</v>
      </c>
      <c r="AF12" s="14"/>
    </row>
    <row r="13" spans="1:32">
      <c r="A13">
        <v>329515.46639999998</v>
      </c>
      <c r="B13">
        <v>1222.9647</v>
      </c>
      <c r="AF13" s="14"/>
    </row>
    <row r="14" spans="1:32">
      <c r="A14">
        <v>333235.6496</v>
      </c>
      <c r="B14">
        <v>1250.7991999999999</v>
      </c>
      <c r="AF14" s="14"/>
    </row>
    <row r="15" spans="1:32">
      <c r="A15">
        <v>336954.71350000001</v>
      </c>
      <c r="B15">
        <v>1212.9771000000001</v>
      </c>
      <c r="AF15" s="14"/>
    </row>
    <row r="16" spans="1:32">
      <c r="A16">
        <v>334960.6128</v>
      </c>
      <c r="B16">
        <v>1200.9182000000001</v>
      </c>
      <c r="AF16" s="14"/>
    </row>
    <row r="17" spans="1:32">
      <c r="A17">
        <v>323875.01569999999</v>
      </c>
      <c r="B17">
        <v>1187.1216999999999</v>
      </c>
      <c r="AF17" s="14"/>
    </row>
    <row r="18" spans="1:32">
      <c r="A18">
        <v>325209.46269999997</v>
      </c>
      <c r="B18">
        <v>1202.729</v>
      </c>
      <c r="AF18" s="14"/>
    </row>
    <row r="19" spans="1:32">
      <c r="A19">
        <v>324937.13569999998</v>
      </c>
      <c r="B19">
        <v>1194.6781000000001</v>
      </c>
      <c r="AF19" s="14"/>
    </row>
    <row r="20" spans="1:32">
      <c r="A20">
        <v>343037.11369999999</v>
      </c>
      <c r="B20">
        <v>1200.0989999999999</v>
      </c>
      <c r="AF20" s="14"/>
    </row>
    <row r="21" spans="1:32">
      <c r="A21">
        <v>354854.09889999998</v>
      </c>
      <c r="B21">
        <v>1227.9161999999999</v>
      </c>
      <c r="AF21" s="14"/>
    </row>
    <row r="22" spans="1:32">
      <c r="A22">
        <v>350353.94469999999</v>
      </c>
      <c r="B22">
        <v>1234.4815000000001</v>
      </c>
      <c r="AF22" s="14"/>
    </row>
    <row r="23" spans="1:32">
      <c r="A23">
        <v>348076.7046</v>
      </c>
      <c r="B23">
        <v>1252.7094</v>
      </c>
      <c r="AF23" s="14"/>
    </row>
    <row r="24" spans="1:32">
      <c r="A24">
        <v>354894.73800000001</v>
      </c>
      <c r="B24">
        <v>1246.9556</v>
      </c>
      <c r="AF24" s="14"/>
    </row>
    <row r="25" spans="1:32">
      <c r="A25">
        <v>352650.60369999998</v>
      </c>
      <c r="B25">
        <v>1237.6328000000001</v>
      </c>
      <c r="AF25" s="14"/>
    </row>
    <row r="26" spans="1:32">
      <c r="A26">
        <v>357374.01559999998</v>
      </c>
      <c r="B26">
        <v>1238.5225</v>
      </c>
      <c r="AF26" s="14"/>
    </row>
    <row r="27" spans="1:32">
      <c r="A27">
        <v>361191.005</v>
      </c>
      <c r="B27">
        <v>1255.2946999999999</v>
      </c>
      <c r="AF27" s="14"/>
    </row>
    <row r="28" spans="1:32">
      <c r="A28">
        <v>375427.4656</v>
      </c>
      <c r="B28">
        <v>1231.7364</v>
      </c>
      <c r="AF28" s="14"/>
    </row>
    <row r="29" spans="1:32">
      <c r="A29">
        <v>372986.67389999999</v>
      </c>
      <c r="B29">
        <v>1224.759</v>
      </c>
      <c r="AF29" s="14"/>
    </row>
    <row r="30" spans="1:32">
      <c r="A30">
        <v>378773.02250000002</v>
      </c>
      <c r="B30">
        <v>1224.759</v>
      </c>
      <c r="AF30" s="14"/>
    </row>
    <row r="31" spans="1:32">
      <c r="A31">
        <v>372868.71380000003</v>
      </c>
      <c r="B31">
        <v>1224.759</v>
      </c>
      <c r="AF31" s="14"/>
    </row>
    <row r="32" spans="1:32">
      <c r="A32">
        <v>372244.12459999998</v>
      </c>
      <c r="B32">
        <v>1229.1750999999999</v>
      </c>
      <c r="AF32" s="14"/>
    </row>
    <row r="33" spans="1:32">
      <c r="A33">
        <v>369088.3027</v>
      </c>
      <c r="B33">
        <v>1208.3761</v>
      </c>
      <c r="AF33" s="14"/>
    </row>
    <row r="34" spans="1:32">
      <c r="A34">
        <v>369088.3027</v>
      </c>
      <c r="B34">
        <v>1206.4848</v>
      </c>
      <c r="AF34" s="14"/>
    </row>
    <row r="35" spans="1:32">
      <c r="A35">
        <v>366865.21289999998</v>
      </c>
      <c r="B35">
        <v>1175.9752000000001</v>
      </c>
      <c r="AF35" s="14"/>
    </row>
    <row r="36" spans="1:32">
      <c r="A36">
        <v>360624.72440000001</v>
      </c>
      <c r="B36">
        <v>1187.2261000000001</v>
      </c>
      <c r="AF36" s="14"/>
    </row>
    <row r="37" spans="1:32">
      <c r="A37">
        <v>353241.571</v>
      </c>
      <c r="B37">
        <v>1160.069</v>
      </c>
      <c r="AF37" s="14"/>
    </row>
    <row r="38" spans="1:32">
      <c r="A38">
        <v>342908.65779999999</v>
      </c>
      <c r="B38">
        <v>1098.3239000000001</v>
      </c>
      <c r="AF38" s="14"/>
    </row>
    <row r="39" spans="1:32">
      <c r="A39">
        <v>340607.46360000002</v>
      </c>
      <c r="B39">
        <v>1096.5060000000001</v>
      </c>
      <c r="AF39" s="14"/>
    </row>
    <row r="40" spans="1:32">
      <c r="A40">
        <v>344333.99829999998</v>
      </c>
      <c r="B40">
        <v>1111.2166999999999</v>
      </c>
      <c r="AF40" s="14"/>
    </row>
    <row r="41" spans="1:32">
      <c r="A41">
        <v>336323.3357</v>
      </c>
      <c r="B41">
        <v>1060.2224000000001</v>
      </c>
      <c r="AF41" s="14"/>
    </row>
    <row r="42" spans="1:32">
      <c r="A42">
        <v>329499.29800000001</v>
      </c>
      <c r="B42">
        <v>1056.0992000000001</v>
      </c>
      <c r="AF42" s="14"/>
    </row>
    <row r="43" spans="1:32">
      <c r="A43">
        <v>327988.5478</v>
      </c>
      <c r="B43">
        <v>1075.9441999999999</v>
      </c>
      <c r="AF43" s="14"/>
    </row>
    <row r="44" spans="1:32">
      <c r="A44">
        <v>340746.45689999999</v>
      </c>
      <c r="B44">
        <v>1084.1219000000001</v>
      </c>
      <c r="AF44" s="14"/>
    </row>
    <row r="45" spans="1:32">
      <c r="A45">
        <v>331835.79830000002</v>
      </c>
      <c r="B45">
        <v>1064.7185999999999</v>
      </c>
      <c r="AF45" s="14"/>
    </row>
    <row r="46" spans="1:32">
      <c r="A46">
        <v>332470.95329999999</v>
      </c>
      <c r="B46">
        <v>1073.8198</v>
      </c>
      <c r="AF46" s="14"/>
    </row>
    <row r="47" spans="1:32">
      <c r="A47">
        <v>333204.0356</v>
      </c>
      <c r="B47">
        <v>1108.6006</v>
      </c>
      <c r="AF47" s="14"/>
    </row>
    <row r="48" spans="1:32">
      <c r="A48">
        <v>334102.2745</v>
      </c>
      <c r="B48">
        <v>1089.2755999999999</v>
      </c>
      <c r="AF48" s="14"/>
    </row>
    <row r="49" spans="1:32">
      <c r="A49">
        <v>334102.2745</v>
      </c>
      <c r="B49">
        <v>1089.2755999999999</v>
      </c>
      <c r="AF49" s="14"/>
    </row>
    <row r="50" spans="1:32">
      <c r="A50">
        <v>339952.4278</v>
      </c>
      <c r="B50">
        <v>1091.6211000000001</v>
      </c>
      <c r="AF50" s="14"/>
    </row>
    <row r="51" spans="1:32">
      <c r="A51">
        <v>341537.86249999999</v>
      </c>
      <c r="B51">
        <v>1101.7221</v>
      </c>
      <c r="AF51" s="14"/>
    </row>
    <row r="52" spans="1:32">
      <c r="A52">
        <v>341537.86249999999</v>
      </c>
      <c r="B52">
        <v>1100.6066000000001</v>
      </c>
      <c r="AF52" s="14"/>
    </row>
    <row r="53" spans="1:32">
      <c r="A53">
        <v>357601.06790000002</v>
      </c>
      <c r="B53">
        <v>1079.4005999999999</v>
      </c>
      <c r="AF53" s="14"/>
    </row>
    <row r="54" spans="1:32">
      <c r="A54">
        <v>355641.0356</v>
      </c>
      <c r="B54">
        <v>1090.0902000000001</v>
      </c>
      <c r="AF54" s="14"/>
    </row>
    <row r="55" spans="1:32">
      <c r="A55">
        <v>348264.26179999998</v>
      </c>
      <c r="B55">
        <v>1066.8797999999999</v>
      </c>
      <c r="AF55" s="14"/>
    </row>
    <row r="56" spans="1:32">
      <c r="A56">
        <v>344988.5282</v>
      </c>
      <c r="B56">
        <v>1067.5379</v>
      </c>
      <c r="AF56" s="14"/>
    </row>
    <row r="57" spans="1:32">
      <c r="A57">
        <v>342520.98670000001</v>
      </c>
      <c r="B57">
        <v>1077.9689000000001</v>
      </c>
      <c r="AF57" s="14"/>
    </row>
    <row r="58" spans="1:32">
      <c r="A58">
        <v>341991.4938</v>
      </c>
      <c r="B58">
        <v>1084.5861</v>
      </c>
      <c r="AF58" s="14"/>
    </row>
    <row r="59" spans="1:32">
      <c r="A59">
        <v>341991.4938</v>
      </c>
      <c r="B59">
        <v>1101.1811</v>
      </c>
      <c r="AF59" s="14"/>
    </row>
    <row r="60" spans="1:32">
      <c r="A60">
        <v>346028.1777</v>
      </c>
      <c r="B60">
        <v>1121.3625</v>
      </c>
      <c r="AF60" s="14"/>
    </row>
    <row r="61" spans="1:32">
      <c r="A61">
        <v>341200.96389999997</v>
      </c>
      <c r="B61">
        <v>1115.9627</v>
      </c>
      <c r="AF61" s="14"/>
    </row>
    <row r="62" spans="1:32">
      <c r="A62">
        <v>346187.54</v>
      </c>
      <c r="B62">
        <v>1119.5997</v>
      </c>
      <c r="AF62" s="14"/>
    </row>
    <row r="63" spans="1:32">
      <c r="A63">
        <v>343108.55729999999</v>
      </c>
      <c r="B63">
        <v>1099.8706999999999</v>
      </c>
      <c r="AF63" s="14"/>
    </row>
    <row r="64" spans="1:32">
      <c r="A64">
        <v>339940.42119999998</v>
      </c>
      <c r="B64">
        <v>1121.4145000000001</v>
      </c>
      <c r="AF64" s="14"/>
    </row>
    <row r="65" spans="1:32">
      <c r="A65">
        <v>342009.00959999999</v>
      </c>
      <c r="B65">
        <v>1097.0625</v>
      </c>
      <c r="AF65" s="14"/>
    </row>
    <row r="66" spans="1:32">
      <c r="A66">
        <v>331637.59399999998</v>
      </c>
      <c r="B66">
        <v>1084.538</v>
      </c>
      <c r="AF66" s="14"/>
    </row>
    <row r="67" spans="1:32">
      <c r="A67">
        <v>340416.00900000002</v>
      </c>
      <c r="B67">
        <v>1122.2440999999999</v>
      </c>
      <c r="AF67" s="14"/>
    </row>
    <row r="68" spans="1:32">
      <c r="A68">
        <v>327875.87479999999</v>
      </c>
      <c r="B68">
        <v>1114.9458</v>
      </c>
      <c r="AF68" s="14"/>
    </row>
    <row r="69" spans="1:32">
      <c r="A69">
        <v>319060.96289999998</v>
      </c>
      <c r="B69">
        <v>1106.4948999999999</v>
      </c>
      <c r="AF69" s="14"/>
    </row>
    <row r="70" spans="1:32">
      <c r="A70">
        <v>317013.95669999998</v>
      </c>
      <c r="B70">
        <v>1117.2766999999999</v>
      </c>
      <c r="AF70" s="14"/>
    </row>
    <row r="71" spans="1:32">
      <c r="A71">
        <v>328910.04830000002</v>
      </c>
      <c r="B71">
        <v>1129.6492000000001</v>
      </c>
      <c r="AF71" s="14"/>
    </row>
    <row r="72" spans="1:32">
      <c r="A72">
        <v>326917.49040000001</v>
      </c>
      <c r="B72">
        <v>1122.2240999999999</v>
      </c>
      <c r="AF72" s="14"/>
    </row>
    <row r="73" spans="1:32">
      <c r="A73">
        <v>336872.5809</v>
      </c>
      <c r="B73">
        <v>1110.3936000000001</v>
      </c>
      <c r="AF73" s="14"/>
    </row>
    <row r="74" spans="1:32">
      <c r="A74">
        <v>336872.5809</v>
      </c>
      <c r="B74">
        <v>1105.1337000000001</v>
      </c>
      <c r="AF74" s="14"/>
    </row>
    <row r="75" spans="1:32">
      <c r="A75">
        <v>335018.25219999999</v>
      </c>
      <c r="B75">
        <v>1191.4246000000001</v>
      </c>
      <c r="AF75" s="14"/>
    </row>
    <row r="76" spans="1:32">
      <c r="A76">
        <v>328644.54359999998</v>
      </c>
      <c r="B76">
        <v>1191.4246000000001</v>
      </c>
      <c r="AF76" s="14"/>
    </row>
    <row r="77" spans="1:32">
      <c r="A77">
        <v>325265.10680000001</v>
      </c>
      <c r="B77">
        <v>1166.8506</v>
      </c>
      <c r="AF77" s="14"/>
    </row>
    <row r="78" spans="1:32">
      <c r="A78">
        <v>334702.64069999999</v>
      </c>
      <c r="B78">
        <v>1174.0735999999999</v>
      </c>
      <c r="AF78" s="14"/>
    </row>
    <row r="79" spans="1:32">
      <c r="A79">
        <v>340486.8358</v>
      </c>
      <c r="B79">
        <v>1163.2908</v>
      </c>
      <c r="AF79" s="14"/>
    </row>
    <row r="80" spans="1:32">
      <c r="A80">
        <v>343098.38270000002</v>
      </c>
      <c r="B80">
        <v>1162.8952999999999</v>
      </c>
      <c r="AF80" s="14"/>
    </row>
    <row r="81" spans="1:32">
      <c r="A81">
        <v>337378.35460000002</v>
      </c>
      <c r="B81">
        <v>1183.9953</v>
      </c>
      <c r="AF81" s="14"/>
    </row>
    <row r="82" spans="1:32">
      <c r="A82">
        <v>345266.70929999999</v>
      </c>
      <c r="B82">
        <v>1173.5826</v>
      </c>
      <c r="AF82" s="14"/>
    </row>
    <row r="83" spans="1:32">
      <c r="A83">
        <v>349774.3651</v>
      </c>
      <c r="B83">
        <v>1236.8694</v>
      </c>
      <c r="AF83" s="14"/>
    </row>
    <row r="84" spans="1:32">
      <c r="A84">
        <v>343683.50890000002</v>
      </c>
      <c r="B84">
        <v>1266.0752</v>
      </c>
      <c r="AF84" s="14"/>
    </row>
    <row r="85" spans="1:32">
      <c r="A85">
        <v>346987.772</v>
      </c>
      <c r="B85">
        <v>1220.6731</v>
      </c>
      <c r="AF85" s="14"/>
    </row>
    <row r="86" spans="1:32">
      <c r="A86">
        <v>346566.6753</v>
      </c>
      <c r="B86">
        <v>1219.6233</v>
      </c>
      <c r="AF86" s="14"/>
    </row>
    <row r="87" spans="1:32">
      <c r="A87">
        <v>348445.89720000001</v>
      </c>
      <c r="B87">
        <v>1190.9258</v>
      </c>
      <c r="AF87" s="14"/>
    </row>
    <row r="88" spans="1:32">
      <c r="A88">
        <v>351417.00770000002</v>
      </c>
      <c r="B88">
        <v>1174.9997000000001</v>
      </c>
      <c r="AF88" s="14"/>
    </row>
    <row r="89" spans="1:32">
      <c r="A89">
        <v>352783.09509999998</v>
      </c>
      <c r="B89">
        <v>1184.1157000000001</v>
      </c>
      <c r="AF89" s="14"/>
    </row>
    <row r="90" spans="1:32">
      <c r="A90">
        <v>352968.37170000002</v>
      </c>
      <c r="B90">
        <v>1168.9301</v>
      </c>
      <c r="AF90" s="14"/>
    </row>
    <row r="91" spans="1:32">
      <c r="A91">
        <v>352059.90549999999</v>
      </c>
      <c r="B91">
        <v>1153.1641</v>
      </c>
      <c r="AF91" s="14"/>
    </row>
    <row r="92" spans="1:32">
      <c r="A92">
        <v>352474.11459999997</v>
      </c>
      <c r="B92">
        <v>1158.4059999999999</v>
      </c>
      <c r="AF92" s="14"/>
    </row>
    <row r="93" spans="1:32">
      <c r="A93">
        <v>376698.36930000002</v>
      </c>
      <c r="B93">
        <v>1230.3692000000001</v>
      </c>
      <c r="AF93" s="14"/>
    </row>
    <row r="94" spans="1:32">
      <c r="A94">
        <v>377290.63699999999</v>
      </c>
      <c r="B94">
        <v>1217.4404</v>
      </c>
      <c r="AF94" s="14"/>
    </row>
    <row r="95" spans="1:32">
      <c r="A95">
        <v>378847.51890000002</v>
      </c>
      <c r="B95">
        <v>1196.6985</v>
      </c>
      <c r="AF95" s="14"/>
    </row>
    <row r="96" spans="1:32">
      <c r="A96">
        <v>378779.07459999999</v>
      </c>
      <c r="B96">
        <v>1204.0206000000001</v>
      </c>
      <c r="AF96" s="14"/>
    </row>
    <row r="97" spans="1:32">
      <c r="A97">
        <v>381138.81939999998</v>
      </c>
      <c r="B97">
        <v>1195.4636</v>
      </c>
      <c r="AF97" s="14"/>
    </row>
    <row r="98" spans="1:32">
      <c r="A98">
        <v>366302.90600000002</v>
      </c>
      <c r="B98">
        <v>1199.3291999999999</v>
      </c>
      <c r="AF98" s="14"/>
    </row>
    <row r="99" spans="1:32">
      <c r="A99">
        <v>374141.70150000002</v>
      </c>
      <c r="B99">
        <v>1170.1214</v>
      </c>
      <c r="AF99" s="14"/>
    </row>
    <row r="100" spans="1:32">
      <c r="A100">
        <v>377924.34269999998</v>
      </c>
      <c r="B100">
        <v>1185.7816</v>
      </c>
      <c r="AF100" s="14"/>
    </row>
    <row r="101" spans="1:32">
      <c r="A101">
        <v>374867.92719999998</v>
      </c>
      <c r="B101">
        <v>1177.2439999999999</v>
      </c>
      <c r="AF101" s="14"/>
    </row>
    <row r="102" spans="1:32">
      <c r="A102">
        <v>374947.85560000001</v>
      </c>
      <c r="B102">
        <v>1177.4009000000001</v>
      </c>
      <c r="AF102" s="14"/>
    </row>
    <row r="103" spans="1:32">
      <c r="A103">
        <v>362322.75559999997</v>
      </c>
      <c r="B103">
        <v>1146.2910999999999</v>
      </c>
      <c r="AF103" s="14"/>
    </row>
    <row r="104" spans="1:32">
      <c r="A104">
        <v>357016.11219999997</v>
      </c>
      <c r="B104">
        <v>1111.7511</v>
      </c>
      <c r="AF104" s="14"/>
    </row>
    <row r="105" spans="1:32">
      <c r="A105">
        <v>361447.30239999999</v>
      </c>
      <c r="B105">
        <v>1124.1732999999999</v>
      </c>
      <c r="AF105" s="14"/>
    </row>
    <row r="106" spans="1:32">
      <c r="A106">
        <v>354813.62729999999</v>
      </c>
      <c r="B106">
        <v>1124.1732999999999</v>
      </c>
      <c r="AF106" s="14"/>
    </row>
    <row r="107" spans="1:32">
      <c r="A107">
        <v>347178.29210000002</v>
      </c>
      <c r="B107">
        <v>1124.1732999999999</v>
      </c>
      <c r="AF107" s="14"/>
    </row>
    <row r="108" spans="1:32">
      <c r="A108">
        <v>349084.8566</v>
      </c>
      <c r="B108">
        <v>1096.4911</v>
      </c>
      <c r="AF108" s="14"/>
    </row>
    <row r="109" spans="1:32">
      <c r="A109">
        <v>350655.63010000001</v>
      </c>
      <c r="B109">
        <v>1070.7755</v>
      </c>
      <c r="AF109" s="14"/>
    </row>
    <row r="110" spans="1:32">
      <c r="A110">
        <v>349218.50439999998</v>
      </c>
      <c r="B110">
        <v>1094.4567</v>
      </c>
      <c r="AF110" s="14"/>
    </row>
    <row r="111" spans="1:32">
      <c r="A111">
        <v>365280.09159999999</v>
      </c>
      <c r="B111">
        <v>1116.8751</v>
      </c>
      <c r="AF111" s="14"/>
    </row>
    <row r="112" spans="1:32">
      <c r="A112">
        <v>362357.33270000003</v>
      </c>
      <c r="B112">
        <v>1143.1559</v>
      </c>
      <c r="AF112" s="14"/>
    </row>
    <row r="113" spans="1:32">
      <c r="A113">
        <v>349341.07520000002</v>
      </c>
      <c r="B113">
        <v>1089.8480999999999</v>
      </c>
      <c r="AF113" s="14"/>
    </row>
    <row r="114" spans="1:32">
      <c r="A114">
        <v>311219.03200000001</v>
      </c>
      <c r="B114">
        <v>986.69780000000003</v>
      </c>
      <c r="AF114" s="14"/>
    </row>
    <row r="115" spans="1:32">
      <c r="A115">
        <v>314128.3884</v>
      </c>
      <c r="B115">
        <v>961.80679999999995</v>
      </c>
      <c r="AF115" s="14"/>
    </row>
    <row r="116" spans="1:32">
      <c r="A116">
        <v>324248.90130000003</v>
      </c>
      <c r="B116">
        <v>1004.6197</v>
      </c>
      <c r="AF116" s="14"/>
    </row>
    <row r="117" spans="1:32">
      <c r="A117">
        <v>318254.27919999999</v>
      </c>
      <c r="B117">
        <v>1002.5621</v>
      </c>
      <c r="AF117" s="14"/>
    </row>
    <row r="118" spans="1:32">
      <c r="A118">
        <v>326793.75380000001</v>
      </c>
      <c r="B118">
        <v>995.4434</v>
      </c>
      <c r="AF118" s="14"/>
    </row>
    <row r="119" spans="1:32">
      <c r="A119">
        <v>329054.11430000002</v>
      </c>
      <c r="B119">
        <v>1012.9281</v>
      </c>
      <c r="AF119" s="14"/>
    </row>
    <row r="120" spans="1:32">
      <c r="A120">
        <v>332694.10340000002</v>
      </c>
      <c r="B120">
        <v>1019.5903</v>
      </c>
      <c r="AF120" s="14"/>
    </row>
    <row r="121" spans="1:32">
      <c r="A121">
        <v>339624.61979999999</v>
      </c>
      <c r="B121">
        <v>1051.7737999999999</v>
      </c>
      <c r="AF121" s="14"/>
    </row>
    <row r="122" spans="1:32">
      <c r="A122">
        <v>339624.61979999999</v>
      </c>
      <c r="B122">
        <v>1063.3413</v>
      </c>
      <c r="AF122" s="14"/>
    </row>
    <row r="123" spans="1:32">
      <c r="A123">
        <v>354510.12599999999</v>
      </c>
      <c r="B123">
        <v>1085.2862</v>
      </c>
      <c r="AF123" s="14"/>
    </row>
    <row r="124" spans="1:32">
      <c r="A124">
        <v>350426.549</v>
      </c>
      <c r="B124">
        <v>1093.0704000000001</v>
      </c>
      <c r="AF124" s="14"/>
    </row>
    <row r="125" spans="1:32">
      <c r="A125">
        <v>354072.70890000003</v>
      </c>
      <c r="B125">
        <v>1112.2594999999999</v>
      </c>
      <c r="AF125" s="14"/>
    </row>
    <row r="126" spans="1:32">
      <c r="A126">
        <v>350423.92190000002</v>
      </c>
      <c r="B126">
        <v>1118.6665</v>
      </c>
      <c r="AF126" s="14"/>
    </row>
    <row r="127" spans="1:32">
      <c r="A127">
        <v>348000.2782</v>
      </c>
      <c r="B127">
        <v>1153.9005</v>
      </c>
      <c r="AF127" s="14"/>
    </row>
    <row r="128" spans="1:32">
      <c r="A128">
        <v>349462.53320000001</v>
      </c>
      <c r="B128">
        <v>1144.4616000000001</v>
      </c>
      <c r="AF128" s="14"/>
    </row>
    <row r="129" spans="1:32">
      <c r="A129">
        <v>342003.57740000001</v>
      </c>
      <c r="B129">
        <v>1189.8492000000001</v>
      </c>
      <c r="AF129" s="14"/>
    </row>
    <row r="130" spans="1:32">
      <c r="A130">
        <v>339956.66470000002</v>
      </c>
      <c r="B130">
        <v>1185.7139999999999</v>
      </c>
      <c r="AF130" s="14"/>
    </row>
    <row r="131" spans="1:32">
      <c r="A131">
        <v>341265.71250000002</v>
      </c>
      <c r="B131">
        <v>1171.5838000000001</v>
      </c>
      <c r="AF131" s="14"/>
    </row>
    <row r="132" spans="1:32">
      <c r="A132">
        <v>331448.05320000002</v>
      </c>
      <c r="B132">
        <v>1164.1101000000001</v>
      </c>
      <c r="AF132" s="14"/>
    </row>
    <row r="133" spans="1:32">
      <c r="A133">
        <v>331493.47440000001</v>
      </c>
      <c r="B133">
        <v>1159.0011999999999</v>
      </c>
      <c r="AF133" s="14"/>
    </row>
    <row r="134" spans="1:32">
      <c r="A134">
        <v>322972.68440000003</v>
      </c>
      <c r="B134">
        <v>1140.4807000000001</v>
      </c>
      <c r="AF134" s="14"/>
    </row>
    <row r="135" spans="1:32">
      <c r="A135">
        <v>313034.03009999997</v>
      </c>
      <c r="B135">
        <v>1087.2786000000001</v>
      </c>
      <c r="AF135" s="14"/>
    </row>
    <row r="136" spans="1:32">
      <c r="A136">
        <v>308823.52639999997</v>
      </c>
      <c r="B136">
        <v>1145.6705999999999</v>
      </c>
      <c r="AF136" s="14"/>
    </row>
    <row r="137" spans="1:32">
      <c r="A137">
        <v>307143.99050000001</v>
      </c>
      <c r="B137">
        <v>1161.8821</v>
      </c>
      <c r="AF137" s="14"/>
    </row>
    <row r="138" spans="1:32">
      <c r="A138">
        <v>300539.47460000002</v>
      </c>
      <c r="B138">
        <v>1138.2961</v>
      </c>
      <c r="AF138" s="14"/>
    </row>
    <row r="139" spans="1:32">
      <c r="A139">
        <v>294126.10879999999</v>
      </c>
      <c r="B139">
        <v>1097.5191</v>
      </c>
      <c r="AF139" s="14"/>
    </row>
    <row r="140" spans="1:32">
      <c r="A140">
        <v>289260.85930000001</v>
      </c>
      <c r="B140">
        <v>1123.7212</v>
      </c>
      <c r="AF140" s="14"/>
    </row>
    <row r="141" spans="1:32">
      <c r="A141">
        <v>295108.51040000003</v>
      </c>
      <c r="B141">
        <v>1142.6427000000001</v>
      </c>
      <c r="AF141" s="14"/>
    </row>
    <row r="142" spans="1:32">
      <c r="A142">
        <v>289041.42259999999</v>
      </c>
      <c r="B142">
        <v>1182.5016000000001</v>
      </c>
      <c r="AF142" s="14"/>
    </row>
    <row r="143" spans="1:32">
      <c r="A143">
        <v>289041.42259999999</v>
      </c>
      <c r="B143">
        <v>1191.9897000000001</v>
      </c>
      <c r="AF143" s="14"/>
    </row>
    <row r="144" spans="1:32">
      <c r="A144">
        <v>289041.42259999999</v>
      </c>
      <c r="B144">
        <v>1191.9897000000001</v>
      </c>
      <c r="AF144" s="14"/>
    </row>
    <row r="145" spans="1:32">
      <c r="A145">
        <v>289041.42259999999</v>
      </c>
      <c r="B145">
        <v>1165.8087</v>
      </c>
      <c r="AF145" s="14"/>
    </row>
    <row r="146" spans="1:32">
      <c r="A146">
        <v>283377.17509999999</v>
      </c>
      <c r="B146">
        <v>1179.2147</v>
      </c>
      <c r="AF146" s="14"/>
    </row>
    <row r="147" spans="1:32">
      <c r="A147">
        <v>282346.10119999998</v>
      </c>
      <c r="B147">
        <v>1161.8689999999999</v>
      </c>
      <c r="AF147" s="14"/>
    </row>
    <row r="148" spans="1:32">
      <c r="A148">
        <v>279954.44390000001</v>
      </c>
      <c r="B148">
        <v>1155.3291999999999</v>
      </c>
      <c r="AF148" s="14"/>
    </row>
    <row r="149" spans="1:32">
      <c r="A149">
        <v>283743.02069999999</v>
      </c>
      <c r="B149">
        <v>1143.9893</v>
      </c>
      <c r="AF149" s="14"/>
    </row>
    <row r="150" spans="1:32">
      <c r="A150">
        <v>277759.84759999998</v>
      </c>
      <c r="B150">
        <v>1149.6992</v>
      </c>
      <c r="AF150" s="14"/>
    </row>
    <row r="151" spans="1:32">
      <c r="A151">
        <v>293138.33350000001</v>
      </c>
      <c r="B151">
        <v>1154.0918999999999</v>
      </c>
      <c r="AF151" s="14"/>
    </row>
    <row r="152" spans="1:32">
      <c r="A152">
        <v>292654.27590000001</v>
      </c>
      <c r="B152">
        <v>1192.0152</v>
      </c>
      <c r="AF152" s="14"/>
    </row>
    <row r="153" spans="1:32">
      <c r="A153">
        <v>279195.15350000001</v>
      </c>
      <c r="B153">
        <v>1244.7353000000001</v>
      </c>
      <c r="AF153" s="14"/>
    </row>
    <row r="154" spans="1:32">
      <c r="A154">
        <v>279195.15350000001</v>
      </c>
      <c r="B154">
        <v>1358.4368999999999</v>
      </c>
      <c r="AF154" s="14"/>
    </row>
    <row r="155" spans="1:32">
      <c r="A155">
        <v>276218.19099999999</v>
      </c>
      <c r="B155">
        <v>1358.4368999999999</v>
      </c>
      <c r="AF155" s="14"/>
    </row>
    <row r="156" spans="1:32">
      <c r="A156">
        <v>276218.19099999999</v>
      </c>
      <c r="B156">
        <v>1358.4368999999999</v>
      </c>
      <c r="AF156" s="14"/>
    </row>
    <row r="157" spans="1:32">
      <c r="A157">
        <v>268010.65509999997</v>
      </c>
      <c r="B157">
        <v>1351.5652</v>
      </c>
      <c r="AF157" s="14"/>
    </row>
    <row r="158" spans="1:32">
      <c r="A158">
        <v>270879.4105</v>
      </c>
      <c r="B158">
        <v>1333.0748000000001</v>
      </c>
      <c r="AF158" s="14"/>
    </row>
    <row r="159" spans="1:32">
      <c r="A159">
        <v>267399.00439999998</v>
      </c>
      <c r="B159">
        <v>1283.2097000000001</v>
      </c>
      <c r="AF159" s="14"/>
    </row>
    <row r="160" spans="1:32">
      <c r="A160">
        <v>267399.00439999998</v>
      </c>
      <c r="B160">
        <v>1245.6402</v>
      </c>
      <c r="AF160" s="14"/>
    </row>
    <row r="161" spans="1:32">
      <c r="A161">
        <v>259626.67310000001</v>
      </c>
      <c r="B161">
        <v>1245.6402</v>
      </c>
      <c r="AF161" s="14"/>
    </row>
    <row r="162" spans="1:32">
      <c r="A162">
        <v>262051.5839</v>
      </c>
      <c r="B162">
        <v>1229.0762999999999</v>
      </c>
      <c r="AF162" s="14"/>
    </row>
    <row r="163" spans="1:32">
      <c r="A163">
        <v>266560.82179999998</v>
      </c>
      <c r="B163">
        <v>1257.0311999999999</v>
      </c>
      <c r="AF163" s="14"/>
    </row>
    <row r="164" spans="1:32">
      <c r="A164">
        <v>260329.9999</v>
      </c>
      <c r="B164">
        <v>1236.4160999999999</v>
      </c>
    </row>
    <row r="165" spans="1:32">
      <c r="A165">
        <v>259710.85949999999</v>
      </c>
      <c r="B165">
        <v>1259.1851999999999</v>
      </c>
    </row>
    <row r="166" spans="1:32">
      <c r="A166">
        <v>258147.10190000001</v>
      </c>
      <c r="B166">
        <v>1256.8964000000001</v>
      </c>
    </row>
    <row r="167" spans="1:32">
      <c r="A167">
        <v>255394.54459999999</v>
      </c>
      <c r="B167">
        <v>1249.5886</v>
      </c>
    </row>
    <row r="168" spans="1:32">
      <c r="A168">
        <v>249702.02549999999</v>
      </c>
      <c r="B168">
        <v>1243.7179000000001</v>
      </c>
    </row>
    <row r="169" spans="1:32">
      <c r="A169">
        <v>255320.1496</v>
      </c>
      <c r="B169">
        <v>1234.8498999999999</v>
      </c>
    </row>
    <row r="170" spans="1:32">
      <c r="A170">
        <v>244762.46840000001</v>
      </c>
      <c r="B170">
        <v>1189.6735000000001</v>
      </c>
    </row>
    <row r="171" spans="1:32">
      <c r="A171">
        <v>239640.11670000001</v>
      </c>
      <c r="B171">
        <v>1183.5556999999999</v>
      </c>
    </row>
    <row r="172" spans="1:32">
      <c r="A172">
        <v>250698.85010000001</v>
      </c>
      <c r="B172">
        <v>1186.0032000000001</v>
      </c>
    </row>
    <row r="173" spans="1:32">
      <c r="A173">
        <v>256866.7942</v>
      </c>
      <c r="B173">
        <v>1148.6677999999999</v>
      </c>
    </row>
    <row r="174" spans="1:32">
      <c r="A174">
        <v>255708.7506</v>
      </c>
      <c r="B174">
        <v>1143.7750000000001</v>
      </c>
    </row>
    <row r="175" spans="1:32">
      <c r="A175">
        <v>256693.97210000001</v>
      </c>
      <c r="B175">
        <v>1143.7750000000001</v>
      </c>
    </row>
    <row r="176" spans="1:32">
      <c r="A176">
        <v>252529.23910000001</v>
      </c>
      <c r="B176">
        <v>1123.5726</v>
      </c>
    </row>
    <row r="177" spans="1:2">
      <c r="A177">
        <v>254801.7041</v>
      </c>
      <c r="B177">
        <v>1136.1932999999999</v>
      </c>
    </row>
    <row r="178" spans="1:2">
      <c r="A178">
        <v>249386.7763</v>
      </c>
      <c r="B178">
        <v>1148.7421999999999</v>
      </c>
    </row>
    <row r="179" spans="1:2">
      <c r="A179">
        <v>244210.8217</v>
      </c>
      <c r="B179">
        <v>1132.2465999999999</v>
      </c>
    </row>
    <row r="180" spans="1:2">
      <c r="A180">
        <v>247953.9553</v>
      </c>
      <c r="B180">
        <v>1160.1370999999999</v>
      </c>
    </row>
    <row r="181" spans="1:2">
      <c r="A181">
        <v>243568.66639999999</v>
      </c>
      <c r="B181">
        <v>1149.3556000000001</v>
      </c>
    </row>
    <row r="182" spans="1:2">
      <c r="A182">
        <v>224574.46710000001</v>
      </c>
      <c r="B182">
        <v>1148.2815000000001</v>
      </c>
    </row>
    <row r="183" spans="1:2">
      <c r="A183">
        <v>214743.4327</v>
      </c>
      <c r="B183">
        <v>1125.3951</v>
      </c>
    </row>
    <row r="184" spans="1:2">
      <c r="A184">
        <v>212288.80960000001</v>
      </c>
      <c r="B184">
        <v>1086.8278</v>
      </c>
    </row>
    <row r="185" spans="1:2">
      <c r="A185">
        <v>228724.02470000001</v>
      </c>
      <c r="B185">
        <v>1101.0075999999999</v>
      </c>
    </row>
    <row r="186" spans="1:2">
      <c r="A186">
        <v>242951.03510000001</v>
      </c>
      <c r="B186">
        <v>1096.1149</v>
      </c>
    </row>
    <row r="187" spans="1:2">
      <c r="A187">
        <v>241091.73680000001</v>
      </c>
      <c r="B187">
        <v>1112.5494000000001</v>
      </c>
    </row>
    <row r="188" spans="1:2">
      <c r="A188">
        <v>235851.8964</v>
      </c>
      <c r="B188">
        <v>1100.1944000000001</v>
      </c>
    </row>
    <row r="189" spans="1:2">
      <c r="A189">
        <v>240484.92989999999</v>
      </c>
      <c r="B189">
        <v>1100.825</v>
      </c>
    </row>
    <row r="190" spans="1:2">
      <c r="A190">
        <v>238024.52299999999</v>
      </c>
      <c r="B190">
        <v>1099.9534000000001</v>
      </c>
    </row>
    <row r="191" spans="1:2">
      <c r="A191">
        <v>246595.47380000001</v>
      </c>
      <c r="B191">
        <v>1212.6312</v>
      </c>
    </row>
    <row r="192" spans="1:2">
      <c r="A192">
        <v>249032.83059999999</v>
      </c>
      <c r="B192">
        <v>1203.4358999999999</v>
      </c>
    </row>
    <row r="193" spans="1:2">
      <c r="A193">
        <v>241570.0006</v>
      </c>
      <c r="B193">
        <v>1169.0201999999999</v>
      </c>
    </row>
    <row r="194" spans="1:2">
      <c r="A194">
        <v>231932.60140000001</v>
      </c>
      <c r="B194">
        <v>1155.1982</v>
      </c>
    </row>
    <row r="195" spans="1:2">
      <c r="A195">
        <v>227462.3205</v>
      </c>
      <c r="B195">
        <v>1129.0496000000001</v>
      </c>
    </row>
    <row r="196" spans="1:2">
      <c r="A196">
        <v>225135.33199999999</v>
      </c>
      <c r="B196">
        <v>1134.4170999999999</v>
      </c>
    </row>
    <row r="197" spans="1:2">
      <c r="A197">
        <v>224348.49780000001</v>
      </c>
      <c r="B197">
        <v>1168.1032</v>
      </c>
    </row>
    <row r="198" spans="1:2">
      <c r="A198">
        <v>226131.31709999999</v>
      </c>
      <c r="B198">
        <v>1155.0160000000001</v>
      </c>
    </row>
    <row r="199" spans="1:2">
      <c r="A199">
        <v>226680.4486</v>
      </c>
      <c r="B199">
        <v>1140.1968999999999</v>
      </c>
    </row>
    <row r="200" spans="1:2">
      <c r="A200">
        <v>223192.87839999999</v>
      </c>
      <c r="B200">
        <v>1114.0533</v>
      </c>
    </row>
    <row r="201" spans="1:2">
      <c r="A201">
        <v>224676.6176</v>
      </c>
      <c r="B201">
        <v>1120.7520999999999</v>
      </c>
    </row>
    <row r="202" spans="1:2">
      <c r="A202">
        <v>225460.72769999999</v>
      </c>
      <c r="B202">
        <v>1114.7878000000001</v>
      </c>
    </row>
    <row r="203" spans="1:2">
      <c r="A203">
        <v>233364.22700000001</v>
      </c>
      <c r="B203">
        <v>1105.2506000000001</v>
      </c>
    </row>
    <row r="204" spans="1:2">
      <c r="A204">
        <v>233322.9767</v>
      </c>
      <c r="B204">
        <v>1083.5119</v>
      </c>
    </row>
    <row r="205" spans="1:2">
      <c r="A205">
        <v>230786.81820000001</v>
      </c>
      <c r="B205">
        <v>1044.5156999999999</v>
      </c>
    </row>
    <row r="206" spans="1:2">
      <c r="A206">
        <v>225191.71660000001</v>
      </c>
      <c r="B206">
        <v>1078.6212</v>
      </c>
    </row>
    <row r="207" spans="1:2">
      <c r="A207">
        <v>227827.36919999999</v>
      </c>
      <c r="B207">
        <v>1065.3496</v>
      </c>
    </row>
    <row r="208" spans="1:2">
      <c r="A208">
        <v>219081.40229999999</v>
      </c>
      <c r="B208">
        <v>1059.8751999999999</v>
      </c>
    </row>
    <row r="209" spans="1:2">
      <c r="A209">
        <v>218865.4601</v>
      </c>
      <c r="B209">
        <v>1050.3151</v>
      </c>
    </row>
    <row r="210" spans="1:2">
      <c r="A210">
        <v>219667.50099999999</v>
      </c>
      <c r="B210">
        <v>1110.8128999999999</v>
      </c>
    </row>
    <row r="211" spans="1:2">
      <c r="A211">
        <v>222763.77590000001</v>
      </c>
      <c r="B211">
        <v>1077.0174999999999</v>
      </c>
    </row>
    <row r="212" spans="1:2">
      <c r="A212">
        <v>217710.72949999999</v>
      </c>
      <c r="B212">
        <v>1244.8512000000001</v>
      </c>
    </row>
    <row r="213" spans="1:2">
      <c r="A213">
        <v>217853.06649999999</v>
      </c>
      <c r="B213">
        <v>1243.9948999999999</v>
      </c>
    </row>
    <row r="214" spans="1:2">
      <c r="A214">
        <v>215590.2274</v>
      </c>
      <c r="B214">
        <v>1300.1251999999999</v>
      </c>
    </row>
    <row r="215" spans="1:2">
      <c r="A215">
        <v>215590.2274</v>
      </c>
      <c r="B215">
        <v>1249.1867</v>
      </c>
    </row>
    <row r="216" spans="1:2">
      <c r="A216">
        <v>216239.24909999999</v>
      </c>
      <c r="B216">
        <v>1207.5664999999999</v>
      </c>
    </row>
    <row r="217" spans="1:2">
      <c r="A217">
        <v>220865.4706</v>
      </c>
      <c r="B217">
        <v>1207.4912999999999</v>
      </c>
    </row>
    <row r="218" spans="1:2">
      <c r="A218">
        <v>228370.42060000001</v>
      </c>
      <c r="B218">
        <v>1246.2982</v>
      </c>
    </row>
    <row r="219" spans="1:2">
      <c r="A219">
        <v>227503.2009</v>
      </c>
      <c r="B219">
        <v>1177.0500999999999</v>
      </c>
    </row>
    <row r="220" spans="1:2">
      <c r="A220">
        <v>234210.10329999999</v>
      </c>
      <c r="B220">
        <v>1224.8407</v>
      </c>
    </row>
    <row r="221" spans="1:2">
      <c r="A221">
        <v>229415.1341</v>
      </c>
      <c r="B221">
        <v>1202.6579999999999</v>
      </c>
    </row>
    <row r="222" spans="1:2">
      <c r="A222">
        <v>223925.56030000001</v>
      </c>
      <c r="B222">
        <v>1172.8903</v>
      </c>
    </row>
    <row r="223" spans="1:2">
      <c r="A223">
        <v>220008.06280000001</v>
      </c>
      <c r="B223">
        <v>1138.7752</v>
      </c>
    </row>
    <row r="224" spans="1:2">
      <c r="A224">
        <v>220192.20939999999</v>
      </c>
      <c r="B224">
        <v>1151.4675999999999</v>
      </c>
    </row>
    <row r="225" spans="1:2">
      <c r="A225">
        <v>220202.44320000001</v>
      </c>
      <c r="B225">
        <v>1230.3634999999999</v>
      </c>
    </row>
    <row r="226" spans="1:2">
      <c r="A226">
        <v>222393.94649999999</v>
      </c>
      <c r="B226">
        <v>1234.1006</v>
      </c>
    </row>
    <row r="227" spans="1:2">
      <c r="A227">
        <v>219883.75580000001</v>
      </c>
      <c r="B227">
        <v>1299.6545000000001</v>
      </c>
    </row>
    <row r="228" spans="1:2">
      <c r="A228">
        <v>222698.71799999999</v>
      </c>
      <c r="B228">
        <v>1448.9958999999999</v>
      </c>
    </row>
    <row r="229" spans="1:2">
      <c r="A229">
        <v>225690.44940000001</v>
      </c>
      <c r="B229">
        <v>1503.8200999999999</v>
      </c>
    </row>
    <row r="230" spans="1:2">
      <c r="A230">
        <v>223445.5447</v>
      </c>
      <c r="B230">
        <v>1503.8200999999999</v>
      </c>
    </row>
    <row r="231" spans="1:2">
      <c r="A231">
        <v>224092.18969999999</v>
      </c>
      <c r="B231">
        <v>1503.8200999999999</v>
      </c>
    </row>
    <row r="232" spans="1:2">
      <c r="A232">
        <v>224092.18969999999</v>
      </c>
      <c r="B232">
        <v>1503.8200999999999</v>
      </c>
    </row>
    <row r="233" spans="1:2">
      <c r="A233">
        <v>224092.18969999999</v>
      </c>
      <c r="B233">
        <v>1503.8200999999999</v>
      </c>
    </row>
    <row r="234" spans="1:2">
      <c r="A234">
        <v>224092.18969999999</v>
      </c>
      <c r="B234">
        <v>1503.8200999999999</v>
      </c>
    </row>
    <row r="235" spans="1:2">
      <c r="A235">
        <v>224092.18969999999</v>
      </c>
      <c r="B235">
        <v>1503.8200999999999</v>
      </c>
    </row>
    <row r="236" spans="1:2">
      <c r="A236">
        <v>215564.625</v>
      </c>
      <c r="B236">
        <v>1503.8200999999999</v>
      </c>
    </row>
    <row r="237" spans="1:2">
      <c r="A237">
        <v>208400.75159999999</v>
      </c>
      <c r="B237">
        <v>1342.0309999999999</v>
      </c>
    </row>
    <row r="238" spans="1:2">
      <c r="A238">
        <v>216484.0018</v>
      </c>
      <c r="B238">
        <v>1211.5510999999999</v>
      </c>
    </row>
    <row r="239" spans="1:2">
      <c r="A239">
        <v>218759.69579999999</v>
      </c>
      <c r="B239">
        <v>1217.9083000000001</v>
      </c>
    </row>
    <row r="240" spans="1:2">
      <c r="A240">
        <v>222723.83929999999</v>
      </c>
      <c r="B240">
        <v>1247.057</v>
      </c>
    </row>
    <row r="241" spans="1:2">
      <c r="A241">
        <v>220216.05710000001</v>
      </c>
      <c r="B241">
        <v>1200.6282000000001</v>
      </c>
    </row>
    <row r="242" spans="1:2">
      <c r="A242">
        <v>228694.20600000001</v>
      </c>
      <c r="B242">
        <v>1209.4051999999999</v>
      </c>
    </row>
    <row r="243" spans="1:2">
      <c r="A243">
        <v>228960.3922</v>
      </c>
      <c r="B243">
        <v>1188.0709999999999</v>
      </c>
    </row>
    <row r="244" spans="1:2">
      <c r="A244">
        <v>229493.12880000001</v>
      </c>
      <c r="B244">
        <v>1188.7596000000001</v>
      </c>
    </row>
    <row r="245" spans="1:2">
      <c r="A245">
        <v>230103.45329999999</v>
      </c>
      <c r="B245">
        <v>1214.2437</v>
      </c>
    </row>
    <row r="246" spans="1:2">
      <c r="A246">
        <v>232059.90710000001</v>
      </c>
      <c r="B246">
        <v>1209.9867999999999</v>
      </c>
    </row>
    <row r="247" spans="1:2">
      <c r="A247">
        <v>235797.62530000001</v>
      </c>
      <c r="B247">
        <v>1207.7179000000001</v>
      </c>
    </row>
    <row r="248" spans="1:2">
      <c r="A248">
        <v>243069.6593</v>
      </c>
      <c r="B248">
        <v>1220.1699000000001</v>
      </c>
    </row>
    <row r="249" spans="1:2">
      <c r="A249">
        <v>243078.4737</v>
      </c>
      <c r="B249">
        <v>1210.2751000000001</v>
      </c>
    </row>
    <row r="250" spans="1:2">
      <c r="A250">
        <v>241928.8953</v>
      </c>
      <c r="B250">
        <v>1193.3329000000001</v>
      </c>
    </row>
    <row r="251" spans="1:2">
      <c r="A251">
        <v>239197.06039999999</v>
      </c>
      <c r="B251">
        <v>1191.3388</v>
      </c>
    </row>
    <row r="252" spans="1:2">
      <c r="A252">
        <v>238284.73860000001</v>
      </c>
      <c r="B252">
        <v>1180.4177</v>
      </c>
    </row>
    <row r="253" spans="1:2">
      <c r="A253">
        <v>235619.177</v>
      </c>
      <c r="B253">
        <v>1187.8885</v>
      </c>
    </row>
    <row r="254" spans="1:2">
      <c r="A254">
        <v>232024.26300000001</v>
      </c>
      <c r="B254">
        <v>1175.8213000000001</v>
      </c>
    </row>
  </sheetData>
  <phoneticPr fontId="1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PricesH"/>
  <dimension ref="A1:AD254"/>
  <sheetViews>
    <sheetView topLeftCell="B1" workbookViewId="0">
      <selection activeCell="A4" sqref="A4"/>
    </sheetView>
  </sheetViews>
  <sheetFormatPr baseColWidth="10" defaultColWidth="8.83203125" defaultRowHeight="15"/>
  <sheetData>
    <row r="1" spans="1:30">
      <c r="A1" s="10" t="s">
        <v>382</v>
      </c>
    </row>
    <row r="3" spans="1:30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0">
      <c r="A4" t="e">
        <f ca="1">_xll.BDH(A3 &amp; " EQUITY","PX_LAST",SD,ED,"Dts=H","FX=" &amp; CURRENCY,calCODE,dayCODE,"PER=" &amp; PERIODICITY,"cols=1;rows=251")</f>
        <v>#NAME?</v>
      </c>
      <c r="B4" t="e">
        <f ca="1">_xll.BDH(B3 &amp; " EQUITY","PX_LAST",SD,ED,"Dts=H","FX=" &amp; CURRENCY,calCODE,dayCODE,"PER=" &amp; PERIODICITY,"cols=1;rows=251")</f>
        <v>#NAME?</v>
      </c>
      <c r="C4" t="e">
        <f ca="1">_xll.BDH(C3 &amp; " EQUITY","PX_LAST",SD,ED,"Dts=H","FX=" &amp; CURRENCY,calCODE,dayCODE,"PER=" &amp; PERIODICITY)</f>
        <v>#NAME?</v>
      </c>
      <c r="D4" t="e">
        <f ca="1">_xll.BDH(D3 &amp; " EQUITY","PX_LAST",SD,ED,"Dts=H","FX=" &amp; CURRENCY,calCODE,dayCODE,"PER=" &amp; PERIODICITY)</f>
        <v>#NAME?</v>
      </c>
      <c r="E4" t="e">
        <f ca="1">_xll.BDH(E3 &amp; " EQUITY","PX_LAST",SD,ED,"Dts=H","FX=" &amp; CURRENCY,calCODE,dayCODE,"PER=" &amp; PERIODICITY)</f>
        <v>#NAME?</v>
      </c>
      <c r="F4" t="e">
        <f ca="1">_xll.BDH(F3 &amp; " EQUITY","PX_LAST",SD,ED,"Dts=H","FX=" &amp; CURRENCY,calCODE,dayCODE,"PER=" &amp; PERIODICITY)</f>
        <v>#NAME?</v>
      </c>
      <c r="G4" t="e">
        <f ca="1">_xll.BDH(G3 &amp; " EQUITY","PX_LAST",SD,ED,"Dts=H","FX=" &amp; CURRENCY,calCODE,dayCODE,"PER=" &amp; PERIODICITY)</f>
        <v>#NAME?</v>
      </c>
      <c r="H4" t="e">
        <f ca="1">_xll.BDH(H3 &amp; " EQUITY","PX_LAST",SD,ED,"Dts=H","FX=" &amp; CURRENCY,calCODE,dayCODE,"PER=" &amp; PERIODICITY)</f>
        <v>#NAME?</v>
      </c>
      <c r="I4" t="e">
        <f ca="1">_xll.BDH(I3 &amp; " EQUITY","PX_LAST",SD,ED,"Dts=H","FX=" &amp; CURRENCY,calCODE,dayCODE,"PER=" &amp; PERIODICITY)</f>
        <v>#NAME?</v>
      </c>
      <c r="J4" t="e">
        <f ca="1">_xll.BDH(J3 &amp; " EQUITY","PX_LAST",SD,ED,"Dts=H","FX=" &amp; CURRENCY,calCODE,dayCODE,"PER=" &amp; PERIODICITY)</f>
        <v>#NAME?</v>
      </c>
      <c r="K4" t="e">
        <f ca="1">_xll.BDH(K3 &amp; " EQUITY","PX_LAST",SD,ED,"Dts=H","FX=" &amp; CURRENCY,calCODE,dayCODE,"PER=" &amp; PERIODICITY)</f>
        <v>#NAME?</v>
      </c>
      <c r="L4" t="e">
        <f ca="1">_xll.BDH(L3 &amp; " EQUITY","PX_LAST",SD,ED,"Dts=H","FX=" &amp; CURRENCY,calCODE,dayCODE,"PER=" &amp; PERIODICITY)</f>
        <v>#NAME?</v>
      </c>
      <c r="M4" t="e">
        <f ca="1">_xll.BDH(M3 &amp; " EQUITY","PX_LAST",SD,ED,"Dts=H","FX=" &amp; CURRENCY,calCODE,dayCODE,"PER=" &amp; PERIODICITY)</f>
        <v>#NAME?</v>
      </c>
      <c r="N4" t="e">
        <f ca="1">_xll.BDH(N3 &amp; " EQUITY","PX_LAST",SD,ED,"Dts=H","FX=" &amp; CURRENCY,calCODE,dayCODE,"PER=" &amp; PERIODICITY)</f>
        <v>#NAME?</v>
      </c>
      <c r="O4" t="e">
        <f ca="1">_xll.BDH(O3 &amp; " EQUITY","PX_LAST",SD,ED,"Dts=H","FX=" &amp; CURRENCY,calCODE,dayCODE,"PER=" &amp; PERIODICITY)</f>
        <v>#NAME?</v>
      </c>
      <c r="P4" t="e">
        <f ca="1">_xll.BDH(P3 &amp; " EQUITY","PX_LAST",SD,ED,"Dts=H","FX=" &amp; CURRENCY,calCODE,dayCODE,"PER=" &amp; PERIODICITY)</f>
        <v>#NAME?</v>
      </c>
      <c r="Q4" t="e">
        <f ca="1">_xll.BDH(Q3 &amp; " EQUITY","PX_LAST",SD,ED,"Dts=H","FX=" &amp; CURRENCY,calCODE,dayCODE,"PER=" &amp; PERIODICITY)</f>
        <v>#NAME?</v>
      </c>
      <c r="R4" t="e">
        <f ca="1">_xll.BDH(R3 &amp; " EQUITY","PX_LAST",SD,ED,"Dts=H","FX=" &amp; CURRENCY,calCODE,dayCODE,"PER=" &amp; PERIODICITY)</f>
        <v>#NAME?</v>
      </c>
      <c r="S4" t="e">
        <f ca="1">_xll.BDH(S3 &amp; " EQUITY","PX_LAST",SD,ED,"Dts=H","FX=" &amp; CURRENCY,calCODE,dayCODE,"PER=" &amp; PERIODICITY)</f>
        <v>#NAME?</v>
      </c>
      <c r="T4" t="e">
        <f ca="1">_xll.BDH(T3 &amp; " EQUITY","PX_LAST",SD,ED,"Dts=H","FX=" &amp; CURRENCY,calCODE,dayCODE,"PER=" &amp; PERIODICITY)</f>
        <v>#NAME?</v>
      </c>
      <c r="U4" t="e">
        <f ca="1">_xll.BDH(U3 &amp; " EQUITY","PX_LAST",SD,ED,"Dts=H","FX=" &amp; CURRENCY,calCODE,dayCODE,"PER=" &amp; PERIODICITY)</f>
        <v>#NAME?</v>
      </c>
      <c r="V4" t="e">
        <f ca="1">_xll.BDH(V3 &amp; " EQUITY","PX_LAST",SD,ED,"Dts=H","FX=" &amp; CURRENCY,calCODE,dayCODE,"PER=" &amp; PERIODICITY)</f>
        <v>#NAME?</v>
      </c>
      <c r="W4" t="e">
        <f ca="1">_xll.BDH(W3 &amp; " EQUITY","PX_LAST",SD,ED,"Dts=H","FX=" &amp; CURRENCY,calCODE,dayCODE,"PER=" &amp; PERIODICITY)</f>
        <v>#NAME?</v>
      </c>
      <c r="X4" t="e">
        <f ca="1">_xll.BDH(X3 &amp; " EQUITY","PX_LAST",SD,ED,"Dts=H","FX=" &amp; CURRENCY,calCODE,dayCODE,"PER=" &amp; PERIODICITY)</f>
        <v>#NAME?</v>
      </c>
      <c r="Y4" t="e">
        <f ca="1">_xll.BDH(Y3 &amp; " EQUITY","PX_LAST",SD,ED,"Dts=H","FX=" &amp; CURRENCY,calCODE,dayCODE,"PER=" &amp; PERIODICITY)</f>
        <v>#NAME?</v>
      </c>
      <c r="Z4" t="e">
        <f ca="1">_xll.BDH(Z3 &amp; " EQUITY","PX_LAST",SD,ED,"Dts=H","FX=" &amp; CURRENCY,calCODE,dayCODE,"PER=" &amp; PERIODICITY)</f>
        <v>#NAME?</v>
      </c>
      <c r="AA4" t="e">
        <f ca="1">_xll.BDH(AA3 &amp; " EQUITY","PX_LAST",SD,ED,"Dts=H","FX=" &amp; CURRENCY,calCODE,dayCODE,"PER=" &amp; PERIODICITY)</f>
        <v>#NAME?</v>
      </c>
      <c r="AB4" t="e">
        <f ca="1">_xll.BDH(AB3 &amp; " EQUITY","PX_LAST",SD,ED,"Dts=H","FX=" &amp; CURRENCY,calCODE,dayCODE,"PER=" &amp; PERIODICITY)</f>
        <v>#NAME?</v>
      </c>
      <c r="AC4" t="e">
        <f ca="1">_xll.BDH(AC3 &amp; " EQUITY","PX_LAST",SD,ED,"Dts=H","FX=" &amp; CURRENCY,calCODE,dayCODE,"PER=" &amp; PERIODICITY)</f>
        <v>#NAME?</v>
      </c>
      <c r="AD4" t="e">
        <f ca="1">_xll.BDH(AD3 &amp; " EQUITY","PX_LAST",SD,ED,"Dts=H","FX=" &amp; CURRENCY,calCODE,dayCODE,"PER=" &amp; PERIODICITY)</f>
        <v>#NAME?</v>
      </c>
    </row>
    <row r="5" spans="1:30">
      <c r="A5">
        <v>54.773200000000003</v>
      </c>
      <c r="B5">
        <v>1.53793</v>
      </c>
    </row>
    <row r="6" spans="1:30">
      <c r="A6">
        <v>54.94135</v>
      </c>
      <c r="B6">
        <v>1.5426200000000001</v>
      </c>
    </row>
    <row r="7" spans="1:30">
      <c r="A7">
        <v>54.94135</v>
      </c>
      <c r="B7">
        <v>1.5484100000000001</v>
      </c>
    </row>
    <row r="8" spans="1:30">
      <c r="A8">
        <v>56.234189999999998</v>
      </c>
      <c r="B8">
        <v>1.5606199999999999</v>
      </c>
    </row>
    <row r="9" spans="1:30">
      <c r="A9">
        <v>55.174169999999997</v>
      </c>
      <c r="B9">
        <v>1.5485500000000001</v>
      </c>
    </row>
    <row r="10" spans="1:30">
      <c r="A10">
        <v>54.791840000000001</v>
      </c>
      <c r="B10">
        <v>1.4914000000000001</v>
      </c>
    </row>
    <row r="11" spans="1:30">
      <c r="A11">
        <v>54.470829999999999</v>
      </c>
      <c r="B11">
        <v>1.49003</v>
      </c>
    </row>
    <row r="12" spans="1:30">
      <c r="A12">
        <v>55.647080000000003</v>
      </c>
      <c r="B12">
        <v>1.4607600000000001</v>
      </c>
    </row>
    <row r="13" spans="1:30">
      <c r="A13">
        <v>55.197229999999998</v>
      </c>
      <c r="B13">
        <v>1.47054</v>
      </c>
    </row>
    <row r="14" spans="1:30">
      <c r="A14">
        <v>55.820399999999999</v>
      </c>
      <c r="B14">
        <v>1.5040100000000001</v>
      </c>
    </row>
    <row r="15" spans="1:30">
      <c r="A15">
        <v>56.443379999999998</v>
      </c>
      <c r="B15">
        <v>1.4585300000000001</v>
      </c>
    </row>
    <row r="16" spans="1:30">
      <c r="A16">
        <v>56.109349999999999</v>
      </c>
      <c r="B16">
        <v>1.4440299999999999</v>
      </c>
    </row>
    <row r="17" spans="1:2">
      <c r="A17">
        <v>54.252400000000002</v>
      </c>
      <c r="B17">
        <v>1.42744</v>
      </c>
    </row>
    <row r="18" spans="1:2">
      <c r="A18">
        <v>54.475929999999998</v>
      </c>
      <c r="B18">
        <v>1.44621</v>
      </c>
    </row>
    <row r="19" spans="1:2">
      <c r="A19">
        <v>54.430309999999999</v>
      </c>
      <c r="B19">
        <v>1.4365300000000001</v>
      </c>
    </row>
    <row r="20" spans="1:2">
      <c r="A20">
        <v>57.462249999999997</v>
      </c>
      <c r="B20">
        <v>1.4430499999999999</v>
      </c>
    </row>
    <row r="21" spans="1:2">
      <c r="A21">
        <v>59.44171</v>
      </c>
      <c r="B21">
        <v>1.4764999999999999</v>
      </c>
    </row>
    <row r="22" spans="1:2">
      <c r="A22">
        <v>58.687890000000003</v>
      </c>
      <c r="B22">
        <v>1.4843900000000001</v>
      </c>
    </row>
    <row r="23" spans="1:2">
      <c r="A23">
        <v>58.306429999999999</v>
      </c>
      <c r="B23">
        <v>1.50631</v>
      </c>
    </row>
    <row r="24" spans="1:2">
      <c r="A24">
        <v>59.448520000000002</v>
      </c>
      <c r="B24">
        <v>1.49939</v>
      </c>
    </row>
    <row r="25" spans="1:2">
      <c r="A25">
        <v>59.072600000000001</v>
      </c>
      <c r="B25">
        <v>1.4881800000000001</v>
      </c>
    </row>
    <row r="26" spans="1:2">
      <c r="A26">
        <v>59.863819999999997</v>
      </c>
      <c r="B26">
        <v>1.48925</v>
      </c>
    </row>
    <row r="27" spans="1:2">
      <c r="A27">
        <v>60.503210000000003</v>
      </c>
      <c r="B27">
        <v>1.50942</v>
      </c>
    </row>
    <row r="28" spans="1:2">
      <c r="A28">
        <v>62.88796</v>
      </c>
      <c r="B28">
        <v>1.48109</v>
      </c>
    </row>
    <row r="29" spans="1:2">
      <c r="A29">
        <v>62.479109999999999</v>
      </c>
      <c r="B29">
        <v>1.4726999999999999</v>
      </c>
    </row>
    <row r="30" spans="1:2">
      <c r="A30">
        <v>63.44838</v>
      </c>
      <c r="B30">
        <v>1.4726999999999999</v>
      </c>
    </row>
    <row r="31" spans="1:2">
      <c r="A31">
        <v>62.459350000000001</v>
      </c>
      <c r="B31">
        <v>1.4726999999999999</v>
      </c>
    </row>
    <row r="32" spans="1:2">
      <c r="A32">
        <v>62.35472</v>
      </c>
      <c r="B32">
        <v>1.47801</v>
      </c>
    </row>
    <row r="33" spans="1:2">
      <c r="A33">
        <v>61.826090000000001</v>
      </c>
      <c r="B33">
        <v>1.4530000000000001</v>
      </c>
    </row>
    <row r="34" spans="1:2">
      <c r="A34">
        <v>61.826090000000001</v>
      </c>
      <c r="B34">
        <v>1.4507300000000001</v>
      </c>
    </row>
    <row r="35" spans="1:2">
      <c r="A35">
        <v>61.453699999999998</v>
      </c>
      <c r="B35">
        <v>1.41337</v>
      </c>
    </row>
    <row r="36" spans="1:2">
      <c r="A36">
        <v>60.408349999999999</v>
      </c>
      <c r="B36">
        <v>1.42689</v>
      </c>
    </row>
    <row r="37" spans="1:2">
      <c r="A37">
        <v>59.171599999999998</v>
      </c>
      <c r="B37">
        <v>1.39425</v>
      </c>
    </row>
    <row r="38" spans="1:2">
      <c r="A38">
        <v>57.440730000000002</v>
      </c>
      <c r="B38">
        <v>1.3200400000000001</v>
      </c>
    </row>
    <row r="39" spans="1:2">
      <c r="A39">
        <v>57.055250000000001</v>
      </c>
      <c r="B39">
        <v>1.31786</v>
      </c>
    </row>
    <row r="40" spans="1:2">
      <c r="A40">
        <v>57.679490000000001</v>
      </c>
      <c r="B40">
        <v>1.3355399999999999</v>
      </c>
    </row>
    <row r="41" spans="1:2">
      <c r="A41">
        <v>56.337620000000001</v>
      </c>
      <c r="B41">
        <v>1.2742500000000001</v>
      </c>
    </row>
    <row r="42" spans="1:2">
      <c r="A42">
        <v>55.194519999999997</v>
      </c>
      <c r="B42">
        <v>1.26929</v>
      </c>
    </row>
    <row r="43" spans="1:2">
      <c r="A43">
        <v>54.941459999999999</v>
      </c>
      <c r="B43">
        <v>1.29314</v>
      </c>
    </row>
    <row r="44" spans="1:2">
      <c r="A44">
        <v>57.078539999999997</v>
      </c>
      <c r="B44">
        <v>1.30297</v>
      </c>
    </row>
    <row r="45" spans="1:2">
      <c r="A45">
        <v>55.585909999999998</v>
      </c>
      <c r="B45">
        <v>1.27965</v>
      </c>
    </row>
    <row r="46" spans="1:2">
      <c r="A46">
        <v>55.692309999999999</v>
      </c>
      <c r="B46">
        <v>1.2905899999999999</v>
      </c>
    </row>
    <row r="47" spans="1:2">
      <c r="A47">
        <v>55.815100000000001</v>
      </c>
      <c r="B47">
        <v>1.33239</v>
      </c>
    </row>
    <row r="48" spans="1:2">
      <c r="A48">
        <v>55.96557</v>
      </c>
      <c r="B48">
        <v>1.3091699999999999</v>
      </c>
    </row>
    <row r="49" spans="1:2">
      <c r="A49">
        <v>55.96557</v>
      </c>
      <c r="B49">
        <v>1.3091699999999999</v>
      </c>
    </row>
    <row r="50" spans="1:2">
      <c r="A50">
        <v>56.945529999999998</v>
      </c>
      <c r="B50">
        <v>1.3119799999999999</v>
      </c>
    </row>
    <row r="51" spans="1:2">
      <c r="A51">
        <v>57.211109999999998</v>
      </c>
      <c r="B51">
        <v>1.32412</v>
      </c>
    </row>
    <row r="52" spans="1:2">
      <c r="A52">
        <v>57.211109999999998</v>
      </c>
      <c r="B52">
        <v>1.3227800000000001</v>
      </c>
    </row>
    <row r="53" spans="1:2">
      <c r="A53">
        <v>59.901859999999999</v>
      </c>
      <c r="B53">
        <v>1.2972999999999999</v>
      </c>
    </row>
    <row r="54" spans="1:2">
      <c r="A54">
        <v>59.573529999999998</v>
      </c>
      <c r="B54">
        <v>1.3101400000000001</v>
      </c>
    </row>
    <row r="55" spans="1:2">
      <c r="A55">
        <v>58.337850000000003</v>
      </c>
      <c r="B55">
        <v>1.2822499999999999</v>
      </c>
    </row>
    <row r="56" spans="1:2">
      <c r="A56">
        <v>57.78913</v>
      </c>
      <c r="B56">
        <v>1.28304</v>
      </c>
    </row>
    <row r="57" spans="1:2">
      <c r="A57">
        <v>57.375790000000002</v>
      </c>
      <c r="B57">
        <v>1.29558</v>
      </c>
    </row>
    <row r="58" spans="1:2">
      <c r="A58">
        <v>57.287089999999999</v>
      </c>
      <c r="B58">
        <v>1.3035300000000001</v>
      </c>
    </row>
    <row r="59" spans="1:2">
      <c r="A59">
        <v>57.287089999999999</v>
      </c>
      <c r="B59">
        <v>1.3234699999999999</v>
      </c>
    </row>
    <row r="60" spans="1:2">
      <c r="A60">
        <v>57.963279999999997</v>
      </c>
      <c r="B60">
        <v>1.3477300000000001</v>
      </c>
    </row>
    <row r="61" spans="1:2">
      <c r="A61">
        <v>57.154670000000003</v>
      </c>
      <c r="B61">
        <v>1.34124</v>
      </c>
    </row>
    <row r="62" spans="1:2">
      <c r="A62">
        <v>57.98997</v>
      </c>
      <c r="B62">
        <v>1.34561</v>
      </c>
    </row>
    <row r="63" spans="1:2">
      <c r="A63">
        <v>57.474209999999999</v>
      </c>
      <c r="B63">
        <v>1.3219000000000001</v>
      </c>
    </row>
    <row r="64" spans="1:2">
      <c r="A64">
        <v>56.943519999999999</v>
      </c>
      <c r="B64">
        <v>1.34779</v>
      </c>
    </row>
    <row r="65" spans="1:2">
      <c r="A65">
        <v>57.290030000000002</v>
      </c>
      <c r="B65">
        <v>1.3185199999999999</v>
      </c>
    </row>
    <row r="66" spans="1:2">
      <c r="A66">
        <v>55.552709999999998</v>
      </c>
      <c r="B66">
        <v>1.3034699999999999</v>
      </c>
    </row>
    <row r="67" spans="1:2">
      <c r="A67">
        <v>57.023180000000004</v>
      </c>
      <c r="B67">
        <v>1.3487899999999999</v>
      </c>
    </row>
    <row r="68" spans="1:2">
      <c r="A68">
        <v>54.922580000000004</v>
      </c>
      <c r="B68">
        <v>1.34002</v>
      </c>
    </row>
    <row r="69" spans="1:2">
      <c r="A69">
        <v>53.445990000000002</v>
      </c>
      <c r="B69">
        <v>1.32986</v>
      </c>
    </row>
    <row r="70" spans="1:2">
      <c r="A70">
        <v>53.103099999999998</v>
      </c>
      <c r="B70">
        <v>1.3428199999999999</v>
      </c>
    </row>
    <row r="71" spans="1:2">
      <c r="A71">
        <v>55.095820000000003</v>
      </c>
      <c r="B71">
        <v>1.3576900000000001</v>
      </c>
    </row>
    <row r="72" spans="1:2">
      <c r="A72">
        <v>54.762039999999999</v>
      </c>
      <c r="B72">
        <v>1.34877</v>
      </c>
    </row>
    <row r="73" spans="1:2">
      <c r="A73">
        <v>56.42962</v>
      </c>
      <c r="B73">
        <v>1.3341000000000001</v>
      </c>
    </row>
    <row r="74" spans="1:2">
      <c r="A74">
        <v>56.42962</v>
      </c>
      <c r="B74">
        <v>1.32778</v>
      </c>
    </row>
    <row r="75" spans="1:2">
      <c r="A75">
        <v>56.119</v>
      </c>
      <c r="B75">
        <v>1.4314499999999999</v>
      </c>
    </row>
    <row r="76" spans="1:2">
      <c r="A76">
        <v>55.051340000000003</v>
      </c>
      <c r="B76">
        <v>1.4314499999999999</v>
      </c>
    </row>
    <row r="77" spans="1:2">
      <c r="A77">
        <v>54.485250000000001</v>
      </c>
      <c r="B77">
        <v>1.4019299999999999</v>
      </c>
    </row>
    <row r="78" spans="1:2">
      <c r="A78">
        <v>56.066139999999997</v>
      </c>
      <c r="B78">
        <v>1.4106099999999999</v>
      </c>
    </row>
    <row r="79" spans="1:2">
      <c r="A79">
        <v>57.035049999999998</v>
      </c>
      <c r="B79">
        <v>1.3976500000000001</v>
      </c>
    </row>
    <row r="80" spans="1:2">
      <c r="A80">
        <v>57.47251</v>
      </c>
      <c r="B80">
        <v>1.39717</v>
      </c>
    </row>
    <row r="81" spans="1:2">
      <c r="A81">
        <v>56.51435</v>
      </c>
      <c r="B81">
        <v>1.4225300000000001</v>
      </c>
    </row>
    <row r="82" spans="1:2">
      <c r="A82">
        <v>57.835729999999998</v>
      </c>
      <c r="B82">
        <v>1.4100200000000001</v>
      </c>
    </row>
    <row r="83" spans="1:2">
      <c r="A83">
        <v>58.590800000000002</v>
      </c>
      <c r="B83">
        <v>1.4860500000000001</v>
      </c>
    </row>
    <row r="84" spans="1:2">
      <c r="A84">
        <v>57.570520000000002</v>
      </c>
      <c r="B84">
        <v>1.5211399999999999</v>
      </c>
    </row>
    <row r="85" spans="1:2">
      <c r="A85">
        <v>58.124020000000002</v>
      </c>
      <c r="B85">
        <v>1.4665900000000001</v>
      </c>
    </row>
    <row r="86" spans="1:2">
      <c r="A86">
        <v>58.05348</v>
      </c>
      <c r="B86">
        <v>1.46533</v>
      </c>
    </row>
    <row r="87" spans="1:2">
      <c r="A87">
        <v>58.368270000000003</v>
      </c>
      <c r="B87">
        <v>1.43085</v>
      </c>
    </row>
    <row r="88" spans="1:2">
      <c r="A88">
        <v>58.865960000000001</v>
      </c>
      <c r="B88">
        <v>1.4117200000000001</v>
      </c>
    </row>
    <row r="89" spans="1:2">
      <c r="A89">
        <v>59.094799999999999</v>
      </c>
      <c r="B89">
        <v>1.4226700000000001</v>
      </c>
    </row>
    <row r="90" spans="1:2">
      <c r="A90">
        <v>59.125830000000001</v>
      </c>
      <c r="B90">
        <v>1.4044300000000001</v>
      </c>
    </row>
    <row r="91" spans="1:2">
      <c r="A91">
        <v>58.973660000000002</v>
      </c>
      <c r="B91">
        <v>1.38548</v>
      </c>
    </row>
    <row r="92" spans="1:2">
      <c r="A92">
        <v>59.043039999999998</v>
      </c>
      <c r="B92">
        <v>1.39178</v>
      </c>
    </row>
    <row r="93" spans="1:2">
      <c r="A93">
        <v>63.100850000000001</v>
      </c>
      <c r="B93">
        <v>1.47824</v>
      </c>
    </row>
    <row r="94" spans="1:2">
      <c r="A94">
        <v>63.200060000000001</v>
      </c>
      <c r="B94">
        <v>1.46271</v>
      </c>
    </row>
    <row r="95" spans="1:2">
      <c r="A95">
        <v>63.460859999999997</v>
      </c>
      <c r="B95">
        <v>1.4377899999999999</v>
      </c>
    </row>
    <row r="96" spans="1:2">
      <c r="A96">
        <v>63.449390000000001</v>
      </c>
      <c r="B96">
        <v>1.44659</v>
      </c>
    </row>
    <row r="97" spans="1:2">
      <c r="A97">
        <v>63.844670000000001</v>
      </c>
      <c r="B97">
        <v>1.4362999999999999</v>
      </c>
    </row>
    <row r="98" spans="1:2">
      <c r="A98">
        <v>61.35951</v>
      </c>
      <c r="B98">
        <v>1.44095</v>
      </c>
    </row>
    <row r="99" spans="1:2">
      <c r="A99">
        <v>62.672580000000004</v>
      </c>
      <c r="B99">
        <v>1.4058600000000001</v>
      </c>
    </row>
    <row r="100" spans="1:2">
      <c r="A100">
        <v>63.306220000000003</v>
      </c>
      <c r="B100">
        <v>1.4246700000000001</v>
      </c>
    </row>
    <row r="101" spans="1:2">
      <c r="A101">
        <v>62.794229999999999</v>
      </c>
      <c r="B101">
        <v>1.4144099999999999</v>
      </c>
    </row>
    <row r="102" spans="1:2">
      <c r="A102">
        <v>62.80762</v>
      </c>
      <c r="B102">
        <v>1.4146000000000001</v>
      </c>
    </row>
    <row r="103" spans="1:2">
      <c r="A103">
        <v>60.692790000000002</v>
      </c>
      <c r="B103">
        <v>1.37723</v>
      </c>
    </row>
    <row r="104" spans="1:2">
      <c r="A104">
        <v>59.803870000000003</v>
      </c>
      <c r="B104">
        <v>1.3357300000000001</v>
      </c>
    </row>
    <row r="105" spans="1:2">
      <c r="A105">
        <v>60.546140000000001</v>
      </c>
      <c r="B105">
        <v>1.3506499999999999</v>
      </c>
    </row>
    <row r="106" spans="1:2">
      <c r="A106">
        <v>59.434930000000001</v>
      </c>
      <c r="B106">
        <v>1.3506499999999999</v>
      </c>
    </row>
    <row r="107" spans="1:2">
      <c r="A107">
        <v>58.155940000000001</v>
      </c>
      <c r="B107">
        <v>1.3506499999999999</v>
      </c>
    </row>
    <row r="108" spans="1:2">
      <c r="A108">
        <v>58.47531</v>
      </c>
      <c r="B108">
        <v>1.3173900000000001</v>
      </c>
    </row>
    <row r="109" spans="1:2">
      <c r="A109">
        <v>58.738430000000001</v>
      </c>
      <c r="B109">
        <v>1.2865</v>
      </c>
    </row>
    <row r="110" spans="1:2">
      <c r="A110">
        <v>58.497689999999999</v>
      </c>
      <c r="B110">
        <v>1.3149500000000001</v>
      </c>
    </row>
    <row r="111" spans="1:2">
      <c r="A111">
        <v>61.18817</v>
      </c>
      <c r="B111">
        <v>1.34188</v>
      </c>
    </row>
    <row r="112" spans="1:2">
      <c r="A112">
        <v>60.69858</v>
      </c>
      <c r="B112">
        <v>1.3734599999999999</v>
      </c>
    </row>
    <row r="113" spans="1:2">
      <c r="A113">
        <v>58.518219999999999</v>
      </c>
      <c r="B113">
        <v>1.30941</v>
      </c>
    </row>
    <row r="114" spans="1:2">
      <c r="A114">
        <v>52.132390000000001</v>
      </c>
      <c r="B114">
        <v>1.1854800000000001</v>
      </c>
    </row>
    <row r="115" spans="1:2">
      <c r="A115">
        <v>52.61974</v>
      </c>
      <c r="B115">
        <v>1.15557</v>
      </c>
    </row>
    <row r="116" spans="1:2">
      <c r="A116">
        <v>54.31503</v>
      </c>
      <c r="B116">
        <v>1.2070099999999999</v>
      </c>
    </row>
    <row r="117" spans="1:2">
      <c r="A117">
        <v>53.310870000000001</v>
      </c>
      <c r="B117">
        <v>1.2045399999999999</v>
      </c>
    </row>
    <row r="118" spans="1:2">
      <c r="A118">
        <v>54.741320000000002</v>
      </c>
      <c r="B118">
        <v>1.1959900000000001</v>
      </c>
    </row>
    <row r="119" spans="1:2">
      <c r="A119">
        <v>55.119950000000003</v>
      </c>
      <c r="B119">
        <v>1.21699</v>
      </c>
    </row>
    <row r="120" spans="1:2">
      <c r="A120">
        <v>55.729689999999998</v>
      </c>
      <c r="B120">
        <v>1.2250000000000001</v>
      </c>
    </row>
    <row r="121" spans="1:2">
      <c r="A121">
        <v>56.890619999999998</v>
      </c>
      <c r="B121">
        <v>1.2636700000000001</v>
      </c>
    </row>
    <row r="122" spans="1:2">
      <c r="A122">
        <v>56.890619999999998</v>
      </c>
      <c r="B122">
        <v>1.27756</v>
      </c>
    </row>
    <row r="123" spans="1:2">
      <c r="A123">
        <v>59.38409</v>
      </c>
      <c r="B123">
        <v>1.30393</v>
      </c>
    </row>
    <row r="124" spans="1:2">
      <c r="A124">
        <v>58.700049999999997</v>
      </c>
      <c r="B124">
        <v>1.31328</v>
      </c>
    </row>
    <row r="125" spans="1:2">
      <c r="A125">
        <v>59.31082</v>
      </c>
      <c r="B125">
        <v>1.3363400000000001</v>
      </c>
    </row>
    <row r="126" spans="1:2">
      <c r="A126">
        <v>58.69961</v>
      </c>
      <c r="B126">
        <v>1.3440399999999999</v>
      </c>
    </row>
    <row r="127" spans="1:2">
      <c r="A127">
        <v>58.29363</v>
      </c>
      <c r="B127">
        <v>1.3863700000000001</v>
      </c>
    </row>
    <row r="128" spans="1:2">
      <c r="A128">
        <v>58.53857</v>
      </c>
      <c r="B128">
        <v>1.37503</v>
      </c>
    </row>
    <row r="129" spans="1:2">
      <c r="A129">
        <v>57.289119999999997</v>
      </c>
      <c r="B129">
        <v>1.4295599999999999</v>
      </c>
    </row>
    <row r="130" spans="1:2">
      <c r="A130">
        <v>56.946240000000003</v>
      </c>
      <c r="B130">
        <v>1.42459</v>
      </c>
    </row>
    <row r="131" spans="1:2">
      <c r="A131">
        <v>57.165520000000001</v>
      </c>
      <c r="B131">
        <v>1.40761</v>
      </c>
    </row>
    <row r="132" spans="1:2">
      <c r="A132">
        <v>55.520960000000002</v>
      </c>
      <c r="B132">
        <v>1.39863</v>
      </c>
    </row>
    <row r="133" spans="1:2">
      <c r="A133">
        <v>55.528570000000002</v>
      </c>
      <c r="B133">
        <v>1.3925000000000001</v>
      </c>
    </row>
    <row r="134" spans="1:2">
      <c r="A134">
        <v>54.10125</v>
      </c>
      <c r="B134">
        <v>1.3701399999999999</v>
      </c>
    </row>
    <row r="135" spans="1:2">
      <c r="A135">
        <v>52.436419999999998</v>
      </c>
      <c r="B135">
        <v>1.30623</v>
      </c>
    </row>
    <row r="136" spans="1:2">
      <c r="A136">
        <v>51.731119999999997</v>
      </c>
      <c r="B136">
        <v>1.3763799999999999</v>
      </c>
    </row>
    <row r="137" spans="1:2">
      <c r="A137">
        <v>51.449779999999997</v>
      </c>
      <c r="B137">
        <v>1.39585</v>
      </c>
    </row>
    <row r="138" spans="1:2">
      <c r="A138">
        <v>50.343449999999997</v>
      </c>
      <c r="B138">
        <v>1.3675200000000001</v>
      </c>
    </row>
    <row r="139" spans="1:2">
      <c r="A139">
        <v>49.269150000000003</v>
      </c>
      <c r="B139">
        <v>1.31853</v>
      </c>
    </row>
    <row r="140" spans="1:2">
      <c r="A140">
        <v>48.454169999999998</v>
      </c>
      <c r="B140">
        <v>1.3500099999999999</v>
      </c>
    </row>
    <row r="141" spans="1:2">
      <c r="A141">
        <v>49.433709999999998</v>
      </c>
      <c r="B141">
        <v>1.3727400000000001</v>
      </c>
    </row>
    <row r="142" spans="1:2">
      <c r="A142">
        <v>48.417409999999997</v>
      </c>
      <c r="B142">
        <v>1.42062</v>
      </c>
    </row>
    <row r="143" spans="1:2">
      <c r="A143">
        <v>48.417409999999997</v>
      </c>
      <c r="B143">
        <v>1.4320200000000001</v>
      </c>
    </row>
    <row r="144" spans="1:2">
      <c r="A144">
        <v>48.417409999999997</v>
      </c>
      <c r="B144">
        <v>1.4320200000000001</v>
      </c>
    </row>
    <row r="145" spans="1:2">
      <c r="A145">
        <v>48.417409999999997</v>
      </c>
      <c r="B145">
        <v>1.4005700000000001</v>
      </c>
    </row>
    <row r="146" spans="1:2">
      <c r="A146">
        <v>47.468589999999999</v>
      </c>
      <c r="B146">
        <v>1.4166700000000001</v>
      </c>
    </row>
    <row r="147" spans="1:2">
      <c r="A147">
        <v>47.295879999999997</v>
      </c>
      <c r="B147">
        <v>1.39584</v>
      </c>
    </row>
    <row r="148" spans="1:2">
      <c r="A148">
        <v>46.895249999999997</v>
      </c>
      <c r="B148">
        <v>1.38798</v>
      </c>
    </row>
    <row r="149" spans="1:2">
      <c r="A149">
        <v>47.529879999999999</v>
      </c>
      <c r="B149">
        <v>1.37436</v>
      </c>
    </row>
    <row r="150" spans="1:2">
      <c r="A150">
        <v>46.527630000000002</v>
      </c>
      <c r="B150">
        <v>1.3812199999999999</v>
      </c>
    </row>
    <row r="151" spans="1:2">
      <c r="A151">
        <v>49.10369</v>
      </c>
      <c r="B151">
        <v>1.38649</v>
      </c>
    </row>
    <row r="152" spans="1:2">
      <c r="A152">
        <v>49.022599999999997</v>
      </c>
      <c r="B152">
        <v>1.43205</v>
      </c>
    </row>
    <row r="153" spans="1:2">
      <c r="A153">
        <v>46.768059999999998</v>
      </c>
      <c r="B153">
        <v>1.49539</v>
      </c>
    </row>
    <row r="154" spans="1:2">
      <c r="A154">
        <v>46.768059999999998</v>
      </c>
      <c r="B154">
        <v>1.6319900000000001</v>
      </c>
    </row>
    <row r="155" spans="1:2">
      <c r="A155">
        <v>46.269390000000001</v>
      </c>
      <c r="B155">
        <v>1.6319900000000001</v>
      </c>
    </row>
    <row r="156" spans="1:2">
      <c r="A156">
        <v>46.269390000000001</v>
      </c>
      <c r="B156">
        <v>1.6319900000000001</v>
      </c>
    </row>
    <row r="157" spans="1:2">
      <c r="A157">
        <v>44.894539999999999</v>
      </c>
      <c r="B157">
        <v>1.6237299999999999</v>
      </c>
    </row>
    <row r="158" spans="1:2">
      <c r="A158">
        <v>45.37509</v>
      </c>
      <c r="B158">
        <v>1.6015200000000001</v>
      </c>
    </row>
    <row r="159" spans="1:2">
      <c r="A159">
        <v>44.792079999999999</v>
      </c>
      <c r="B159">
        <v>1.5416099999999999</v>
      </c>
    </row>
    <row r="160" spans="1:2">
      <c r="A160">
        <v>44.792079999999999</v>
      </c>
      <c r="B160">
        <v>1.49648</v>
      </c>
    </row>
    <row r="161" spans="1:2">
      <c r="A161">
        <v>43.490139999999997</v>
      </c>
      <c r="B161">
        <v>1.49648</v>
      </c>
    </row>
    <row r="162" spans="1:2">
      <c r="A162">
        <v>43.896340000000002</v>
      </c>
      <c r="B162">
        <v>1.47658</v>
      </c>
    </row>
    <row r="163" spans="1:2">
      <c r="A163">
        <v>44.651679999999999</v>
      </c>
      <c r="B163">
        <v>1.5101599999999999</v>
      </c>
    </row>
    <row r="164" spans="1:2">
      <c r="A164">
        <v>43.607950000000002</v>
      </c>
      <c r="B164">
        <v>1.48539</v>
      </c>
    </row>
    <row r="165" spans="1:2">
      <c r="A165">
        <v>43.504240000000003</v>
      </c>
      <c r="B165">
        <v>1.51275</v>
      </c>
    </row>
    <row r="166" spans="1:2">
      <c r="A166">
        <v>43.2423</v>
      </c>
      <c r="B166">
        <v>1.51</v>
      </c>
    </row>
    <row r="167" spans="1:2">
      <c r="A167">
        <v>42.781210000000002</v>
      </c>
      <c r="B167">
        <v>1.50122</v>
      </c>
    </row>
    <row r="168" spans="1:2">
      <c r="A168">
        <v>41.827660000000002</v>
      </c>
      <c r="B168">
        <v>1.49417</v>
      </c>
    </row>
    <row r="169" spans="1:2">
      <c r="A169">
        <v>42.768749999999997</v>
      </c>
      <c r="B169">
        <v>1.4835100000000001</v>
      </c>
    </row>
    <row r="170" spans="1:2">
      <c r="A170">
        <v>41.000230000000002</v>
      </c>
      <c r="B170">
        <v>1.4292400000000001</v>
      </c>
    </row>
    <row r="171" spans="1:2">
      <c r="A171">
        <v>40.142189999999999</v>
      </c>
      <c r="B171">
        <v>1.4218900000000001</v>
      </c>
    </row>
    <row r="172" spans="1:2">
      <c r="A172">
        <v>41.994639999999997</v>
      </c>
      <c r="B172">
        <v>1.42483</v>
      </c>
    </row>
    <row r="173" spans="1:2">
      <c r="A173">
        <v>43.027830000000002</v>
      </c>
      <c r="B173">
        <v>1.37998</v>
      </c>
    </row>
    <row r="174" spans="1:2">
      <c r="A174">
        <v>42.833849999999998</v>
      </c>
      <c r="B174">
        <v>1.3741000000000001</v>
      </c>
    </row>
    <row r="175" spans="1:2">
      <c r="A175">
        <v>42.99888</v>
      </c>
      <c r="B175">
        <v>1.3741000000000001</v>
      </c>
    </row>
    <row r="176" spans="1:2">
      <c r="A176">
        <v>42.301250000000003</v>
      </c>
      <c r="B176">
        <v>1.3498300000000001</v>
      </c>
    </row>
    <row r="177" spans="1:2">
      <c r="A177">
        <v>42.681910000000002</v>
      </c>
      <c r="B177">
        <v>1.3649899999999999</v>
      </c>
    </row>
    <row r="178" spans="1:2">
      <c r="A178">
        <v>41.774850000000001</v>
      </c>
      <c r="B178">
        <v>1.3800699999999999</v>
      </c>
    </row>
    <row r="179" spans="1:2">
      <c r="A179">
        <v>40.907829999999997</v>
      </c>
      <c r="B179">
        <v>1.36025</v>
      </c>
    </row>
    <row r="180" spans="1:2">
      <c r="A180">
        <v>41.534840000000003</v>
      </c>
      <c r="B180">
        <v>1.3937600000000001</v>
      </c>
    </row>
    <row r="181" spans="1:2">
      <c r="A181">
        <v>40.800260000000002</v>
      </c>
      <c r="B181">
        <v>1.3808</v>
      </c>
    </row>
    <row r="182" spans="1:2">
      <c r="A182">
        <v>37.61853</v>
      </c>
      <c r="B182">
        <v>1.37951</v>
      </c>
    </row>
    <row r="183" spans="1:2">
      <c r="A183">
        <v>35.971730000000001</v>
      </c>
      <c r="B183">
        <v>1.35202</v>
      </c>
    </row>
    <row r="184" spans="1:2">
      <c r="A184">
        <v>35.560560000000002</v>
      </c>
      <c r="B184">
        <v>1.30568</v>
      </c>
    </row>
    <row r="185" spans="1:2">
      <c r="A185">
        <v>38.313630000000003</v>
      </c>
      <c r="B185">
        <v>1.3227199999999999</v>
      </c>
    </row>
    <row r="186" spans="1:2">
      <c r="A186">
        <v>40.696800000000003</v>
      </c>
      <c r="B186">
        <v>1.31684</v>
      </c>
    </row>
    <row r="187" spans="1:2">
      <c r="A187">
        <v>40.385350000000003</v>
      </c>
      <c r="B187">
        <v>1.3365800000000001</v>
      </c>
    </row>
    <row r="188" spans="1:2">
      <c r="A188">
        <v>39.507620000000003</v>
      </c>
      <c r="B188">
        <v>1.3217399999999999</v>
      </c>
    </row>
    <row r="189" spans="1:2">
      <c r="A189">
        <v>40.283700000000003</v>
      </c>
      <c r="B189">
        <v>1.3225</v>
      </c>
    </row>
    <row r="190" spans="1:2">
      <c r="A190">
        <v>39.871560000000002</v>
      </c>
      <c r="B190">
        <v>1.3211299999999999</v>
      </c>
    </row>
    <row r="191" spans="1:2">
      <c r="A191">
        <v>41.307279999999999</v>
      </c>
      <c r="B191">
        <v>1.4564600000000001</v>
      </c>
    </row>
    <row r="192" spans="1:2">
      <c r="A192">
        <v>41.715560000000004</v>
      </c>
      <c r="B192">
        <v>1.4454199999999999</v>
      </c>
    </row>
    <row r="193" spans="1:2">
      <c r="A193">
        <v>40.46546</v>
      </c>
      <c r="B193">
        <v>1.40408</v>
      </c>
    </row>
    <row r="194" spans="1:2">
      <c r="A194">
        <v>38.851100000000002</v>
      </c>
      <c r="B194">
        <v>1.38748</v>
      </c>
    </row>
    <row r="195" spans="1:2">
      <c r="A195">
        <v>38.10228</v>
      </c>
      <c r="B195">
        <v>1.3560700000000001</v>
      </c>
    </row>
    <row r="196" spans="1:2">
      <c r="A196">
        <v>37.712479999999999</v>
      </c>
      <c r="B196">
        <v>1.36252</v>
      </c>
    </row>
    <row r="197" spans="1:2">
      <c r="A197">
        <v>37.580680000000001</v>
      </c>
      <c r="B197">
        <v>1.4029799999999999</v>
      </c>
    </row>
    <row r="198" spans="1:2">
      <c r="A198">
        <v>37.87932</v>
      </c>
      <c r="B198">
        <v>1.3872599999999999</v>
      </c>
    </row>
    <row r="199" spans="1:2">
      <c r="A199">
        <v>37.971310000000003</v>
      </c>
      <c r="B199">
        <v>1.3694599999999999</v>
      </c>
    </row>
    <row r="200" spans="1:2">
      <c r="A200">
        <v>37.387099999999997</v>
      </c>
      <c r="B200">
        <v>1.33806</v>
      </c>
    </row>
    <row r="201" spans="1:2">
      <c r="A201">
        <v>37.635649999999998</v>
      </c>
      <c r="B201">
        <v>1.3461099999999999</v>
      </c>
    </row>
    <row r="202" spans="1:2">
      <c r="A202">
        <v>37.76699</v>
      </c>
      <c r="B202">
        <v>1.33894</v>
      </c>
    </row>
    <row r="203" spans="1:2">
      <c r="A203">
        <v>39.090910000000001</v>
      </c>
      <c r="B203">
        <v>1.3274900000000001</v>
      </c>
    </row>
    <row r="204" spans="1:2">
      <c r="A204">
        <v>39.084000000000003</v>
      </c>
      <c r="B204">
        <v>1.30138</v>
      </c>
    </row>
    <row r="205" spans="1:2">
      <c r="A205">
        <v>38.659170000000003</v>
      </c>
      <c r="B205">
        <v>1.25454</v>
      </c>
    </row>
    <row r="206" spans="1:2">
      <c r="A206">
        <v>37.72193</v>
      </c>
      <c r="B206">
        <v>1.2955000000000001</v>
      </c>
    </row>
    <row r="207" spans="1:2">
      <c r="A207">
        <v>38.163429999999998</v>
      </c>
      <c r="B207">
        <v>1.27956</v>
      </c>
    </row>
    <row r="208" spans="1:2">
      <c r="A208">
        <v>36.698390000000003</v>
      </c>
      <c r="B208">
        <v>1.2729900000000001</v>
      </c>
    </row>
    <row r="209" spans="1:2">
      <c r="A209">
        <v>36.662219999999998</v>
      </c>
      <c r="B209">
        <v>1.2615099999999999</v>
      </c>
    </row>
    <row r="210" spans="1:2">
      <c r="A210">
        <v>36.796570000000003</v>
      </c>
      <c r="B210">
        <v>1.3341700000000001</v>
      </c>
    </row>
    <row r="211" spans="1:2">
      <c r="A211">
        <v>37.315219999999997</v>
      </c>
      <c r="B211">
        <v>1.29358</v>
      </c>
    </row>
    <row r="212" spans="1:2">
      <c r="A212">
        <v>36.468789999999998</v>
      </c>
      <c r="B212">
        <v>1.49516</v>
      </c>
    </row>
    <row r="213" spans="1:2">
      <c r="A213">
        <v>36.492629999999998</v>
      </c>
      <c r="B213">
        <v>1.49413</v>
      </c>
    </row>
    <row r="214" spans="1:2">
      <c r="A214">
        <v>36.113579999999999</v>
      </c>
      <c r="B214">
        <v>1.56155</v>
      </c>
    </row>
    <row r="215" spans="1:2">
      <c r="A215">
        <v>36.113579999999999</v>
      </c>
      <c r="B215">
        <v>1.50037</v>
      </c>
    </row>
    <row r="216" spans="1:2">
      <c r="A216">
        <v>36.222299999999997</v>
      </c>
      <c r="B216">
        <v>1.45038</v>
      </c>
    </row>
    <row r="217" spans="1:2">
      <c r="A217">
        <v>36.997239999999998</v>
      </c>
      <c r="B217">
        <v>1.4502900000000001</v>
      </c>
    </row>
    <row r="218" spans="1:2">
      <c r="A218">
        <v>38.254399999999997</v>
      </c>
      <c r="B218">
        <v>1.4968999999999999</v>
      </c>
    </row>
    <row r="219" spans="1:2">
      <c r="A219">
        <v>38.10913</v>
      </c>
      <c r="B219">
        <v>1.4137200000000001</v>
      </c>
    </row>
    <row r="220" spans="1:2">
      <c r="A220">
        <v>39.232599999999998</v>
      </c>
      <c r="B220">
        <v>1.47112</v>
      </c>
    </row>
    <row r="221" spans="1:2">
      <c r="A221">
        <v>38.429400000000001</v>
      </c>
      <c r="B221">
        <v>1.44448</v>
      </c>
    </row>
    <row r="222" spans="1:2">
      <c r="A222">
        <v>37.509839999999997</v>
      </c>
      <c r="B222">
        <v>1.40873</v>
      </c>
    </row>
    <row r="223" spans="1:2">
      <c r="A223">
        <v>36.853610000000003</v>
      </c>
      <c r="B223">
        <v>1.36775</v>
      </c>
    </row>
    <row r="224" spans="1:2">
      <c r="A224">
        <v>36.884459999999997</v>
      </c>
      <c r="B224">
        <v>1.383</v>
      </c>
    </row>
    <row r="225" spans="1:2">
      <c r="A225">
        <v>36.88617</v>
      </c>
      <c r="B225">
        <v>1.47776</v>
      </c>
    </row>
    <row r="226" spans="1:2">
      <c r="A226">
        <v>37.253270000000001</v>
      </c>
      <c r="B226">
        <v>1.4822500000000001</v>
      </c>
    </row>
    <row r="227" spans="1:2">
      <c r="A227">
        <v>36.832790000000003</v>
      </c>
      <c r="B227">
        <v>1.56098</v>
      </c>
    </row>
    <row r="228" spans="1:2">
      <c r="A228">
        <v>37.30433</v>
      </c>
      <c r="B228">
        <v>1.7403500000000001</v>
      </c>
    </row>
    <row r="229" spans="1:2">
      <c r="A229">
        <v>37.80547</v>
      </c>
      <c r="B229">
        <v>1.8062</v>
      </c>
    </row>
    <row r="230" spans="1:2">
      <c r="A230">
        <v>37.429430000000004</v>
      </c>
      <c r="B230">
        <v>1.8062</v>
      </c>
    </row>
    <row r="231" spans="1:2">
      <c r="A231">
        <v>37.537750000000003</v>
      </c>
      <c r="B231">
        <v>1.8062</v>
      </c>
    </row>
    <row r="232" spans="1:2">
      <c r="A232">
        <v>37.537750000000003</v>
      </c>
      <c r="B232">
        <v>1.8062</v>
      </c>
    </row>
    <row r="233" spans="1:2">
      <c r="A233">
        <v>37.537750000000003</v>
      </c>
      <c r="B233">
        <v>1.8062</v>
      </c>
    </row>
    <row r="234" spans="1:2">
      <c r="A234">
        <v>37.537750000000003</v>
      </c>
      <c r="B234">
        <v>1.8062</v>
      </c>
    </row>
    <row r="235" spans="1:2">
      <c r="A235">
        <v>37.537750000000003</v>
      </c>
      <c r="B235">
        <v>1.8062</v>
      </c>
    </row>
    <row r="236" spans="1:2">
      <c r="A236">
        <v>36.109290000000001</v>
      </c>
      <c r="B236">
        <v>1.8062</v>
      </c>
    </row>
    <row r="237" spans="1:2">
      <c r="A237">
        <v>34.909269999999999</v>
      </c>
      <c r="B237">
        <v>1.61188</v>
      </c>
    </row>
    <row r="238" spans="1:2">
      <c r="A238">
        <v>36.263300000000001</v>
      </c>
      <c r="B238">
        <v>1.45516</v>
      </c>
    </row>
    <row r="239" spans="1:2">
      <c r="A239">
        <v>36.644500000000001</v>
      </c>
      <c r="B239">
        <v>1.4628000000000001</v>
      </c>
    </row>
    <row r="240" spans="1:2">
      <c r="A240">
        <v>37.308529999999998</v>
      </c>
      <c r="B240">
        <v>1.4978100000000001</v>
      </c>
    </row>
    <row r="241" spans="1:2">
      <c r="A241">
        <v>36.888460000000002</v>
      </c>
      <c r="B241">
        <v>1.44204</v>
      </c>
    </row>
    <row r="242" spans="1:2">
      <c r="A242">
        <v>38.308630000000001</v>
      </c>
      <c r="B242">
        <v>1.45259</v>
      </c>
    </row>
    <row r="243" spans="1:2">
      <c r="A243">
        <v>38.35322</v>
      </c>
      <c r="B243">
        <v>1.42696</v>
      </c>
    </row>
    <row r="244" spans="1:2">
      <c r="A244">
        <v>38.442459999999997</v>
      </c>
      <c r="B244">
        <v>1.4277899999999999</v>
      </c>
    </row>
    <row r="245" spans="1:2">
      <c r="A245">
        <v>38.544699999999999</v>
      </c>
      <c r="B245">
        <v>1.4583999999999999</v>
      </c>
    </row>
    <row r="246" spans="1:2">
      <c r="A246">
        <v>38.872419999999998</v>
      </c>
      <c r="B246">
        <v>1.4532799999999999</v>
      </c>
    </row>
    <row r="247" spans="1:2">
      <c r="A247">
        <v>39.498530000000002</v>
      </c>
      <c r="B247">
        <v>1.4505600000000001</v>
      </c>
    </row>
    <row r="248" spans="1:2">
      <c r="A248">
        <v>40.716670000000001</v>
      </c>
      <c r="B248">
        <v>1.4655100000000001</v>
      </c>
    </row>
    <row r="249" spans="1:2">
      <c r="A249">
        <v>40.718150000000001</v>
      </c>
      <c r="B249">
        <v>1.45363</v>
      </c>
    </row>
    <row r="250" spans="1:2">
      <c r="A250">
        <v>40.525579999999998</v>
      </c>
      <c r="B250">
        <v>1.4332800000000001</v>
      </c>
    </row>
    <row r="251" spans="1:2">
      <c r="A251">
        <v>40.067970000000003</v>
      </c>
      <c r="B251">
        <v>1.43089</v>
      </c>
    </row>
    <row r="252" spans="1:2">
      <c r="A252">
        <v>39.915149999999997</v>
      </c>
      <c r="B252">
        <v>1.41777</v>
      </c>
    </row>
    <row r="253" spans="1:2">
      <c r="A253">
        <v>39.468640000000001</v>
      </c>
      <c r="B253">
        <v>1.4267399999999999</v>
      </c>
    </row>
    <row r="254" spans="1:2">
      <c r="A254">
        <v>38.86645</v>
      </c>
      <c r="B254">
        <v>1.41225</v>
      </c>
    </row>
  </sheetData>
  <phoneticPr fontId="1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ControlsH">
    <tabColor rgb="FFC00000"/>
  </sheetPr>
  <dimension ref="A1:M377"/>
  <sheetViews>
    <sheetView showGridLines="0" workbookViewId="0">
      <selection activeCell="B9" sqref="B9"/>
    </sheetView>
  </sheetViews>
  <sheetFormatPr baseColWidth="10" defaultColWidth="9.1640625" defaultRowHeight="15"/>
  <cols>
    <col min="1" max="1" width="14.1640625" style="2" customWidth="1"/>
    <col min="2" max="2" width="19.33203125" customWidth="1"/>
    <col min="3" max="3" width="12.5" customWidth="1"/>
    <col min="5" max="5" width="11.5" customWidth="1"/>
    <col min="6" max="6" width="18.6640625" customWidth="1"/>
    <col min="7" max="7" width="17" customWidth="1"/>
    <col min="10" max="10" width="14.1640625" customWidth="1"/>
  </cols>
  <sheetData>
    <row r="1" spans="1:13" ht="19.5" customHeight="1">
      <c r="A1" s="10" t="s">
        <v>382</v>
      </c>
    </row>
    <row r="2" spans="1:13">
      <c r="A2" s="4" t="s">
        <v>509</v>
      </c>
      <c r="B2" s="4">
        <f>IF(ISNUMBER(FIND("EQUITY", UPPER(E2), 1)), _xll.BDP(E2, "TICKER_AND_EXCH_CODE"), E2)</f>
        <v>0</v>
      </c>
      <c r="C2" s="3"/>
      <c r="D2" s="3"/>
      <c r="F2" s="17"/>
      <c r="G2" s="2"/>
    </row>
    <row r="3" spans="1:13">
      <c r="A3" s="4" t="s">
        <v>371</v>
      </c>
      <c r="B3" s="4" t="e">
        <f>IF(custBenchmark="", _xll.BDP(TICKER &amp; " EQUITY", "REL_INDEX"), custBenchmark)</f>
        <v>#REF!</v>
      </c>
      <c r="C3" s="18" t="e">
        <f>IF((ED-SD)&gt;3650, "CM", IF((ED-SD)&gt;367, "CW", "CD"))</f>
        <v>#REF!</v>
      </c>
      <c r="D3" s="6"/>
      <c r="E3" s="22">
        <f>IF(COUNT(#REF!)&lt;1, 1, COUNT(#REF!))</f>
        <v>1</v>
      </c>
      <c r="F3" s="16">
        <f>IF(COUNT(#REF!)&lt;1, 1, COUNT(#REF!))</f>
        <v>1</v>
      </c>
      <c r="G3" s="16">
        <f>IF(COUNT(#REF!)&lt;1, 1, COUNT(#REF!))</f>
        <v>1</v>
      </c>
      <c r="H3" s="16">
        <f>IF(COUNT(#REF!)&lt;1, 1, COUNT(#REF!))</f>
        <v>1</v>
      </c>
      <c r="I3" s="24">
        <f>MAX(F3,G3,H3)</f>
        <v>1</v>
      </c>
      <c r="J3" s="14"/>
      <c r="K3" s="14" t="s">
        <v>505</v>
      </c>
      <c r="M3" s="14" t="e">
        <f>IF(Lang="English","Company In Depth Analysis Overview",IF(Lang="中文","公司深入分析概述","企業分析概要"))</f>
        <v>#REF!</v>
      </c>
    </row>
    <row r="4" spans="1:13">
      <c r="A4" s="4" t="s">
        <v>372</v>
      </c>
      <c r="B4" s="26" t="e">
        <f>custSD</f>
        <v>#REF!</v>
      </c>
      <c r="C4" s="18" t="e">
        <f>IF((ED-SD)&gt;3650, "", IF((ED-SD)&gt;367, "", "CDR=US"))</f>
        <v>#REF!</v>
      </c>
      <c r="D4" s="7"/>
      <c r="E4" s="15"/>
      <c r="F4" s="16"/>
      <c r="G4" s="16"/>
      <c r="K4" t="s">
        <v>506</v>
      </c>
    </row>
    <row r="5" spans="1:13">
      <c r="A5" s="4" t="s">
        <v>373</v>
      </c>
      <c r="B5" s="26" t="e">
        <f>custED</f>
        <v>#REF!</v>
      </c>
      <c r="C5" s="18" t="e">
        <f>IF((ED-SD)&gt;3650, "DAYS=A", IF((ED-SD)&gt;367, "DAYS=A", ""))</f>
        <v>#REF!</v>
      </c>
      <c r="D5" s="7"/>
      <c r="E5" s="23">
        <f>IF(COUNTA(#REF!)&lt;1, 1, COUNTA(#REF!))</f>
        <v>1</v>
      </c>
      <c r="F5" s="16">
        <f>IF(COUNT(#REF!)&lt;1, 1, COUNT(#REF!))</f>
        <v>1</v>
      </c>
      <c r="G5" s="16">
        <f>IF(COUNT(#REF!)&lt;1, 1, COUNT(#REF!))</f>
        <v>1</v>
      </c>
      <c r="H5" s="16">
        <f>IF(COUNT(#REF!)&lt;1, 1, COUNT(#REF!))</f>
        <v>1</v>
      </c>
      <c r="I5" s="24">
        <f>MAX(F5,G5,H5)</f>
        <v>1</v>
      </c>
      <c r="J5" s="1"/>
      <c r="K5" s="13" t="s">
        <v>507</v>
      </c>
      <c r="M5" s="13"/>
    </row>
    <row r="6" spans="1:13">
      <c r="A6" s="4" t="s">
        <v>383</v>
      </c>
      <c r="B6" s="4" t="e">
        <f>IF(Lang="English",_xll.BDP(TICKER&amp;" EQUITY","NAME"),IF(Lang="中文",_xll.BDP(TICKER&amp;" EQUITY","NAME_CHINESE_TRADITIONAL"),_xll.BDP(TICKER&amp;" EQUITY","NAME_KANJI")))</f>
        <v>#REF!</v>
      </c>
      <c r="C6" s="4"/>
      <c r="D6" s="4"/>
      <c r="E6" s="15"/>
      <c r="F6" s="16"/>
      <c r="G6" s="16"/>
      <c r="K6" t="s">
        <v>519</v>
      </c>
    </row>
    <row r="7" spans="1:13">
      <c r="A7" s="4" t="s">
        <v>480</v>
      </c>
      <c r="B7" s="4" t="e">
        <f ca="1">_xll.BDP(TICKER &amp; " EQUITY", "CRNCY")</f>
        <v>#NAME?</v>
      </c>
      <c r="C7" s="7"/>
      <c r="D7" s="7"/>
      <c r="E7" s="16"/>
      <c r="F7" s="16"/>
      <c r="G7" s="16"/>
      <c r="J7" s="1"/>
      <c r="K7" s="13"/>
      <c r="M7" s="13"/>
    </row>
    <row r="8" spans="1:13">
      <c r="A8" s="4"/>
      <c r="B8" s="11"/>
      <c r="C8" s="7"/>
      <c r="D8" s="7"/>
      <c r="E8" s="16" t="s">
        <v>399</v>
      </c>
      <c r="F8" s="16" t="s">
        <v>398</v>
      </c>
      <c r="G8" s="21"/>
      <c r="J8" s="1"/>
      <c r="K8" s="1"/>
      <c r="M8" s="1"/>
    </row>
    <row r="9" spans="1:13">
      <c r="A9" s="4" t="s">
        <v>375</v>
      </c>
      <c r="B9" s="4" t="e">
        <f>VLOOKUP(C9,B21:C200,2, FALSE)</f>
        <v>#REF!</v>
      </c>
      <c r="C9" s="30" t="e">
        <f>+#REF!</f>
        <v>#REF!</v>
      </c>
      <c r="D9" s="7"/>
      <c r="E9" s="1" t="e">
        <f t="array" aca="1" ref="E9" ca="1">ROUNDDOWN(MIN(IF(NOT(ISNA(Chart_Price_Size)),Chart_Price_Size)),-1)</f>
        <v>#REF!</v>
      </c>
      <c r="F9" s="1" t="e">
        <f t="array" aca="1" ref="F9" ca="1">ROUNDUP(MAX(IF(NOT(ISNA(Chart_Price_Size)),Chart_Price_Size)),-1)</f>
        <v>#REF!</v>
      </c>
      <c r="G9" s="21"/>
      <c r="J9" s="1"/>
      <c r="K9" s="1"/>
      <c r="M9" s="1"/>
    </row>
    <row r="10" spans="1:13">
      <c r="A10" s="4" t="s">
        <v>372</v>
      </c>
      <c r="B10" s="26" t="e">
        <f>custSD</f>
        <v>#REF!</v>
      </c>
      <c r="C10" s="28"/>
      <c r="D10" s="7"/>
      <c r="E10" s="1" t="e">
        <f t="array" aca="1" ref="E10" ca="1">MIN(IF(NOT(ISNA(Chart_Volume_Size)),Chart_Volume_Size))</f>
        <v>#REF!</v>
      </c>
      <c r="F10" s="1" t="e">
        <f t="array" aca="1" ref="F10" ca="1">MAX(IF(NOT(ISNA(Chart_Volume_Size)),Chart_Volume_Size))</f>
        <v>#REF!</v>
      </c>
      <c r="G10" s="16"/>
      <c r="J10" s="1"/>
      <c r="K10" s="1"/>
      <c r="M10" s="1"/>
    </row>
    <row r="11" spans="1:13">
      <c r="A11" s="4" t="s">
        <v>373</v>
      </c>
      <c r="B11" s="26" t="e">
        <f>custED</f>
        <v>#REF!</v>
      </c>
      <c r="C11" s="28"/>
      <c r="D11" s="7"/>
      <c r="E11" s="19" t="e">
        <f t="array" ref="E11">ROUNDDOWN(MIN(IF(NOT(ISNA(#REF!)),#REF!)),-1)</f>
        <v>#REF!</v>
      </c>
      <c r="F11" s="19" t="e">
        <f t="array" ref="F11">ROUNDUP(MAX(IF(NOT(ISNA(#REF!)),#REF!)),-1)</f>
        <v>#REF!</v>
      </c>
      <c r="J11" s="1"/>
      <c r="K11" s="1"/>
      <c r="M11" s="1"/>
    </row>
    <row r="12" spans="1:13">
      <c r="A12" s="4" t="s">
        <v>377</v>
      </c>
      <c r="B12" s="9" t="str">
        <f>VLOOKUP(C12,E38:G39,3, FALSE)</f>
        <v>BLMPEERS</v>
      </c>
      <c r="C12" s="4">
        <v>1</v>
      </c>
      <c r="D12" s="4"/>
      <c r="E12" s="19"/>
      <c r="F12" s="19"/>
      <c r="J12" s="1"/>
      <c r="K12" s="1"/>
      <c r="M12" s="1"/>
    </row>
    <row r="13" spans="1:13">
      <c r="A13" s="2" t="s">
        <v>376</v>
      </c>
      <c r="B13" s="9" t="str">
        <f>VLOOKUP(C13,E35:G36,2, FALSE)</f>
        <v>Equal Weight</v>
      </c>
      <c r="C13" s="29">
        <v>1</v>
      </c>
      <c r="D13" s="8"/>
      <c r="E13" s="19"/>
      <c r="F13" s="19"/>
      <c r="J13" s="1"/>
      <c r="K13" s="1"/>
      <c r="M13" s="1"/>
    </row>
    <row r="14" spans="1:13">
      <c r="B14" s="12"/>
      <c r="C14" s="8"/>
      <c r="D14" s="8"/>
      <c r="E14" s="19">
        <f>MIN(DataH!AG$9:AI$600)</f>
        <v>5.7852102462454917</v>
      </c>
      <c r="F14" s="19">
        <f>MAX(DataH!AG$9:AI$600)</f>
        <v>9.2190947155782723</v>
      </c>
      <c r="H14" s="19"/>
      <c r="I14" s="19"/>
      <c r="J14" s="1"/>
      <c r="K14" s="1"/>
      <c r="M14" s="1"/>
    </row>
    <row r="15" spans="1:13">
      <c r="A15" s="2" t="s">
        <v>494</v>
      </c>
      <c r="B15" s="9" t="e">
        <f ca="1">_xll.BDP(TICKER &amp; " EQUITY", "EQY_FUND_TICKER")</f>
        <v>#NAME?</v>
      </c>
      <c r="C15" s="8"/>
      <c r="D15" s="8"/>
      <c r="E15" s="19">
        <f>MIN(DataH!AJ$9:AL$600)</f>
        <v>16.77218935979338</v>
      </c>
      <c r="F15" s="19">
        <f>MAX(DataH!AJ$9:AL$600)</f>
        <v>26.376456804520998</v>
      </c>
      <c r="H15" s="4"/>
      <c r="I15" s="19"/>
      <c r="K15" s="1"/>
      <c r="M15" s="1"/>
    </row>
    <row r="16" spans="1:13">
      <c r="B16" s="8"/>
      <c r="C16" s="8"/>
      <c r="D16" s="8"/>
      <c r="E16" s="19"/>
      <c r="F16" s="19"/>
      <c r="H16" s="14"/>
    </row>
    <row r="17" spans="1:12">
      <c r="A17" s="21" t="e">
        <f>IF(Lang="日本語",UPPER(TICKER)&amp;" 価格対同業他社とベンチマーク（標準化）",UPPER(TICKER)&amp;" Price versus Peers &amp; Benchmark (Normalized)")</f>
        <v>#REF!</v>
      </c>
      <c r="B17" s="8"/>
      <c r="C17" s="8"/>
      <c r="D17" s="8"/>
      <c r="E17" s="19"/>
      <c r="F17" s="19"/>
    </row>
    <row r="18" spans="1:12">
      <c r="A18" s="21" t="e">
        <f>IF(Lang="日本語",UPPER(TICKER)&amp;"価格・取引高グラフ",UPPER(TICKER)&amp;" Price Volume Graph")</f>
        <v>#REF!</v>
      </c>
      <c r="B18" s="8"/>
      <c r="C18" s="8"/>
      <c r="D18" s="8"/>
      <c r="E18" s="19"/>
      <c r="F18" s="19"/>
    </row>
    <row r="19" spans="1:12">
      <c r="A19" s="9"/>
      <c r="B19" s="8"/>
      <c r="C19" s="8"/>
      <c r="D19" s="8"/>
      <c r="E19" s="19"/>
      <c r="F19" s="19"/>
    </row>
    <row r="20" spans="1:12">
      <c r="A20" s="2" t="s">
        <v>374</v>
      </c>
      <c r="B20" s="8"/>
      <c r="C20" s="8"/>
      <c r="D20" s="8" t="e">
        <f ca="1">TEXT(YEAR(ControlsH!G20)*10000+MONTH(ControlsH!G20)*100+DAY(ControlsH!G20), "00000000")</f>
        <v>#NAME?</v>
      </c>
      <c r="E20" s="8" t="s">
        <v>370</v>
      </c>
      <c r="F20" s="8"/>
      <c r="G20" s="25" t="e">
        <f ca="1">_xll.BTODAY()</f>
        <v>#NAME?</v>
      </c>
      <c r="H20" t="s">
        <v>428</v>
      </c>
      <c r="J20" t="s">
        <v>384</v>
      </c>
      <c r="L20" t="s">
        <v>429</v>
      </c>
    </row>
    <row r="21" spans="1:12">
      <c r="A21" s="4">
        <v>1</v>
      </c>
      <c r="B21" s="5" t="s">
        <v>0</v>
      </c>
      <c r="C21" s="4" t="e">
        <f ca="1">_xll.BDP(TICKER &amp; " EQUITY", "CRNCY")</f>
        <v>#NAME?</v>
      </c>
      <c r="D21" s="8"/>
      <c r="E21" s="4">
        <v>1</v>
      </c>
      <c r="F21" s="5" t="s">
        <v>1</v>
      </c>
      <c r="G21" s="4" t="s">
        <v>2</v>
      </c>
      <c r="H21" t="e">
        <f ca="1">_xll.BDS(TICKER &amp; " EQUITY","BLOOMBERG_PEERS","StartRow=1","EndRow=30","cols=1;rows=2")</f>
        <v>#NAME?</v>
      </c>
      <c r="J21" s="14" t="e">
        <f ca="1">_xll.BDH(TICKER &amp; " EQUITY","PX_LAST",SD,ED,"FX=" &amp; CURRENCY,calCODE,dayCODE,"Per=" &amp; PERIODICITY,"cols=2;rows=251")</f>
        <v>#NAME?</v>
      </c>
      <c r="K21">
        <v>182.63</v>
      </c>
      <c r="L21" t="e">
        <f ca="1">_xll.BDH(Benchmark &amp; " INDEX","PX_LAST",SD,ED,"Dts=H","FX=" &amp; CURRENCY,calCODE,dayCODE,"Per=" &amp; PERIODICITY,"cols=1;rows=251")</f>
        <v>#NAME?</v>
      </c>
    </row>
    <row r="22" spans="1:12">
      <c r="A22" s="4">
        <v>2</v>
      </c>
      <c r="B22" s="5" t="s">
        <v>3</v>
      </c>
      <c r="C22" s="6" t="s">
        <v>4</v>
      </c>
      <c r="D22" s="8"/>
      <c r="E22" s="4">
        <v>2</v>
      </c>
      <c r="F22" s="5" t="s">
        <v>5</v>
      </c>
      <c r="G22" s="6" t="e">
        <f ca="1">TRIM($G$20)-1</f>
        <v>#NAME?</v>
      </c>
      <c r="H22" t="s">
        <v>583</v>
      </c>
      <c r="J22" s="14">
        <v>45350</v>
      </c>
      <c r="K22">
        <v>181.42</v>
      </c>
      <c r="L22">
        <v>5069.76</v>
      </c>
    </row>
    <row r="23" spans="1:12">
      <c r="A23" s="4">
        <v>3</v>
      </c>
      <c r="B23" s="5" t="s">
        <v>6</v>
      </c>
      <c r="C23" s="7" t="s">
        <v>7</v>
      </c>
      <c r="D23" s="8" t="e">
        <f ca="1">TEXT(YEAR(ControlsH!G23)*10000+MONTH(ControlsH!G23)*100+DAY(ControlsH!G23), "00000000")</f>
        <v>#NAME?</v>
      </c>
      <c r="E23" s="4">
        <v>3</v>
      </c>
      <c r="F23" s="5" t="s">
        <v>8</v>
      </c>
      <c r="G23" s="6" t="e">
        <f ca="1">DATE(YEAR($G$20), MONTH($G$20)-1, DAY($G$20))</f>
        <v>#NAME?</v>
      </c>
      <c r="J23" s="14">
        <v>45351</v>
      </c>
      <c r="K23">
        <v>180.75</v>
      </c>
      <c r="L23">
        <v>5096.2700000000004</v>
      </c>
    </row>
    <row r="24" spans="1:12">
      <c r="A24" s="4">
        <v>4</v>
      </c>
      <c r="B24" s="5" t="s">
        <v>9</v>
      </c>
      <c r="C24" s="7" t="s">
        <v>10</v>
      </c>
      <c r="D24" s="8" t="e">
        <f ca="1">TEXT(YEAR(ControlsH!G24)*10000+MONTH(ControlsH!G24)*100+DAY(ControlsH!G24), "00000000")</f>
        <v>#NAME?</v>
      </c>
      <c r="E24" s="4">
        <v>4</v>
      </c>
      <c r="F24" s="5" t="s">
        <v>431</v>
      </c>
      <c r="G24" s="6" t="e">
        <f ca="1">DATE(YEAR($G$20), MONTH($G$20)-6, DAY($G$20))</f>
        <v>#NAME?</v>
      </c>
      <c r="J24" s="14">
        <v>45352</v>
      </c>
      <c r="K24">
        <v>179.66</v>
      </c>
      <c r="L24">
        <v>5137.08</v>
      </c>
    </row>
    <row r="25" spans="1:12">
      <c r="A25" s="4">
        <v>5</v>
      </c>
      <c r="B25" s="5" t="s">
        <v>11</v>
      </c>
      <c r="C25" s="4" t="s">
        <v>12</v>
      </c>
      <c r="D25" s="8" t="e">
        <f ca="1">TEXT(YEAR(ControlsH!G25)*10000+MONTH(ControlsH!G25)*100+DAY(ControlsH!G25), "00000000")</f>
        <v>#NAME?</v>
      </c>
      <c r="E25" s="4">
        <v>5</v>
      </c>
      <c r="F25" s="5" t="s">
        <v>16</v>
      </c>
      <c r="G25" s="26" t="e">
        <f ca="1">DATE(YEAR($G$20), 1, 1)</f>
        <v>#NAME?</v>
      </c>
      <c r="J25" s="14">
        <v>45355</v>
      </c>
      <c r="K25">
        <v>175.1</v>
      </c>
      <c r="L25">
        <v>5130.95</v>
      </c>
    </row>
    <row r="26" spans="1:12">
      <c r="A26" s="4">
        <v>6</v>
      </c>
      <c r="B26" s="5" t="s">
        <v>14</v>
      </c>
      <c r="C26" s="7" t="s">
        <v>15</v>
      </c>
      <c r="D26" s="8" t="e">
        <f ca="1">TEXT(YEAR(ControlsH!G26)*10000+MONTH(ControlsH!G26)*100+DAY(ControlsH!G26), "00000000")</f>
        <v>#NAME?</v>
      </c>
      <c r="E26" s="4">
        <v>6</v>
      </c>
      <c r="F26" s="5" t="s">
        <v>13</v>
      </c>
      <c r="G26" s="6" t="e">
        <f ca="1">DATE(YEAR($G$20)-1, MONTH($G$20), DAY($G$20))</f>
        <v>#NAME?</v>
      </c>
      <c r="J26" s="14">
        <v>45356</v>
      </c>
      <c r="K26">
        <v>170.12</v>
      </c>
      <c r="L26">
        <v>5078.6499999999996</v>
      </c>
    </row>
    <row r="27" spans="1:12">
      <c r="A27" s="4">
        <v>7</v>
      </c>
      <c r="B27" s="5" t="s">
        <v>17</v>
      </c>
      <c r="C27" s="7" t="s">
        <v>18</v>
      </c>
      <c r="D27" s="8"/>
      <c r="E27" s="4">
        <v>7</v>
      </c>
      <c r="F27" s="5" t="s">
        <v>19</v>
      </c>
      <c r="G27" s="6" t="e">
        <f ca="1">DATE(YEAR($G$20)-2, MONTH($G$20), DAY($G$20))</f>
        <v>#NAME?</v>
      </c>
      <c r="J27" s="14">
        <v>45357</v>
      </c>
      <c r="K27">
        <v>169.12</v>
      </c>
      <c r="L27">
        <v>5104.76</v>
      </c>
    </row>
    <row r="28" spans="1:12">
      <c r="A28" s="4">
        <v>8</v>
      </c>
      <c r="B28" s="5" t="s">
        <v>20</v>
      </c>
      <c r="C28" s="7" t="s">
        <v>21</v>
      </c>
      <c r="D28" s="8"/>
      <c r="E28" s="4">
        <v>8</v>
      </c>
      <c r="F28" s="5" t="s">
        <v>22</v>
      </c>
      <c r="G28" s="6" t="e">
        <f ca="1">DATE(YEAR($G$20)-3, MONTH($G$20), DAY($G$20))</f>
        <v>#NAME?</v>
      </c>
      <c r="J28" s="14">
        <v>45358</v>
      </c>
      <c r="K28">
        <v>169</v>
      </c>
      <c r="L28">
        <v>5157.3599999999997</v>
      </c>
    </row>
    <row r="29" spans="1:12">
      <c r="A29" s="4">
        <v>9</v>
      </c>
      <c r="B29" s="5" t="s">
        <v>23</v>
      </c>
      <c r="C29" s="7" t="s">
        <v>24</v>
      </c>
      <c r="D29" s="8"/>
      <c r="E29" s="4">
        <v>9</v>
      </c>
      <c r="F29" s="5" t="s">
        <v>25</v>
      </c>
      <c r="G29" s="6" t="e">
        <f ca="1">DATE(YEAR($G$20)-4, MONTH($G$20), DAY($G$20))</f>
        <v>#NAME?</v>
      </c>
      <c r="J29" s="14">
        <v>45359</v>
      </c>
      <c r="K29">
        <v>170.73</v>
      </c>
      <c r="L29">
        <v>5123.6899999999996</v>
      </c>
    </row>
    <row r="30" spans="1:12">
      <c r="A30" s="4">
        <v>10</v>
      </c>
      <c r="B30" s="5" t="s">
        <v>26</v>
      </c>
      <c r="C30" s="7" t="s">
        <v>27</v>
      </c>
      <c r="D30" s="8"/>
      <c r="E30" s="4">
        <v>10</v>
      </c>
      <c r="F30" s="5" t="s">
        <v>28</v>
      </c>
      <c r="G30" s="6" t="e">
        <f ca="1">DATE(YEAR($G$20)-5, MONTH($G$20), DAY($G$20))</f>
        <v>#NAME?</v>
      </c>
      <c r="J30" s="14">
        <v>45362</v>
      </c>
      <c r="K30">
        <v>172.75</v>
      </c>
      <c r="L30">
        <v>5117.9399999999996</v>
      </c>
    </row>
    <row r="31" spans="1:12">
      <c r="A31" s="4">
        <v>11</v>
      </c>
      <c r="B31" s="5" t="s">
        <v>29</v>
      </c>
      <c r="C31" s="4" t="s">
        <v>30</v>
      </c>
      <c r="D31" s="8"/>
      <c r="E31" s="4">
        <v>11</v>
      </c>
      <c r="F31" s="5" t="s">
        <v>430</v>
      </c>
      <c r="G31" s="6" t="e">
        <f ca="1">DATE(YEAR($G$20)-10, MONTH($G$20), DAY($G$20))</f>
        <v>#NAME?</v>
      </c>
      <c r="J31" s="14">
        <v>45363</v>
      </c>
      <c r="K31">
        <v>173.23</v>
      </c>
      <c r="L31">
        <v>5175.2700000000004</v>
      </c>
    </row>
    <row r="32" spans="1:12">
      <c r="A32" s="9">
        <v>12</v>
      </c>
      <c r="B32" s="8" t="s">
        <v>31</v>
      </c>
      <c r="C32" s="8" t="s">
        <v>32</v>
      </c>
      <c r="D32" s="8"/>
      <c r="E32" s="4">
        <v>12</v>
      </c>
      <c r="F32" s="5" t="s">
        <v>33</v>
      </c>
      <c r="G32" s="32" t="e">
        <f ca="1">DATEVALUE(G33)*1</f>
        <v>#NAME?</v>
      </c>
      <c r="J32" s="14">
        <v>45364</v>
      </c>
      <c r="K32">
        <v>171.13</v>
      </c>
      <c r="L32">
        <v>5165.3100000000004</v>
      </c>
    </row>
    <row r="33" spans="1:12">
      <c r="A33" s="2">
        <v>13</v>
      </c>
      <c r="B33" t="s">
        <v>34</v>
      </c>
      <c r="C33" t="s">
        <v>35</v>
      </c>
      <c r="G33" t="e">
        <f ca="1">_xll.BDP(TICKER&amp;" EQUITY","EQY_INIT_PO_DT")</f>
        <v>#NAME?</v>
      </c>
      <c r="J33" s="14">
        <v>45365</v>
      </c>
      <c r="K33">
        <v>173</v>
      </c>
      <c r="L33">
        <v>5150.4799999999996</v>
      </c>
    </row>
    <row r="34" spans="1:12">
      <c r="A34" s="2">
        <v>14</v>
      </c>
      <c r="B34" t="s">
        <v>36</v>
      </c>
      <c r="C34" t="s">
        <v>37</v>
      </c>
      <c r="F34" s="27" t="s">
        <v>536</v>
      </c>
      <c r="G34" t="e">
        <f ca="1">_xll.BQL.DATE(EOMONTH(_xll.BTODAY(),-MONTH(_xll.BTODAY())))</f>
        <v>#NAME?</v>
      </c>
      <c r="J34" s="14">
        <v>45366</v>
      </c>
      <c r="K34">
        <v>172.62</v>
      </c>
      <c r="L34">
        <v>5117.09</v>
      </c>
    </row>
    <row r="35" spans="1:12">
      <c r="A35" s="2">
        <v>15</v>
      </c>
      <c r="B35" t="s">
        <v>38</v>
      </c>
      <c r="C35" t="s">
        <v>39</v>
      </c>
      <c r="E35" s="2">
        <v>1</v>
      </c>
      <c r="F35" t="s">
        <v>414</v>
      </c>
      <c r="G35" t="s">
        <v>363</v>
      </c>
      <c r="J35" s="14">
        <v>45369</v>
      </c>
      <c r="K35">
        <v>173.72</v>
      </c>
      <c r="L35">
        <v>5149.42</v>
      </c>
    </row>
    <row r="36" spans="1:12">
      <c r="A36" s="2">
        <v>16</v>
      </c>
      <c r="B36" t="s">
        <v>40</v>
      </c>
      <c r="C36" t="s">
        <v>41</v>
      </c>
      <c r="E36" s="2">
        <v>2</v>
      </c>
      <c r="F36" t="s">
        <v>413</v>
      </c>
      <c r="G36" t="s">
        <v>364</v>
      </c>
      <c r="J36" s="14">
        <v>45370</v>
      </c>
      <c r="K36">
        <v>176.08</v>
      </c>
      <c r="L36">
        <v>5178.51</v>
      </c>
    </row>
    <row r="37" spans="1:12">
      <c r="A37" s="2">
        <v>17</v>
      </c>
      <c r="B37" t="s">
        <v>42</v>
      </c>
      <c r="C37" t="s">
        <v>43</v>
      </c>
      <c r="J37" s="14">
        <v>45371</v>
      </c>
      <c r="K37">
        <v>178.67</v>
      </c>
      <c r="L37">
        <v>5224.62</v>
      </c>
    </row>
    <row r="38" spans="1:12">
      <c r="A38" s="2">
        <v>18</v>
      </c>
      <c r="B38" t="s">
        <v>44</v>
      </c>
      <c r="C38" t="s">
        <v>45</v>
      </c>
      <c r="E38" s="2">
        <v>1</v>
      </c>
      <c r="F38" t="s">
        <v>378</v>
      </c>
      <c r="G38" t="s">
        <v>380</v>
      </c>
      <c r="J38" s="14">
        <v>45372</v>
      </c>
      <c r="K38">
        <v>171.37</v>
      </c>
      <c r="L38">
        <v>5241.53</v>
      </c>
    </row>
    <row r="39" spans="1:12">
      <c r="A39" s="2">
        <v>19</v>
      </c>
      <c r="B39" t="s">
        <v>46</v>
      </c>
      <c r="C39" t="s">
        <v>47</v>
      </c>
      <c r="E39" s="2">
        <v>2</v>
      </c>
      <c r="F39" t="s">
        <v>379</v>
      </c>
      <c r="G39" t="s">
        <v>381</v>
      </c>
      <c r="J39" s="14">
        <v>45373</v>
      </c>
      <c r="K39">
        <v>172.28</v>
      </c>
      <c r="L39">
        <v>5234.18</v>
      </c>
    </row>
    <row r="40" spans="1:12">
      <c r="A40" s="2">
        <v>20</v>
      </c>
      <c r="B40" t="s">
        <v>48</v>
      </c>
      <c r="C40" t="s">
        <v>49</v>
      </c>
      <c r="J40" s="14">
        <v>45376</v>
      </c>
      <c r="K40">
        <v>170.85</v>
      </c>
      <c r="L40">
        <v>5218.1899999999996</v>
      </c>
    </row>
    <row r="41" spans="1:12">
      <c r="A41" s="2">
        <v>21</v>
      </c>
      <c r="B41" t="s">
        <v>50</v>
      </c>
      <c r="C41" t="s">
        <v>51</v>
      </c>
      <c r="J41" s="14">
        <v>45377</v>
      </c>
      <c r="K41">
        <v>169.71</v>
      </c>
      <c r="L41">
        <v>5203.58</v>
      </c>
    </row>
    <row r="42" spans="1:12">
      <c r="A42" s="2">
        <v>22</v>
      </c>
      <c r="B42" t="s">
        <v>52</v>
      </c>
      <c r="C42" t="s">
        <v>53</v>
      </c>
      <c r="J42" s="14">
        <v>45378</v>
      </c>
      <c r="K42">
        <v>173.31</v>
      </c>
      <c r="L42">
        <v>5248.49</v>
      </c>
    </row>
    <row r="43" spans="1:12">
      <c r="A43" s="2">
        <v>23</v>
      </c>
      <c r="B43" t="s">
        <v>54</v>
      </c>
      <c r="C43" t="s">
        <v>55</v>
      </c>
      <c r="J43" s="14">
        <v>45379</v>
      </c>
      <c r="K43">
        <v>171.48</v>
      </c>
      <c r="L43">
        <v>5254.35</v>
      </c>
    </row>
    <row r="44" spans="1:12">
      <c r="A44" s="2">
        <v>24</v>
      </c>
      <c r="B44" t="s">
        <v>56</v>
      </c>
      <c r="C44" t="s">
        <v>57</v>
      </c>
      <c r="J44" s="14">
        <v>45383</v>
      </c>
      <c r="K44">
        <v>170.03</v>
      </c>
      <c r="L44">
        <v>5243.77</v>
      </c>
    </row>
    <row r="45" spans="1:12">
      <c r="A45" s="2">
        <v>25</v>
      </c>
      <c r="B45" t="s">
        <v>365</v>
      </c>
      <c r="C45" t="s">
        <v>366</v>
      </c>
      <c r="J45" s="14">
        <v>45384</v>
      </c>
      <c r="K45">
        <v>168.84</v>
      </c>
      <c r="L45">
        <v>5205.8100000000004</v>
      </c>
    </row>
    <row r="46" spans="1:12">
      <c r="A46" s="2">
        <v>26</v>
      </c>
      <c r="B46" t="s">
        <v>58</v>
      </c>
      <c r="C46" t="s">
        <v>59</v>
      </c>
      <c r="J46" s="14">
        <v>45385</v>
      </c>
      <c r="K46">
        <v>169.65</v>
      </c>
      <c r="L46">
        <v>5211.49</v>
      </c>
    </row>
    <row r="47" spans="1:12">
      <c r="A47" s="2">
        <v>27</v>
      </c>
      <c r="B47" t="s">
        <v>60</v>
      </c>
      <c r="C47" t="s">
        <v>61</v>
      </c>
      <c r="J47" s="14">
        <v>45386</v>
      </c>
      <c r="K47">
        <v>168.82</v>
      </c>
      <c r="L47">
        <v>5147.21</v>
      </c>
    </row>
    <row r="48" spans="1:12">
      <c r="A48" s="2">
        <v>28</v>
      </c>
      <c r="B48" t="s">
        <v>62</v>
      </c>
      <c r="C48" t="s">
        <v>63</v>
      </c>
      <c r="J48" s="14">
        <v>45387</v>
      </c>
      <c r="K48">
        <v>169.58</v>
      </c>
      <c r="L48">
        <v>5204.34</v>
      </c>
    </row>
    <row r="49" spans="1:12">
      <c r="A49" s="2">
        <v>29</v>
      </c>
      <c r="B49" t="s">
        <v>64</v>
      </c>
      <c r="C49" t="s">
        <v>65</v>
      </c>
      <c r="J49" s="14">
        <v>45390</v>
      </c>
      <c r="K49">
        <v>168.45</v>
      </c>
      <c r="L49">
        <v>5202.3900000000003</v>
      </c>
    </row>
    <row r="50" spans="1:12">
      <c r="A50" s="2">
        <v>30</v>
      </c>
      <c r="B50" t="s">
        <v>66</v>
      </c>
      <c r="C50" t="s">
        <v>67</v>
      </c>
      <c r="J50" s="14">
        <v>45391</v>
      </c>
      <c r="K50">
        <v>169.67</v>
      </c>
      <c r="L50">
        <v>5209.91</v>
      </c>
    </row>
    <row r="51" spans="1:12">
      <c r="A51" s="2">
        <v>31</v>
      </c>
      <c r="B51" t="s">
        <v>68</v>
      </c>
      <c r="C51" t="s">
        <v>69</v>
      </c>
      <c r="J51" s="14">
        <v>45392</v>
      </c>
      <c r="K51">
        <v>167.78</v>
      </c>
      <c r="L51">
        <v>5160.6400000000003</v>
      </c>
    </row>
    <row r="52" spans="1:12">
      <c r="A52" s="2">
        <v>32</v>
      </c>
      <c r="B52" t="s">
        <v>70</v>
      </c>
      <c r="C52" t="s">
        <v>71</v>
      </c>
      <c r="J52" s="14">
        <v>45393</v>
      </c>
      <c r="K52">
        <v>175.04</v>
      </c>
      <c r="L52">
        <v>5199.0600000000004</v>
      </c>
    </row>
    <row r="53" spans="1:12">
      <c r="A53" s="2">
        <v>33</v>
      </c>
      <c r="B53" t="s">
        <v>72</v>
      </c>
      <c r="C53" t="s">
        <v>73</v>
      </c>
      <c r="J53" s="14">
        <v>45394</v>
      </c>
      <c r="K53">
        <v>176.55</v>
      </c>
      <c r="L53">
        <v>5123.41</v>
      </c>
    </row>
    <row r="54" spans="1:12">
      <c r="A54" s="2">
        <v>34</v>
      </c>
      <c r="B54" t="s">
        <v>74</v>
      </c>
      <c r="C54" t="s">
        <v>75</v>
      </c>
      <c r="J54" s="14">
        <v>45397</v>
      </c>
      <c r="K54">
        <v>172.69</v>
      </c>
      <c r="L54">
        <v>5061.82</v>
      </c>
    </row>
    <row r="55" spans="1:12">
      <c r="A55" s="2">
        <v>35</v>
      </c>
      <c r="B55" t="s">
        <v>76</v>
      </c>
      <c r="C55" t="s">
        <v>77</v>
      </c>
      <c r="J55" s="14">
        <v>45398</v>
      </c>
      <c r="K55">
        <v>169.38</v>
      </c>
      <c r="L55">
        <v>5051.41</v>
      </c>
    </row>
    <row r="56" spans="1:12">
      <c r="A56" s="2">
        <v>36</v>
      </c>
      <c r="B56" t="s">
        <v>78</v>
      </c>
      <c r="C56" t="s">
        <v>79</v>
      </c>
      <c r="J56" s="14">
        <v>45399</v>
      </c>
      <c r="K56">
        <v>168</v>
      </c>
      <c r="L56">
        <v>5022.21</v>
      </c>
    </row>
    <row r="57" spans="1:12">
      <c r="A57" s="2">
        <v>37</v>
      </c>
      <c r="B57" t="s">
        <v>80</v>
      </c>
      <c r="C57" t="s">
        <v>81</v>
      </c>
      <c r="J57" s="14">
        <v>45400</v>
      </c>
      <c r="K57">
        <v>167.04</v>
      </c>
      <c r="L57">
        <v>5011.12</v>
      </c>
    </row>
    <row r="58" spans="1:12">
      <c r="A58" s="2">
        <v>38</v>
      </c>
      <c r="B58" t="s">
        <v>82</v>
      </c>
      <c r="C58" t="s">
        <v>83</v>
      </c>
      <c r="J58" s="14">
        <v>45401</v>
      </c>
      <c r="K58">
        <v>165</v>
      </c>
      <c r="L58">
        <v>4967.2299999999996</v>
      </c>
    </row>
    <row r="59" spans="1:12">
      <c r="A59" s="2">
        <v>39</v>
      </c>
      <c r="B59" t="s">
        <v>84</v>
      </c>
      <c r="C59" t="s">
        <v>85</v>
      </c>
      <c r="J59" s="14">
        <v>45404</v>
      </c>
      <c r="K59">
        <v>165.84</v>
      </c>
      <c r="L59">
        <v>5010.6000000000004</v>
      </c>
    </row>
    <row r="60" spans="1:12">
      <c r="A60" s="2">
        <v>40</v>
      </c>
      <c r="B60" t="s">
        <v>86</v>
      </c>
      <c r="C60" t="s">
        <v>87</v>
      </c>
      <c r="J60" s="14">
        <v>45405</v>
      </c>
      <c r="K60">
        <v>166.9</v>
      </c>
      <c r="L60">
        <v>5070.55</v>
      </c>
    </row>
    <row r="61" spans="1:12">
      <c r="A61" s="2">
        <v>41</v>
      </c>
      <c r="B61" t="s">
        <v>88</v>
      </c>
      <c r="C61" t="s">
        <v>89</v>
      </c>
      <c r="J61" s="14">
        <v>45406</v>
      </c>
      <c r="K61">
        <v>169.02</v>
      </c>
      <c r="L61">
        <v>5071.63</v>
      </c>
    </row>
    <row r="62" spans="1:12">
      <c r="A62" s="2">
        <v>42</v>
      </c>
      <c r="B62" t="s">
        <v>90</v>
      </c>
      <c r="C62" t="s">
        <v>91</v>
      </c>
      <c r="J62" s="14">
        <v>45407</v>
      </c>
      <c r="K62">
        <v>169.89</v>
      </c>
      <c r="L62">
        <v>5048.42</v>
      </c>
    </row>
    <row r="63" spans="1:12">
      <c r="A63" s="2">
        <v>43</v>
      </c>
      <c r="B63" t="s">
        <v>92</v>
      </c>
      <c r="C63" t="s">
        <v>93</v>
      </c>
      <c r="J63" s="14">
        <v>45408</v>
      </c>
      <c r="K63">
        <v>169.3</v>
      </c>
      <c r="L63">
        <v>5099.96</v>
      </c>
    </row>
    <row r="64" spans="1:12">
      <c r="A64" s="2">
        <v>44</v>
      </c>
      <c r="B64" t="s">
        <v>94</v>
      </c>
      <c r="C64" t="s">
        <v>95</v>
      </c>
      <c r="J64" s="14">
        <v>45411</v>
      </c>
      <c r="K64">
        <v>173.5</v>
      </c>
      <c r="L64">
        <v>5116.17</v>
      </c>
    </row>
    <row r="65" spans="1:12">
      <c r="A65" s="2">
        <v>45</v>
      </c>
      <c r="B65" t="s">
        <v>96</v>
      </c>
      <c r="C65" t="s">
        <v>97</v>
      </c>
      <c r="J65" s="14">
        <v>45412</v>
      </c>
      <c r="K65">
        <v>170.33</v>
      </c>
      <c r="L65">
        <v>5035.6899999999996</v>
      </c>
    </row>
    <row r="66" spans="1:12">
      <c r="A66" s="2">
        <v>46</v>
      </c>
      <c r="B66" t="s">
        <v>98</v>
      </c>
      <c r="C66" t="s">
        <v>99</v>
      </c>
      <c r="J66" s="14">
        <v>45413</v>
      </c>
      <c r="K66">
        <v>169.3</v>
      </c>
      <c r="L66">
        <v>5018.3900000000003</v>
      </c>
    </row>
    <row r="67" spans="1:12">
      <c r="A67" s="2">
        <v>47</v>
      </c>
      <c r="B67" t="s">
        <v>100</v>
      </c>
      <c r="C67" t="s">
        <v>101</v>
      </c>
      <c r="J67" s="14">
        <v>45414</v>
      </c>
      <c r="K67">
        <v>173.03</v>
      </c>
      <c r="L67">
        <v>5064.2</v>
      </c>
    </row>
    <row r="68" spans="1:12">
      <c r="A68" s="2">
        <v>48</v>
      </c>
      <c r="B68" t="s">
        <v>102</v>
      </c>
      <c r="C68" t="s">
        <v>103</v>
      </c>
      <c r="J68" s="14">
        <v>45415</v>
      </c>
      <c r="K68">
        <v>183.38</v>
      </c>
      <c r="L68">
        <v>5127.79</v>
      </c>
    </row>
    <row r="69" spans="1:12">
      <c r="A69" s="2">
        <v>49</v>
      </c>
      <c r="B69" t="s">
        <v>104</v>
      </c>
      <c r="C69" t="s">
        <v>105</v>
      </c>
      <c r="J69" s="14">
        <v>45418</v>
      </c>
      <c r="K69">
        <v>181.71</v>
      </c>
      <c r="L69">
        <v>5180.74</v>
      </c>
    </row>
    <row r="70" spans="1:12">
      <c r="A70" s="2">
        <v>50</v>
      </c>
      <c r="B70" t="s">
        <v>106</v>
      </c>
      <c r="C70" t="s">
        <v>107</v>
      </c>
      <c r="J70" s="14">
        <v>45419</v>
      </c>
      <c r="K70">
        <v>182.4</v>
      </c>
      <c r="L70">
        <v>5187.7</v>
      </c>
    </row>
    <row r="71" spans="1:12">
      <c r="A71" s="2">
        <v>51</v>
      </c>
      <c r="B71" t="s">
        <v>108</v>
      </c>
      <c r="C71" t="s">
        <v>109</v>
      </c>
      <c r="J71" s="14">
        <v>45420</v>
      </c>
      <c r="K71">
        <v>182.74</v>
      </c>
      <c r="L71">
        <v>5187.67</v>
      </c>
    </row>
    <row r="72" spans="1:12">
      <c r="A72" s="2">
        <v>52</v>
      </c>
      <c r="B72" t="s">
        <v>110</v>
      </c>
      <c r="C72" t="s">
        <v>111</v>
      </c>
      <c r="J72" s="14">
        <v>45421</v>
      </c>
      <c r="K72">
        <v>184.57</v>
      </c>
      <c r="L72">
        <v>5214.08</v>
      </c>
    </row>
    <row r="73" spans="1:12">
      <c r="A73" s="2">
        <v>53</v>
      </c>
      <c r="B73" t="s">
        <v>112</v>
      </c>
      <c r="C73" t="s">
        <v>113</v>
      </c>
      <c r="J73" s="14">
        <v>45422</v>
      </c>
      <c r="K73">
        <v>183.05</v>
      </c>
      <c r="L73">
        <v>5222.68</v>
      </c>
    </row>
    <row r="74" spans="1:12">
      <c r="A74" s="2">
        <v>54</v>
      </c>
      <c r="B74" t="s">
        <v>114</v>
      </c>
      <c r="C74" t="s">
        <v>115</v>
      </c>
      <c r="J74" s="14">
        <v>45425</v>
      </c>
      <c r="K74">
        <v>186.28</v>
      </c>
      <c r="L74">
        <v>5221.42</v>
      </c>
    </row>
    <row r="75" spans="1:12">
      <c r="A75" s="2">
        <v>55</v>
      </c>
      <c r="B75" t="s">
        <v>116</v>
      </c>
      <c r="C75" t="s">
        <v>117</v>
      </c>
      <c r="J75" s="14">
        <v>45426</v>
      </c>
      <c r="K75">
        <v>187.43</v>
      </c>
      <c r="L75">
        <v>5246.68</v>
      </c>
    </row>
    <row r="76" spans="1:12">
      <c r="A76" s="2">
        <v>56</v>
      </c>
      <c r="B76" t="s">
        <v>118</v>
      </c>
      <c r="C76" t="s">
        <v>119</v>
      </c>
      <c r="J76" s="14">
        <v>45427</v>
      </c>
      <c r="K76">
        <v>189.72</v>
      </c>
      <c r="L76">
        <v>5308.15</v>
      </c>
    </row>
    <row r="77" spans="1:12">
      <c r="A77" s="2">
        <v>57</v>
      </c>
      <c r="B77" t="s">
        <v>120</v>
      </c>
      <c r="C77" t="s">
        <v>121</v>
      </c>
      <c r="J77" s="14">
        <v>45428</v>
      </c>
      <c r="K77">
        <v>189.84</v>
      </c>
      <c r="L77">
        <v>5297.1</v>
      </c>
    </row>
    <row r="78" spans="1:12">
      <c r="A78" s="2">
        <v>58</v>
      </c>
      <c r="B78" t="s">
        <v>122</v>
      </c>
      <c r="C78" t="s">
        <v>123</v>
      </c>
      <c r="J78" s="14">
        <v>45429</v>
      </c>
      <c r="K78">
        <v>189.87</v>
      </c>
      <c r="L78">
        <v>5303.27</v>
      </c>
    </row>
    <row r="79" spans="1:12">
      <c r="A79" s="2">
        <v>59</v>
      </c>
      <c r="B79" t="s">
        <v>124</v>
      </c>
      <c r="C79" t="s">
        <v>125</v>
      </c>
      <c r="J79" s="14">
        <v>45432</v>
      </c>
      <c r="K79">
        <v>191.04</v>
      </c>
      <c r="L79">
        <v>5308.13</v>
      </c>
    </row>
    <row r="80" spans="1:12">
      <c r="A80" s="2">
        <v>60</v>
      </c>
      <c r="B80" t="s">
        <v>126</v>
      </c>
      <c r="C80" t="s">
        <v>127</v>
      </c>
      <c r="J80" s="14">
        <v>45433</v>
      </c>
      <c r="K80">
        <v>192.35</v>
      </c>
      <c r="L80">
        <v>5321.41</v>
      </c>
    </row>
    <row r="81" spans="1:12">
      <c r="A81" s="2">
        <v>61</v>
      </c>
      <c r="B81" t="s">
        <v>128</v>
      </c>
      <c r="C81" t="s">
        <v>129</v>
      </c>
      <c r="J81" s="14">
        <v>45434</v>
      </c>
      <c r="K81">
        <v>190.9</v>
      </c>
      <c r="L81">
        <v>5307.01</v>
      </c>
    </row>
    <row r="82" spans="1:12">
      <c r="A82" s="2">
        <v>62</v>
      </c>
      <c r="B82" t="s">
        <v>130</v>
      </c>
      <c r="C82" t="s">
        <v>131</v>
      </c>
      <c r="J82" s="14">
        <v>45435</v>
      </c>
      <c r="K82">
        <v>186.88</v>
      </c>
      <c r="L82">
        <v>5267.84</v>
      </c>
    </row>
    <row r="83" spans="1:12">
      <c r="A83" s="2">
        <v>63</v>
      </c>
      <c r="B83" t="s">
        <v>132</v>
      </c>
      <c r="C83" t="s">
        <v>133</v>
      </c>
      <c r="J83" s="14">
        <v>45436</v>
      </c>
      <c r="K83">
        <v>189.98</v>
      </c>
      <c r="L83">
        <v>5304.72</v>
      </c>
    </row>
    <row r="84" spans="1:12">
      <c r="A84" s="2">
        <v>64</v>
      </c>
      <c r="B84" t="s">
        <v>134</v>
      </c>
      <c r="C84" t="s">
        <v>135</v>
      </c>
      <c r="J84" s="14">
        <v>45440</v>
      </c>
      <c r="K84">
        <v>189.99</v>
      </c>
      <c r="L84">
        <v>5306.04</v>
      </c>
    </row>
    <row r="85" spans="1:12">
      <c r="A85" s="2">
        <v>65</v>
      </c>
      <c r="B85" t="s">
        <v>136</v>
      </c>
      <c r="C85" t="s">
        <v>137</v>
      </c>
      <c r="J85" s="14">
        <v>45441</v>
      </c>
      <c r="K85">
        <v>190.29</v>
      </c>
      <c r="L85">
        <v>5266.95</v>
      </c>
    </row>
    <row r="86" spans="1:12">
      <c r="A86" s="2">
        <v>66</v>
      </c>
      <c r="B86" t="s">
        <v>138</v>
      </c>
      <c r="C86" t="s">
        <v>139</v>
      </c>
      <c r="J86" s="14">
        <v>45442</v>
      </c>
      <c r="K86">
        <v>191.29</v>
      </c>
      <c r="L86">
        <v>5235.4799999999996</v>
      </c>
    </row>
    <row r="87" spans="1:12">
      <c r="A87" s="2">
        <v>67</v>
      </c>
      <c r="B87" t="s">
        <v>140</v>
      </c>
      <c r="C87" t="s">
        <v>141</v>
      </c>
      <c r="J87" s="14">
        <v>45443</v>
      </c>
      <c r="K87">
        <v>192.25</v>
      </c>
      <c r="L87">
        <v>5277.51</v>
      </c>
    </row>
    <row r="88" spans="1:12">
      <c r="A88" s="2">
        <v>68</v>
      </c>
      <c r="B88" t="s">
        <v>142</v>
      </c>
      <c r="C88" t="s">
        <v>143</v>
      </c>
      <c r="J88" s="14">
        <v>45446</v>
      </c>
      <c r="K88">
        <v>194.03</v>
      </c>
      <c r="L88">
        <v>5283.4</v>
      </c>
    </row>
    <row r="89" spans="1:12">
      <c r="A89" s="2">
        <v>69</v>
      </c>
      <c r="B89" t="s">
        <v>144</v>
      </c>
      <c r="C89" t="s">
        <v>145</v>
      </c>
      <c r="J89" s="14">
        <v>45447</v>
      </c>
      <c r="K89">
        <v>194.35</v>
      </c>
      <c r="L89">
        <v>5291.34</v>
      </c>
    </row>
    <row r="90" spans="1:12">
      <c r="A90" s="2">
        <v>70</v>
      </c>
      <c r="B90" t="s">
        <v>146</v>
      </c>
      <c r="C90" t="s">
        <v>147</v>
      </c>
      <c r="J90" s="14">
        <v>45448</v>
      </c>
      <c r="K90">
        <v>195.87</v>
      </c>
      <c r="L90">
        <v>5354.03</v>
      </c>
    </row>
    <row r="91" spans="1:12">
      <c r="A91" s="2">
        <v>71</v>
      </c>
      <c r="B91" t="s">
        <v>148</v>
      </c>
      <c r="C91" t="s">
        <v>149</v>
      </c>
      <c r="J91" s="14">
        <v>45449</v>
      </c>
      <c r="K91">
        <v>194.48</v>
      </c>
      <c r="L91">
        <v>5352.96</v>
      </c>
    </row>
    <row r="92" spans="1:12">
      <c r="A92" s="2">
        <v>72</v>
      </c>
      <c r="B92" t="s">
        <v>150</v>
      </c>
      <c r="C92" t="s">
        <v>151</v>
      </c>
      <c r="J92" s="14">
        <v>45450</v>
      </c>
      <c r="K92">
        <v>196.89</v>
      </c>
      <c r="L92">
        <v>5346.99</v>
      </c>
    </row>
    <row r="93" spans="1:12">
      <c r="A93" s="2">
        <v>73</v>
      </c>
      <c r="B93" t="s">
        <v>152</v>
      </c>
      <c r="C93" t="s">
        <v>153</v>
      </c>
      <c r="J93" s="14">
        <v>45453</v>
      </c>
      <c r="K93">
        <v>193.12</v>
      </c>
      <c r="L93">
        <v>5360.79</v>
      </c>
    </row>
    <row r="94" spans="1:12">
      <c r="A94" s="2">
        <v>74</v>
      </c>
      <c r="B94" t="s">
        <v>154</v>
      </c>
      <c r="C94" t="s">
        <v>155</v>
      </c>
      <c r="J94" s="14">
        <v>45454</v>
      </c>
      <c r="K94">
        <v>207.15</v>
      </c>
      <c r="L94">
        <v>5375.32</v>
      </c>
    </row>
    <row r="95" spans="1:12">
      <c r="A95" s="2">
        <v>75</v>
      </c>
      <c r="B95" t="s">
        <v>156</v>
      </c>
      <c r="C95" t="s">
        <v>157</v>
      </c>
      <c r="J95" s="14">
        <v>45455</v>
      </c>
      <c r="K95">
        <v>213.07</v>
      </c>
      <c r="L95">
        <v>5421.03</v>
      </c>
    </row>
    <row r="96" spans="1:12">
      <c r="A96" s="2">
        <v>76</v>
      </c>
      <c r="B96" t="s">
        <v>158</v>
      </c>
      <c r="C96" t="s">
        <v>159</v>
      </c>
      <c r="J96" s="14">
        <v>45456</v>
      </c>
      <c r="K96">
        <v>214.24</v>
      </c>
      <c r="L96">
        <v>5433.74</v>
      </c>
    </row>
    <row r="97" spans="1:12">
      <c r="A97" s="2">
        <v>77</v>
      </c>
      <c r="B97" t="s">
        <v>160</v>
      </c>
      <c r="C97" t="s">
        <v>161</v>
      </c>
      <c r="J97" s="14">
        <v>45457</v>
      </c>
      <c r="K97">
        <v>212.49</v>
      </c>
      <c r="L97">
        <v>5431.6</v>
      </c>
    </row>
    <row r="98" spans="1:12">
      <c r="A98" s="2">
        <v>78</v>
      </c>
      <c r="B98" t="s">
        <v>162</v>
      </c>
      <c r="C98" t="s">
        <v>163</v>
      </c>
      <c r="J98" s="14">
        <v>45460</v>
      </c>
      <c r="K98">
        <v>216.67</v>
      </c>
      <c r="L98">
        <v>5473.23</v>
      </c>
    </row>
    <row r="99" spans="1:12">
      <c r="A99" s="2">
        <v>79</v>
      </c>
      <c r="B99" t="s">
        <v>164</v>
      </c>
      <c r="C99" t="s">
        <v>165</v>
      </c>
      <c r="J99" s="14">
        <v>45461</v>
      </c>
      <c r="K99">
        <v>214.29</v>
      </c>
      <c r="L99">
        <v>5487.03</v>
      </c>
    </row>
    <row r="100" spans="1:12">
      <c r="A100" s="2">
        <v>80</v>
      </c>
      <c r="B100" t="s">
        <v>166</v>
      </c>
      <c r="C100" t="s">
        <v>167</v>
      </c>
      <c r="J100" s="14">
        <v>45463</v>
      </c>
      <c r="K100">
        <v>209.68</v>
      </c>
      <c r="L100">
        <v>5473.17</v>
      </c>
    </row>
    <row r="101" spans="1:12">
      <c r="A101" s="2">
        <v>81</v>
      </c>
      <c r="B101" t="s">
        <v>168</v>
      </c>
      <c r="C101" t="s">
        <v>169</v>
      </c>
      <c r="J101" s="14">
        <v>45464</v>
      </c>
      <c r="K101">
        <v>207.49</v>
      </c>
      <c r="L101">
        <v>5464.62</v>
      </c>
    </row>
    <row r="102" spans="1:12">
      <c r="A102" s="2">
        <v>82</v>
      </c>
      <c r="B102" t="s">
        <v>170</v>
      </c>
      <c r="C102" t="s">
        <v>171</v>
      </c>
      <c r="J102" s="14">
        <v>45467</v>
      </c>
      <c r="K102">
        <v>208.14</v>
      </c>
      <c r="L102">
        <v>5447.87</v>
      </c>
    </row>
    <row r="103" spans="1:12">
      <c r="A103" s="2">
        <v>83</v>
      </c>
      <c r="B103" t="s">
        <v>172</v>
      </c>
      <c r="C103" t="s">
        <v>173</v>
      </c>
      <c r="J103" s="14">
        <v>45468</v>
      </c>
      <c r="K103">
        <v>209.07</v>
      </c>
      <c r="L103">
        <v>5469.3</v>
      </c>
    </row>
    <row r="104" spans="1:12">
      <c r="A104" s="2">
        <v>84</v>
      </c>
      <c r="B104" t="s">
        <v>174</v>
      </c>
      <c r="C104" t="s">
        <v>175</v>
      </c>
      <c r="J104" s="14">
        <v>45469</v>
      </c>
      <c r="K104">
        <v>213.25</v>
      </c>
      <c r="L104">
        <v>5477.9</v>
      </c>
    </row>
    <row r="105" spans="1:12">
      <c r="A105" s="2">
        <v>85</v>
      </c>
      <c r="B105" t="s">
        <v>176</v>
      </c>
      <c r="C105" t="s">
        <v>177</v>
      </c>
      <c r="J105" s="14">
        <v>45470</v>
      </c>
      <c r="K105">
        <v>214.1</v>
      </c>
      <c r="L105">
        <v>5482.87</v>
      </c>
    </row>
    <row r="106" spans="1:12">
      <c r="A106" s="2">
        <v>86</v>
      </c>
      <c r="B106" t="s">
        <v>178</v>
      </c>
      <c r="C106" t="s">
        <v>179</v>
      </c>
      <c r="J106" s="14">
        <v>45471</v>
      </c>
      <c r="K106">
        <v>210.62</v>
      </c>
      <c r="L106">
        <v>5460.48</v>
      </c>
    </row>
    <row r="107" spans="1:12">
      <c r="A107" s="2">
        <v>87</v>
      </c>
      <c r="B107" t="s">
        <v>180</v>
      </c>
      <c r="C107" t="s">
        <v>181</v>
      </c>
      <c r="J107" s="14">
        <v>45474</v>
      </c>
      <c r="K107">
        <v>216.75</v>
      </c>
      <c r="L107">
        <v>5475.09</v>
      </c>
    </row>
    <row r="108" spans="1:12">
      <c r="A108" s="2">
        <v>88</v>
      </c>
      <c r="B108" t="s">
        <v>182</v>
      </c>
      <c r="C108" t="s">
        <v>183</v>
      </c>
      <c r="J108" s="14">
        <v>45475</v>
      </c>
      <c r="K108">
        <v>220.27</v>
      </c>
      <c r="L108">
        <v>5509.01</v>
      </c>
    </row>
    <row r="109" spans="1:12">
      <c r="A109" s="2">
        <v>89</v>
      </c>
      <c r="B109" t="s">
        <v>184</v>
      </c>
      <c r="C109" t="s">
        <v>185</v>
      </c>
      <c r="J109" s="14">
        <v>45476</v>
      </c>
      <c r="K109">
        <v>221.55</v>
      </c>
      <c r="L109">
        <v>5537.02</v>
      </c>
    </row>
    <row r="110" spans="1:12">
      <c r="A110" s="2">
        <v>90</v>
      </c>
      <c r="B110" t="s">
        <v>186</v>
      </c>
      <c r="C110" t="s">
        <v>187</v>
      </c>
      <c r="J110" s="14">
        <v>45478</v>
      </c>
      <c r="K110">
        <v>226.34</v>
      </c>
      <c r="L110">
        <v>5567.19</v>
      </c>
    </row>
    <row r="111" spans="1:12">
      <c r="A111" s="2">
        <v>91</v>
      </c>
      <c r="B111" t="s">
        <v>188</v>
      </c>
      <c r="C111" t="s">
        <v>189</v>
      </c>
      <c r="J111" s="14">
        <v>45481</v>
      </c>
      <c r="K111">
        <v>227.82</v>
      </c>
      <c r="L111">
        <v>5572.85</v>
      </c>
    </row>
    <row r="112" spans="1:12">
      <c r="A112" s="2">
        <v>92</v>
      </c>
      <c r="B112" t="s">
        <v>190</v>
      </c>
      <c r="C112" t="s">
        <v>191</v>
      </c>
      <c r="J112" s="14">
        <v>45482</v>
      </c>
      <c r="K112">
        <v>228.68</v>
      </c>
      <c r="L112">
        <v>5576.98</v>
      </c>
    </row>
    <row r="113" spans="1:12">
      <c r="A113" s="2">
        <v>93</v>
      </c>
      <c r="B113" t="s">
        <v>192</v>
      </c>
      <c r="C113" t="s">
        <v>193</v>
      </c>
      <c r="J113" s="14">
        <v>45483</v>
      </c>
      <c r="K113">
        <v>232.98</v>
      </c>
      <c r="L113">
        <v>5633.91</v>
      </c>
    </row>
    <row r="114" spans="1:12">
      <c r="A114" s="2">
        <v>94</v>
      </c>
      <c r="B114" t="s">
        <v>194</v>
      </c>
      <c r="C114" t="s">
        <v>195</v>
      </c>
      <c r="J114" s="14">
        <v>45484</v>
      </c>
      <c r="K114">
        <v>227.57</v>
      </c>
      <c r="L114">
        <v>5584.54</v>
      </c>
    </row>
    <row r="115" spans="1:12">
      <c r="A115" s="2">
        <v>95</v>
      </c>
      <c r="B115" t="s">
        <v>196</v>
      </c>
      <c r="C115" t="s">
        <v>197</v>
      </c>
      <c r="J115" s="14">
        <v>45485</v>
      </c>
      <c r="K115">
        <v>230.54</v>
      </c>
      <c r="L115">
        <v>5615.35</v>
      </c>
    </row>
    <row r="116" spans="1:12">
      <c r="A116" s="2">
        <v>96</v>
      </c>
      <c r="B116" t="s">
        <v>198</v>
      </c>
      <c r="C116" t="s">
        <v>199</v>
      </c>
      <c r="J116" s="14">
        <v>45488</v>
      </c>
      <c r="K116">
        <v>234.4</v>
      </c>
      <c r="L116">
        <v>5631.22</v>
      </c>
    </row>
    <row r="117" spans="1:12">
      <c r="A117" s="2">
        <v>97</v>
      </c>
      <c r="B117" t="s">
        <v>200</v>
      </c>
      <c r="C117" t="s">
        <v>201</v>
      </c>
      <c r="J117" s="14">
        <v>45489</v>
      </c>
      <c r="K117">
        <v>234.82</v>
      </c>
      <c r="L117">
        <v>5667.2</v>
      </c>
    </row>
    <row r="118" spans="1:12">
      <c r="A118" s="2">
        <v>98</v>
      </c>
      <c r="B118" t="s">
        <v>202</v>
      </c>
      <c r="C118" t="s">
        <v>203</v>
      </c>
      <c r="J118" s="14">
        <v>45490</v>
      </c>
      <c r="K118">
        <v>228.88</v>
      </c>
      <c r="L118">
        <v>5588.27</v>
      </c>
    </row>
    <row r="119" spans="1:12">
      <c r="A119" s="2">
        <v>99</v>
      </c>
      <c r="B119" t="s">
        <v>204</v>
      </c>
      <c r="C119" t="s">
        <v>205</v>
      </c>
      <c r="J119" s="14">
        <v>45491</v>
      </c>
      <c r="K119">
        <v>224.18</v>
      </c>
      <c r="L119">
        <v>5544.59</v>
      </c>
    </row>
    <row r="120" spans="1:12">
      <c r="A120" s="2">
        <v>100</v>
      </c>
      <c r="B120" t="s">
        <v>206</v>
      </c>
      <c r="C120" t="s">
        <v>207</v>
      </c>
      <c r="J120" s="14">
        <v>45492</v>
      </c>
      <c r="K120">
        <v>224.31</v>
      </c>
      <c r="L120">
        <v>5505</v>
      </c>
    </row>
    <row r="121" spans="1:12">
      <c r="A121" s="2">
        <v>101</v>
      </c>
      <c r="B121" t="s">
        <v>208</v>
      </c>
      <c r="C121" t="s">
        <v>209</v>
      </c>
      <c r="J121" s="14">
        <v>45495</v>
      </c>
      <c r="K121">
        <v>223.96</v>
      </c>
      <c r="L121">
        <v>5564.41</v>
      </c>
    </row>
    <row r="122" spans="1:12">
      <c r="A122" s="2">
        <v>102</v>
      </c>
      <c r="B122" t="s">
        <v>210</v>
      </c>
      <c r="C122" t="s">
        <v>211</v>
      </c>
      <c r="J122" s="14">
        <v>45496</v>
      </c>
      <c r="K122">
        <v>225.01</v>
      </c>
      <c r="L122">
        <v>5555.74</v>
      </c>
    </row>
    <row r="123" spans="1:12">
      <c r="A123" s="2">
        <v>103</v>
      </c>
      <c r="B123" t="s">
        <v>212</v>
      </c>
      <c r="C123" t="s">
        <v>213</v>
      </c>
      <c r="J123" s="14">
        <v>45497</v>
      </c>
      <c r="K123">
        <v>218.54</v>
      </c>
      <c r="L123">
        <v>5427.13</v>
      </c>
    </row>
    <row r="124" spans="1:12">
      <c r="A124" s="2">
        <v>104</v>
      </c>
      <c r="B124" t="s">
        <v>214</v>
      </c>
      <c r="C124" t="s">
        <v>215</v>
      </c>
      <c r="J124" s="14">
        <v>45498</v>
      </c>
      <c r="K124">
        <v>217.49</v>
      </c>
      <c r="L124">
        <v>5399.22</v>
      </c>
    </row>
    <row r="125" spans="1:12">
      <c r="A125" s="2">
        <v>105</v>
      </c>
      <c r="B125" t="s">
        <v>216</v>
      </c>
      <c r="C125" t="s">
        <v>217</v>
      </c>
      <c r="J125" s="14">
        <v>45499</v>
      </c>
      <c r="K125">
        <v>217.96</v>
      </c>
      <c r="L125">
        <v>5459.1</v>
      </c>
    </row>
    <row r="126" spans="1:12">
      <c r="A126" s="2">
        <v>106</v>
      </c>
      <c r="B126" t="s">
        <v>218</v>
      </c>
      <c r="C126" t="s">
        <v>219</v>
      </c>
      <c r="J126" s="14">
        <v>45502</v>
      </c>
      <c r="K126">
        <v>218.24</v>
      </c>
      <c r="L126">
        <v>5463.54</v>
      </c>
    </row>
    <row r="127" spans="1:12">
      <c r="A127" s="2">
        <v>107</v>
      </c>
      <c r="B127" t="s">
        <v>220</v>
      </c>
      <c r="C127" t="s">
        <v>221</v>
      </c>
      <c r="J127" s="14">
        <v>45503</v>
      </c>
      <c r="K127">
        <v>218.8</v>
      </c>
      <c r="L127">
        <v>5436.44</v>
      </c>
    </row>
    <row r="128" spans="1:12">
      <c r="A128" s="2">
        <v>108</v>
      </c>
      <c r="B128" t="s">
        <v>222</v>
      </c>
      <c r="C128" t="s">
        <v>223</v>
      </c>
      <c r="J128" s="14">
        <v>45504</v>
      </c>
      <c r="K128">
        <v>222.08</v>
      </c>
      <c r="L128">
        <v>5522.3</v>
      </c>
    </row>
    <row r="129" spans="1:12">
      <c r="A129" s="2">
        <v>109</v>
      </c>
      <c r="B129" t="s">
        <v>224</v>
      </c>
      <c r="C129" t="s">
        <v>225</v>
      </c>
      <c r="J129" s="14">
        <v>45505</v>
      </c>
      <c r="K129">
        <v>218.36</v>
      </c>
      <c r="L129">
        <v>5446.68</v>
      </c>
    </row>
    <row r="130" spans="1:12">
      <c r="A130" s="2">
        <v>110</v>
      </c>
      <c r="B130" t="s">
        <v>226</v>
      </c>
      <c r="C130" t="s">
        <v>227</v>
      </c>
      <c r="J130" s="14">
        <v>45506</v>
      </c>
      <c r="K130">
        <v>219.86</v>
      </c>
      <c r="L130">
        <v>5346.56</v>
      </c>
    </row>
    <row r="131" spans="1:12">
      <c r="A131" s="2">
        <v>111</v>
      </c>
      <c r="B131" t="s">
        <v>228</v>
      </c>
      <c r="C131" t="s">
        <v>229</v>
      </c>
      <c r="J131" s="14">
        <v>45509</v>
      </c>
      <c r="K131">
        <v>209.27</v>
      </c>
      <c r="L131">
        <v>5186.33</v>
      </c>
    </row>
    <row r="132" spans="1:12">
      <c r="A132" s="2">
        <v>112</v>
      </c>
      <c r="B132" t="s">
        <v>230</v>
      </c>
      <c r="C132" t="s">
        <v>231</v>
      </c>
      <c r="J132" s="14">
        <v>45510</v>
      </c>
      <c r="K132">
        <v>207.23</v>
      </c>
      <c r="L132">
        <v>5240.03</v>
      </c>
    </row>
    <row r="133" spans="1:12">
      <c r="A133" s="2">
        <v>113</v>
      </c>
      <c r="B133" t="s">
        <v>232</v>
      </c>
      <c r="C133" t="s">
        <v>233</v>
      </c>
      <c r="J133" s="14">
        <v>45511</v>
      </c>
      <c r="K133">
        <v>209.82</v>
      </c>
      <c r="L133">
        <v>5199.5</v>
      </c>
    </row>
    <row r="134" spans="1:12">
      <c r="A134" s="2">
        <v>114</v>
      </c>
      <c r="B134" t="s">
        <v>234</v>
      </c>
      <c r="C134" t="s">
        <v>235</v>
      </c>
      <c r="J134" s="14">
        <v>45512</v>
      </c>
      <c r="K134">
        <v>213.31</v>
      </c>
      <c r="L134">
        <v>5319.31</v>
      </c>
    </row>
    <row r="135" spans="1:12">
      <c r="A135" s="2">
        <v>115</v>
      </c>
      <c r="B135" t="s">
        <v>236</v>
      </c>
      <c r="C135" t="s">
        <v>237</v>
      </c>
      <c r="J135" s="14">
        <v>45513</v>
      </c>
      <c r="K135">
        <v>216.24</v>
      </c>
      <c r="L135">
        <v>5344.16</v>
      </c>
    </row>
    <row r="136" spans="1:12">
      <c r="A136" s="2">
        <v>116</v>
      </c>
      <c r="B136" t="s">
        <v>238</v>
      </c>
      <c r="C136" t="s">
        <v>239</v>
      </c>
      <c r="J136" s="14">
        <v>45516</v>
      </c>
      <c r="K136">
        <v>217.53</v>
      </c>
      <c r="L136">
        <v>5344.39</v>
      </c>
    </row>
    <row r="137" spans="1:12">
      <c r="A137" s="2">
        <v>117</v>
      </c>
      <c r="B137" t="s">
        <v>240</v>
      </c>
      <c r="C137" t="s">
        <v>241</v>
      </c>
      <c r="J137" s="14">
        <v>45517</v>
      </c>
      <c r="K137">
        <v>221.27</v>
      </c>
      <c r="L137">
        <v>5434.43</v>
      </c>
    </row>
    <row r="138" spans="1:12">
      <c r="A138" s="2">
        <v>118</v>
      </c>
      <c r="B138" t="s">
        <v>242</v>
      </c>
      <c r="C138" t="s">
        <v>243</v>
      </c>
      <c r="J138" s="14">
        <v>45518</v>
      </c>
      <c r="K138">
        <v>221.72</v>
      </c>
      <c r="L138">
        <v>5455.21</v>
      </c>
    </row>
    <row r="139" spans="1:12">
      <c r="A139" s="2">
        <v>119</v>
      </c>
      <c r="B139" t="s">
        <v>244</v>
      </c>
      <c r="C139" t="s">
        <v>245</v>
      </c>
      <c r="J139" s="14">
        <v>45519</v>
      </c>
      <c r="K139">
        <v>224.72</v>
      </c>
      <c r="L139">
        <v>5543.22</v>
      </c>
    </row>
    <row r="140" spans="1:12">
      <c r="A140" s="2">
        <v>120</v>
      </c>
      <c r="B140" t="s">
        <v>246</v>
      </c>
      <c r="C140" t="s">
        <v>247</v>
      </c>
      <c r="J140" s="14">
        <v>45520</v>
      </c>
      <c r="K140">
        <v>226.05</v>
      </c>
      <c r="L140">
        <v>5554.25</v>
      </c>
    </row>
    <row r="141" spans="1:12">
      <c r="A141" s="2">
        <v>56</v>
      </c>
      <c r="B141" t="s">
        <v>248</v>
      </c>
      <c r="C141" t="s">
        <v>249</v>
      </c>
      <c r="J141" s="14">
        <v>45523</v>
      </c>
      <c r="K141">
        <v>225.89</v>
      </c>
      <c r="L141">
        <v>5608.25</v>
      </c>
    </row>
    <row r="142" spans="1:12">
      <c r="A142" s="2">
        <v>122</v>
      </c>
      <c r="B142" t="s">
        <v>250</v>
      </c>
      <c r="C142" t="s">
        <v>251</v>
      </c>
      <c r="J142" s="14">
        <v>45524</v>
      </c>
      <c r="K142">
        <v>226.51</v>
      </c>
      <c r="L142">
        <v>5597.12</v>
      </c>
    </row>
    <row r="143" spans="1:12">
      <c r="A143" s="2">
        <v>123</v>
      </c>
      <c r="B143" t="s">
        <v>252</v>
      </c>
      <c r="C143" t="s">
        <v>253</v>
      </c>
      <c r="J143" s="14">
        <v>45525</v>
      </c>
      <c r="K143">
        <v>226.4</v>
      </c>
      <c r="L143">
        <v>5620.85</v>
      </c>
    </row>
    <row r="144" spans="1:12">
      <c r="A144" s="2">
        <v>124</v>
      </c>
      <c r="B144" t="s">
        <v>254</v>
      </c>
      <c r="C144" t="s">
        <v>255</v>
      </c>
      <c r="J144" s="14">
        <v>45526</v>
      </c>
      <c r="K144">
        <v>224.53</v>
      </c>
      <c r="L144">
        <v>5570.64</v>
      </c>
    </row>
    <row r="145" spans="1:12">
      <c r="A145" s="2">
        <v>125</v>
      </c>
      <c r="B145" t="s">
        <v>256</v>
      </c>
      <c r="C145" t="s">
        <v>257</v>
      </c>
      <c r="J145" s="14">
        <v>45527</v>
      </c>
      <c r="K145">
        <v>226.84</v>
      </c>
      <c r="L145">
        <v>5634.61</v>
      </c>
    </row>
    <row r="146" spans="1:12">
      <c r="A146" s="2">
        <v>126</v>
      </c>
      <c r="B146" t="s">
        <v>258</v>
      </c>
      <c r="C146" t="s">
        <v>259</v>
      </c>
      <c r="J146" s="14">
        <v>45530</v>
      </c>
      <c r="K146">
        <v>227.18</v>
      </c>
      <c r="L146">
        <v>5616.84</v>
      </c>
    </row>
    <row r="147" spans="1:12">
      <c r="A147" s="2">
        <v>127</v>
      </c>
      <c r="B147" t="s">
        <v>260</v>
      </c>
      <c r="C147" t="s">
        <v>261</v>
      </c>
      <c r="J147" s="14">
        <v>45531</v>
      </c>
      <c r="K147">
        <v>228.03</v>
      </c>
      <c r="L147">
        <v>5625.8</v>
      </c>
    </row>
    <row r="148" spans="1:12">
      <c r="A148" s="2">
        <v>128</v>
      </c>
      <c r="B148" t="s">
        <v>262</v>
      </c>
      <c r="C148" t="s">
        <v>263</v>
      </c>
      <c r="J148" s="14">
        <v>45532</v>
      </c>
      <c r="K148">
        <v>226.49</v>
      </c>
      <c r="L148">
        <v>5592.18</v>
      </c>
    </row>
    <row r="149" spans="1:12">
      <c r="A149" s="2">
        <v>129</v>
      </c>
      <c r="B149" t="s">
        <v>264</v>
      </c>
      <c r="C149" t="s">
        <v>265</v>
      </c>
      <c r="J149" s="14">
        <v>45533</v>
      </c>
      <c r="K149">
        <v>229.79</v>
      </c>
      <c r="L149">
        <v>5591.96</v>
      </c>
    </row>
    <row r="150" spans="1:12">
      <c r="A150" s="2">
        <v>130</v>
      </c>
      <c r="B150" t="s">
        <v>266</v>
      </c>
      <c r="C150" t="s">
        <v>267</v>
      </c>
      <c r="J150" s="14">
        <v>45534</v>
      </c>
      <c r="K150">
        <v>229</v>
      </c>
      <c r="L150">
        <v>5648.4</v>
      </c>
    </row>
    <row r="151" spans="1:12">
      <c r="A151" s="2">
        <v>131</v>
      </c>
      <c r="B151" t="s">
        <v>268</v>
      </c>
      <c r="C151" t="s">
        <v>269</v>
      </c>
      <c r="J151" s="14">
        <v>45538</v>
      </c>
      <c r="K151">
        <v>222.77</v>
      </c>
      <c r="L151">
        <v>5528.93</v>
      </c>
    </row>
    <row r="152" spans="1:12">
      <c r="A152" s="2">
        <v>132</v>
      </c>
      <c r="B152" t="s">
        <v>270</v>
      </c>
      <c r="C152" t="s">
        <v>271</v>
      </c>
      <c r="J152" s="14">
        <v>45539</v>
      </c>
      <c r="K152">
        <v>220.85</v>
      </c>
      <c r="L152">
        <v>5520.07</v>
      </c>
    </row>
    <row r="153" spans="1:12">
      <c r="A153" s="2">
        <v>133</v>
      </c>
      <c r="B153" t="s">
        <v>272</v>
      </c>
      <c r="C153" t="s">
        <v>273</v>
      </c>
      <c r="J153" s="14">
        <v>45540</v>
      </c>
      <c r="K153">
        <v>222.38</v>
      </c>
      <c r="L153">
        <v>5503.41</v>
      </c>
    </row>
    <row r="154" spans="1:12">
      <c r="A154" s="2">
        <v>134</v>
      </c>
      <c r="B154" t="s">
        <v>274</v>
      </c>
      <c r="C154" t="s">
        <v>275</v>
      </c>
      <c r="J154" s="14">
        <v>45541</v>
      </c>
      <c r="K154">
        <v>220.82</v>
      </c>
      <c r="L154">
        <v>5408.42</v>
      </c>
    </row>
    <row r="155" spans="1:12">
      <c r="A155" s="2">
        <v>135</v>
      </c>
      <c r="B155" t="s">
        <v>276</v>
      </c>
      <c r="C155" t="s">
        <v>277</v>
      </c>
      <c r="J155" s="14">
        <v>45544</v>
      </c>
      <c r="K155">
        <v>220.91</v>
      </c>
      <c r="L155">
        <v>5471.05</v>
      </c>
    </row>
    <row r="156" spans="1:12">
      <c r="A156" s="2">
        <v>136</v>
      </c>
      <c r="B156" t="s">
        <v>278</v>
      </c>
      <c r="C156" t="s">
        <v>279</v>
      </c>
      <c r="J156" s="14">
        <v>45545</v>
      </c>
      <c r="K156">
        <v>220.11</v>
      </c>
      <c r="L156">
        <v>5495.52</v>
      </c>
    </row>
    <row r="157" spans="1:12">
      <c r="A157" s="2">
        <v>137</v>
      </c>
      <c r="B157" t="s">
        <v>280</v>
      </c>
      <c r="C157" t="s">
        <v>281</v>
      </c>
      <c r="J157" s="14">
        <v>45546</v>
      </c>
      <c r="K157">
        <v>222.66</v>
      </c>
      <c r="L157">
        <v>5554.13</v>
      </c>
    </row>
    <row r="158" spans="1:12">
      <c r="A158" s="2">
        <v>138</v>
      </c>
      <c r="B158" t="s">
        <v>282</v>
      </c>
      <c r="C158" t="s">
        <v>283</v>
      </c>
      <c r="J158" s="14">
        <v>45547</v>
      </c>
      <c r="K158">
        <v>222.77</v>
      </c>
      <c r="L158">
        <v>5595.76</v>
      </c>
    </row>
    <row r="159" spans="1:12">
      <c r="A159" s="2">
        <v>139</v>
      </c>
      <c r="B159" t="s">
        <v>284</v>
      </c>
      <c r="C159" t="s">
        <v>285</v>
      </c>
      <c r="J159" s="14">
        <v>45548</v>
      </c>
      <c r="K159">
        <v>222.5</v>
      </c>
      <c r="L159">
        <v>5626.02</v>
      </c>
    </row>
    <row r="160" spans="1:12">
      <c r="A160" s="2">
        <v>140</v>
      </c>
      <c r="B160" t="s">
        <v>286</v>
      </c>
      <c r="C160" t="s">
        <v>287</v>
      </c>
      <c r="J160" s="14">
        <v>45551</v>
      </c>
      <c r="K160">
        <v>216.32</v>
      </c>
      <c r="L160">
        <v>5633.09</v>
      </c>
    </row>
    <row r="161" spans="1:12">
      <c r="A161" s="2">
        <v>141</v>
      </c>
      <c r="B161" t="s">
        <v>288</v>
      </c>
      <c r="C161" t="s">
        <v>289</v>
      </c>
      <c r="J161" s="14">
        <v>45552</v>
      </c>
      <c r="K161">
        <v>216.79</v>
      </c>
      <c r="L161">
        <v>5634.58</v>
      </c>
    </row>
    <row r="162" spans="1:12">
      <c r="A162" s="2">
        <v>142</v>
      </c>
      <c r="B162" t="s">
        <v>290</v>
      </c>
      <c r="C162" t="s">
        <v>291</v>
      </c>
      <c r="J162" s="14">
        <v>45553</v>
      </c>
      <c r="K162">
        <v>220.69</v>
      </c>
      <c r="L162">
        <v>5618.26</v>
      </c>
    </row>
    <row r="163" spans="1:12">
      <c r="A163" s="2">
        <v>143</v>
      </c>
      <c r="B163" t="s">
        <v>292</v>
      </c>
      <c r="C163" t="s">
        <v>293</v>
      </c>
      <c r="J163" s="14">
        <v>45554</v>
      </c>
      <c r="K163">
        <v>228.87</v>
      </c>
      <c r="L163">
        <v>5713.64</v>
      </c>
    </row>
    <row r="164" spans="1:12">
      <c r="A164" s="2">
        <v>144</v>
      </c>
      <c r="B164" t="s">
        <v>294</v>
      </c>
      <c r="C164" t="s">
        <v>295</v>
      </c>
      <c r="J164" s="14">
        <v>45555</v>
      </c>
      <c r="K164">
        <v>228.2</v>
      </c>
      <c r="L164">
        <v>5702.55</v>
      </c>
    </row>
    <row r="165" spans="1:12">
      <c r="A165" s="2">
        <v>145</v>
      </c>
      <c r="B165" t="s">
        <v>296</v>
      </c>
      <c r="C165" t="s">
        <v>297</v>
      </c>
      <c r="J165" s="14">
        <v>45558</v>
      </c>
      <c r="K165">
        <v>226.47</v>
      </c>
      <c r="L165">
        <v>5718.57</v>
      </c>
    </row>
    <row r="166" spans="1:12">
      <c r="A166" s="2">
        <v>146</v>
      </c>
      <c r="B166" t="s">
        <v>298</v>
      </c>
      <c r="C166" t="s">
        <v>299</v>
      </c>
      <c r="J166" s="14">
        <v>45559</v>
      </c>
      <c r="K166">
        <v>227.37</v>
      </c>
      <c r="L166">
        <v>5732.93</v>
      </c>
    </row>
    <row r="167" spans="1:12">
      <c r="A167" s="2">
        <v>147</v>
      </c>
      <c r="B167" t="s">
        <v>300</v>
      </c>
      <c r="C167" t="s">
        <v>301</v>
      </c>
      <c r="J167" s="14">
        <v>45560</v>
      </c>
      <c r="K167">
        <v>226.37</v>
      </c>
      <c r="L167">
        <v>5722.26</v>
      </c>
    </row>
    <row r="168" spans="1:12">
      <c r="A168" s="2">
        <v>148</v>
      </c>
      <c r="B168" t="s">
        <v>302</v>
      </c>
      <c r="C168" t="s">
        <v>303</v>
      </c>
      <c r="J168" s="14">
        <v>45561</v>
      </c>
      <c r="K168">
        <v>227.52</v>
      </c>
      <c r="L168">
        <v>5745.37</v>
      </c>
    </row>
    <row r="169" spans="1:12">
      <c r="A169" s="2">
        <v>149</v>
      </c>
      <c r="B169" t="s">
        <v>304</v>
      </c>
      <c r="C169" t="s">
        <v>305</v>
      </c>
      <c r="J169" s="14">
        <v>45562</v>
      </c>
      <c r="K169">
        <v>227.79</v>
      </c>
      <c r="L169">
        <v>5738.17</v>
      </c>
    </row>
    <row r="170" spans="1:12">
      <c r="A170" s="2">
        <v>150</v>
      </c>
      <c r="B170" t="s">
        <v>306</v>
      </c>
      <c r="C170" t="s">
        <v>307</v>
      </c>
      <c r="J170" s="14">
        <v>45565</v>
      </c>
      <c r="K170">
        <v>233</v>
      </c>
      <c r="L170">
        <v>5762.48</v>
      </c>
    </row>
    <row r="171" spans="1:12">
      <c r="A171" s="2">
        <v>151</v>
      </c>
      <c r="B171" t="s">
        <v>308</v>
      </c>
      <c r="C171" t="s">
        <v>309</v>
      </c>
      <c r="J171" s="14">
        <v>45566</v>
      </c>
      <c r="K171">
        <v>226.21</v>
      </c>
      <c r="L171">
        <v>5708.75</v>
      </c>
    </row>
    <row r="172" spans="1:12">
      <c r="A172" s="2">
        <v>152</v>
      </c>
      <c r="B172" t="s">
        <v>310</v>
      </c>
      <c r="C172" t="s">
        <v>311</v>
      </c>
      <c r="J172" s="14">
        <v>45567</v>
      </c>
      <c r="K172">
        <v>226.78</v>
      </c>
      <c r="L172">
        <v>5709.54</v>
      </c>
    </row>
    <row r="173" spans="1:12">
      <c r="A173" s="2">
        <v>153</v>
      </c>
      <c r="B173" t="s">
        <v>312</v>
      </c>
      <c r="C173" t="s">
        <v>313</v>
      </c>
      <c r="J173" s="14">
        <v>45568</v>
      </c>
      <c r="K173">
        <v>225.67</v>
      </c>
      <c r="L173">
        <v>5699.94</v>
      </c>
    </row>
    <row r="174" spans="1:12">
      <c r="A174" s="2">
        <v>154</v>
      </c>
      <c r="B174" t="s">
        <v>314</v>
      </c>
      <c r="C174" t="s">
        <v>315</v>
      </c>
      <c r="J174" s="14">
        <v>45569</v>
      </c>
      <c r="K174">
        <v>226.8</v>
      </c>
      <c r="L174">
        <v>5751.07</v>
      </c>
    </row>
    <row r="175" spans="1:12">
      <c r="A175" s="2">
        <v>155</v>
      </c>
      <c r="B175" t="s">
        <v>316</v>
      </c>
      <c r="C175" t="s">
        <v>317</v>
      </c>
      <c r="J175" s="14">
        <v>45572</v>
      </c>
      <c r="K175">
        <v>221.69</v>
      </c>
      <c r="L175">
        <v>5695.94</v>
      </c>
    </row>
    <row r="176" spans="1:12">
      <c r="A176" s="2">
        <v>156</v>
      </c>
      <c r="B176" t="s">
        <v>318</v>
      </c>
      <c r="C176" t="s">
        <v>319</v>
      </c>
      <c r="J176" s="14">
        <v>45573</v>
      </c>
      <c r="K176">
        <v>225.77</v>
      </c>
      <c r="L176">
        <v>5751.13</v>
      </c>
    </row>
    <row r="177" spans="1:12">
      <c r="A177" s="2">
        <v>157</v>
      </c>
      <c r="B177" t="s">
        <v>320</v>
      </c>
      <c r="C177" t="s">
        <v>321</v>
      </c>
      <c r="J177" s="14">
        <v>45574</v>
      </c>
      <c r="K177">
        <v>229.54</v>
      </c>
      <c r="L177">
        <v>5792.04</v>
      </c>
    </row>
    <row r="178" spans="1:12">
      <c r="A178" s="2">
        <v>158</v>
      </c>
      <c r="B178" t="s">
        <v>322</v>
      </c>
      <c r="C178" t="s">
        <v>323</v>
      </c>
      <c r="J178" s="14">
        <v>45575</v>
      </c>
      <c r="K178">
        <v>229.04</v>
      </c>
      <c r="L178">
        <v>5780.05</v>
      </c>
    </row>
    <row r="179" spans="1:12">
      <c r="A179" s="2">
        <v>159</v>
      </c>
      <c r="B179" t="s">
        <v>324</v>
      </c>
      <c r="C179" t="s">
        <v>325</v>
      </c>
      <c r="J179" s="14">
        <v>45576</v>
      </c>
      <c r="K179">
        <v>227.55</v>
      </c>
      <c r="L179">
        <v>5815.03</v>
      </c>
    </row>
    <row r="180" spans="1:12">
      <c r="A180" s="2">
        <v>160</v>
      </c>
      <c r="B180" t="s">
        <v>326</v>
      </c>
      <c r="C180" t="s">
        <v>327</v>
      </c>
      <c r="J180" s="14">
        <v>45580</v>
      </c>
      <c r="K180">
        <v>233.85</v>
      </c>
      <c r="L180">
        <v>5815.26</v>
      </c>
    </row>
    <row r="181" spans="1:12">
      <c r="A181" s="2">
        <v>161</v>
      </c>
      <c r="B181" t="s">
        <v>328</v>
      </c>
      <c r="C181" t="s">
        <v>329</v>
      </c>
      <c r="J181" s="14">
        <v>45581</v>
      </c>
      <c r="K181">
        <v>231.78</v>
      </c>
      <c r="L181">
        <v>5842.47</v>
      </c>
    </row>
    <row r="182" spans="1:12">
      <c r="A182" s="2">
        <v>162</v>
      </c>
      <c r="B182" t="s">
        <v>330</v>
      </c>
      <c r="C182" t="s">
        <v>331</v>
      </c>
      <c r="J182" s="14">
        <v>45582</v>
      </c>
      <c r="K182">
        <v>232.15</v>
      </c>
      <c r="L182">
        <v>5841.47</v>
      </c>
    </row>
    <row r="183" spans="1:12">
      <c r="A183" s="2">
        <v>163</v>
      </c>
      <c r="B183" t="s">
        <v>369</v>
      </c>
      <c r="C183" t="s">
        <v>332</v>
      </c>
      <c r="J183" s="14">
        <v>45583</v>
      </c>
      <c r="K183">
        <v>235</v>
      </c>
      <c r="L183">
        <v>5864.67</v>
      </c>
    </row>
    <row r="184" spans="1:12">
      <c r="A184" s="2">
        <v>164</v>
      </c>
      <c r="B184" t="s">
        <v>367</v>
      </c>
      <c r="C184" t="s">
        <v>368</v>
      </c>
      <c r="J184" s="14">
        <v>45586</v>
      </c>
      <c r="K184">
        <v>236.48</v>
      </c>
      <c r="L184">
        <v>5853.98</v>
      </c>
    </row>
    <row r="185" spans="1:12">
      <c r="A185" s="2">
        <v>165</v>
      </c>
      <c r="B185" t="s">
        <v>333</v>
      </c>
      <c r="C185" t="s">
        <v>334</v>
      </c>
      <c r="J185" s="14">
        <v>45587</v>
      </c>
      <c r="K185">
        <v>235.86</v>
      </c>
      <c r="L185">
        <v>5851.2</v>
      </c>
    </row>
    <row r="186" spans="1:12">
      <c r="A186" s="2">
        <v>166</v>
      </c>
      <c r="B186" t="s">
        <v>335</v>
      </c>
      <c r="C186" t="s">
        <v>336</v>
      </c>
      <c r="J186" s="14">
        <v>45588</v>
      </c>
      <c r="K186">
        <v>230.76</v>
      </c>
      <c r="L186">
        <v>5797.42</v>
      </c>
    </row>
    <row r="187" spans="1:12">
      <c r="A187" s="2">
        <v>167</v>
      </c>
      <c r="B187" t="s">
        <v>337</v>
      </c>
      <c r="C187" t="s">
        <v>338</v>
      </c>
      <c r="J187" s="14">
        <v>45589</v>
      </c>
      <c r="K187">
        <v>230.57</v>
      </c>
      <c r="L187">
        <v>5809.86</v>
      </c>
    </row>
    <row r="188" spans="1:12">
      <c r="A188" s="2">
        <v>168</v>
      </c>
      <c r="B188" t="s">
        <v>339</v>
      </c>
      <c r="C188" t="s">
        <v>340</v>
      </c>
      <c r="J188" s="14">
        <v>45590</v>
      </c>
      <c r="K188">
        <v>231.41</v>
      </c>
      <c r="L188">
        <v>5808.12</v>
      </c>
    </row>
    <row r="189" spans="1:12">
      <c r="A189" s="2">
        <v>169</v>
      </c>
      <c r="B189" t="s">
        <v>341</v>
      </c>
      <c r="C189" t="s">
        <v>342</v>
      </c>
      <c r="J189" s="14">
        <v>45593</v>
      </c>
      <c r="K189">
        <v>233.4</v>
      </c>
      <c r="L189">
        <v>5823.52</v>
      </c>
    </row>
    <row r="190" spans="1:12">
      <c r="A190" s="2">
        <v>170</v>
      </c>
      <c r="B190" t="s">
        <v>343</v>
      </c>
      <c r="C190" t="s">
        <v>344</v>
      </c>
      <c r="J190" s="14">
        <v>45594</v>
      </c>
      <c r="K190">
        <v>233.67</v>
      </c>
      <c r="L190">
        <v>5832.92</v>
      </c>
    </row>
    <row r="191" spans="1:12">
      <c r="A191" s="2">
        <v>171</v>
      </c>
      <c r="B191" t="s">
        <v>345</v>
      </c>
      <c r="C191" t="s">
        <v>346</v>
      </c>
      <c r="J191" s="14">
        <v>45595</v>
      </c>
      <c r="K191">
        <v>230.1</v>
      </c>
      <c r="L191">
        <v>5813.67</v>
      </c>
    </row>
    <row r="192" spans="1:12">
      <c r="A192" s="2">
        <v>172</v>
      </c>
      <c r="B192" t="s">
        <v>347</v>
      </c>
      <c r="C192" t="s">
        <v>348</v>
      </c>
      <c r="J192" s="14">
        <v>45596</v>
      </c>
      <c r="K192">
        <v>225.91</v>
      </c>
      <c r="L192">
        <v>5705.45</v>
      </c>
    </row>
    <row r="193" spans="1:12">
      <c r="A193" s="2">
        <v>173</v>
      </c>
      <c r="B193" t="s">
        <v>349</v>
      </c>
      <c r="C193" t="s">
        <v>350</v>
      </c>
      <c r="J193" s="14">
        <v>45597</v>
      </c>
      <c r="K193">
        <v>222.91</v>
      </c>
      <c r="L193">
        <v>5728.8</v>
      </c>
    </row>
    <row r="194" spans="1:12">
      <c r="A194" s="2">
        <v>174</v>
      </c>
      <c r="B194" t="s">
        <v>351</v>
      </c>
      <c r="C194" t="s">
        <v>352</v>
      </c>
      <c r="J194" s="14">
        <v>45600</v>
      </c>
      <c r="K194">
        <v>222.01</v>
      </c>
      <c r="L194">
        <v>5712.69</v>
      </c>
    </row>
    <row r="195" spans="1:12">
      <c r="A195" s="2">
        <v>175</v>
      </c>
      <c r="B195" t="s">
        <v>353</v>
      </c>
      <c r="C195" t="s">
        <v>354</v>
      </c>
      <c r="J195" s="14">
        <v>45601</v>
      </c>
      <c r="K195">
        <v>223.45</v>
      </c>
      <c r="L195">
        <v>5782.76</v>
      </c>
    </row>
    <row r="196" spans="1:12">
      <c r="A196" s="2">
        <v>176</v>
      </c>
      <c r="B196" t="s">
        <v>355</v>
      </c>
      <c r="C196" t="s">
        <v>356</v>
      </c>
      <c r="J196" s="14">
        <v>45602</v>
      </c>
      <c r="K196">
        <v>222.72</v>
      </c>
      <c r="L196">
        <v>5929.04</v>
      </c>
    </row>
    <row r="197" spans="1:12">
      <c r="A197" s="2">
        <v>177</v>
      </c>
      <c r="B197" t="s">
        <v>357</v>
      </c>
      <c r="C197" t="s">
        <v>358</v>
      </c>
      <c r="J197" s="14">
        <v>45603</v>
      </c>
      <c r="K197">
        <v>227.48</v>
      </c>
      <c r="L197">
        <v>5973.1</v>
      </c>
    </row>
    <row r="198" spans="1:12">
      <c r="A198" s="2">
        <v>178</v>
      </c>
      <c r="B198" t="s">
        <v>359</v>
      </c>
      <c r="C198" t="s">
        <v>360</v>
      </c>
      <c r="J198" s="14">
        <v>45604</v>
      </c>
      <c r="K198">
        <v>226.96</v>
      </c>
      <c r="L198">
        <v>5995.54</v>
      </c>
    </row>
    <row r="199" spans="1:12">
      <c r="A199" s="2">
        <v>179</v>
      </c>
      <c r="B199" t="s">
        <v>361</v>
      </c>
      <c r="C199" t="s">
        <v>362</v>
      </c>
      <c r="J199" s="14">
        <v>45608</v>
      </c>
      <c r="K199">
        <v>224.23</v>
      </c>
      <c r="L199">
        <v>5983.99</v>
      </c>
    </row>
    <row r="200" spans="1:12">
      <c r="J200" s="14">
        <v>45609</v>
      </c>
      <c r="K200">
        <v>225.12</v>
      </c>
      <c r="L200">
        <v>5985.38</v>
      </c>
    </row>
    <row r="201" spans="1:12">
      <c r="J201" s="14">
        <v>45610</v>
      </c>
      <c r="K201">
        <v>228.22</v>
      </c>
      <c r="L201">
        <v>5949.17</v>
      </c>
    </row>
    <row r="202" spans="1:12">
      <c r="J202" s="14">
        <v>45611</v>
      </c>
      <c r="K202">
        <v>225</v>
      </c>
      <c r="L202">
        <v>5870.62</v>
      </c>
    </row>
    <row r="203" spans="1:12">
      <c r="J203" s="14">
        <v>45614</v>
      </c>
      <c r="K203">
        <v>228.02</v>
      </c>
      <c r="L203">
        <v>5893.62</v>
      </c>
    </row>
    <row r="204" spans="1:12">
      <c r="J204" s="14">
        <v>45615</v>
      </c>
      <c r="K204">
        <v>228.28</v>
      </c>
      <c r="L204">
        <v>5916.98</v>
      </c>
    </row>
    <row r="205" spans="1:12">
      <c r="J205" s="14">
        <v>45616</v>
      </c>
      <c r="K205">
        <v>229</v>
      </c>
      <c r="L205">
        <v>5917.11</v>
      </c>
    </row>
    <row r="206" spans="1:12">
      <c r="J206" s="14">
        <v>45617</v>
      </c>
      <c r="K206">
        <v>228.52</v>
      </c>
      <c r="L206">
        <v>5948.71</v>
      </c>
    </row>
    <row r="207" spans="1:12">
      <c r="J207" s="14">
        <v>45618</v>
      </c>
      <c r="K207">
        <v>229.87</v>
      </c>
      <c r="L207">
        <v>5969.34</v>
      </c>
    </row>
    <row r="208" spans="1:12">
      <c r="J208" s="14">
        <v>45621</v>
      </c>
      <c r="K208">
        <v>232.87</v>
      </c>
      <c r="L208">
        <v>5987.37</v>
      </c>
    </row>
    <row r="209" spans="10:12">
      <c r="J209" s="14">
        <v>45622</v>
      </c>
      <c r="K209">
        <v>235.06</v>
      </c>
      <c r="L209">
        <v>6021.63</v>
      </c>
    </row>
    <row r="210" spans="10:12">
      <c r="J210" s="14">
        <v>45623</v>
      </c>
      <c r="K210">
        <v>234.93</v>
      </c>
      <c r="L210">
        <v>5998.74</v>
      </c>
    </row>
    <row r="211" spans="10:12">
      <c r="J211" s="14">
        <v>45625</v>
      </c>
      <c r="K211">
        <v>237.33</v>
      </c>
      <c r="L211">
        <v>6032.38</v>
      </c>
    </row>
    <row r="212" spans="10:12">
      <c r="J212" s="14">
        <v>45628</v>
      </c>
      <c r="K212">
        <v>239.59</v>
      </c>
      <c r="L212">
        <v>6047.15</v>
      </c>
    </row>
    <row r="213" spans="10:12">
      <c r="J213" s="14">
        <v>45629</v>
      </c>
      <c r="K213">
        <v>242.65</v>
      </c>
      <c r="L213">
        <v>6049.88</v>
      </c>
    </row>
    <row r="214" spans="10:12">
      <c r="J214" s="14">
        <v>45630</v>
      </c>
      <c r="K214">
        <v>243.01</v>
      </c>
      <c r="L214">
        <v>6086.49</v>
      </c>
    </row>
    <row r="215" spans="10:12">
      <c r="J215" s="14">
        <v>45631</v>
      </c>
      <c r="K215">
        <v>243.04</v>
      </c>
      <c r="L215">
        <v>6075.11</v>
      </c>
    </row>
    <row r="216" spans="10:12">
      <c r="J216" s="14">
        <v>45632</v>
      </c>
      <c r="K216">
        <v>242.84</v>
      </c>
      <c r="L216">
        <v>6090.27</v>
      </c>
    </row>
    <row r="217" spans="10:12">
      <c r="J217" s="14">
        <v>45635</v>
      </c>
      <c r="K217">
        <v>246.75</v>
      </c>
      <c r="L217">
        <v>6052.85</v>
      </c>
    </row>
    <row r="218" spans="10:12">
      <c r="J218" s="14">
        <v>45636</v>
      </c>
      <c r="K218">
        <v>247.77</v>
      </c>
      <c r="L218">
        <v>6034.91</v>
      </c>
    </row>
    <row r="219" spans="10:12">
      <c r="J219" s="14">
        <v>45637</v>
      </c>
      <c r="K219">
        <v>246.49</v>
      </c>
      <c r="L219">
        <v>6084.19</v>
      </c>
    </row>
    <row r="220" spans="10:12">
      <c r="J220" s="14">
        <v>45638</v>
      </c>
      <c r="K220">
        <v>247.96</v>
      </c>
      <c r="L220">
        <v>6051.25</v>
      </c>
    </row>
    <row r="221" spans="10:12">
      <c r="J221" s="14">
        <v>45639</v>
      </c>
      <c r="K221">
        <v>248.13</v>
      </c>
      <c r="L221">
        <v>6051.09</v>
      </c>
    </row>
    <row r="222" spans="10:12">
      <c r="J222" s="14">
        <v>45642</v>
      </c>
      <c r="K222">
        <v>251.04</v>
      </c>
      <c r="L222">
        <v>6074.08</v>
      </c>
    </row>
    <row r="223" spans="10:12">
      <c r="J223" s="14">
        <v>45643</v>
      </c>
      <c r="K223">
        <v>253.48</v>
      </c>
      <c r="L223">
        <v>6050.61</v>
      </c>
    </row>
    <row r="224" spans="10:12">
      <c r="J224" s="14">
        <v>45644</v>
      </c>
      <c r="K224">
        <v>248.05</v>
      </c>
      <c r="L224">
        <v>5872.16</v>
      </c>
    </row>
    <row r="225" spans="10:12">
      <c r="J225" s="14">
        <v>45645</v>
      </c>
      <c r="K225">
        <v>249.79</v>
      </c>
      <c r="L225">
        <v>5867.08</v>
      </c>
    </row>
    <row r="226" spans="10:12">
      <c r="J226" s="14">
        <v>45646</v>
      </c>
      <c r="K226">
        <v>254.49</v>
      </c>
      <c r="L226">
        <v>5930.85</v>
      </c>
    </row>
    <row r="227" spans="10:12">
      <c r="J227" s="14">
        <v>45649</v>
      </c>
      <c r="K227">
        <v>255.27</v>
      </c>
      <c r="L227">
        <v>5974.07</v>
      </c>
    </row>
    <row r="228" spans="10:12">
      <c r="J228" s="14">
        <v>45650</v>
      </c>
      <c r="K228">
        <v>258.2</v>
      </c>
      <c r="L228">
        <v>6040.04</v>
      </c>
    </row>
    <row r="229" spans="10:12">
      <c r="J229" s="14">
        <v>45652</v>
      </c>
      <c r="K229">
        <v>259.02</v>
      </c>
      <c r="L229">
        <v>6037.59</v>
      </c>
    </row>
    <row r="230" spans="10:12">
      <c r="J230" s="14">
        <v>45653</v>
      </c>
      <c r="K230">
        <v>255.59</v>
      </c>
      <c r="L230">
        <v>5970.84</v>
      </c>
    </row>
    <row r="231" spans="10:12">
      <c r="J231" s="14">
        <v>45656</v>
      </c>
      <c r="K231">
        <v>252.2</v>
      </c>
      <c r="L231">
        <v>5906.94</v>
      </c>
    </row>
    <row r="232" spans="10:12">
      <c r="J232" s="14">
        <v>45657</v>
      </c>
      <c r="K232">
        <v>250.42</v>
      </c>
      <c r="L232">
        <v>5881.63</v>
      </c>
    </row>
    <row r="233" spans="10:12">
      <c r="J233" s="14">
        <v>45659</v>
      </c>
      <c r="K233">
        <v>243.85</v>
      </c>
      <c r="L233">
        <v>5868.55</v>
      </c>
    </row>
    <row r="234" spans="10:12">
      <c r="J234" s="14">
        <v>45660</v>
      </c>
      <c r="K234">
        <v>243.36</v>
      </c>
      <c r="L234">
        <v>5942.47</v>
      </c>
    </row>
    <row r="235" spans="10:12">
      <c r="J235" s="14">
        <v>45663</v>
      </c>
      <c r="K235">
        <v>245</v>
      </c>
      <c r="L235">
        <v>5975.38</v>
      </c>
    </row>
    <row r="236" spans="10:12">
      <c r="J236" s="14">
        <v>45664</v>
      </c>
      <c r="K236">
        <v>242.21</v>
      </c>
      <c r="L236">
        <v>5909.03</v>
      </c>
    </row>
    <row r="237" spans="10:12">
      <c r="J237" s="14">
        <v>45665</v>
      </c>
      <c r="K237">
        <v>242.7</v>
      </c>
      <c r="L237">
        <v>5918.25</v>
      </c>
    </row>
    <row r="238" spans="10:12">
      <c r="J238" s="14">
        <v>45666</v>
      </c>
      <c r="K238">
        <v>242.7</v>
      </c>
      <c r="L238">
        <v>5918.25</v>
      </c>
    </row>
    <row r="239" spans="10:12">
      <c r="J239" s="14">
        <v>45667</v>
      </c>
      <c r="K239">
        <v>236.85</v>
      </c>
      <c r="L239">
        <v>5827.04</v>
      </c>
    </row>
    <row r="240" spans="10:12">
      <c r="J240" s="14">
        <v>45670</v>
      </c>
      <c r="K240">
        <v>234.4</v>
      </c>
      <c r="L240">
        <v>5836.22</v>
      </c>
    </row>
    <row r="241" spans="10:12">
      <c r="J241" s="14">
        <v>45671</v>
      </c>
      <c r="K241">
        <v>233.28</v>
      </c>
      <c r="L241">
        <v>5842.91</v>
      </c>
    </row>
    <row r="242" spans="10:12">
      <c r="J242" s="14">
        <v>45672</v>
      </c>
      <c r="K242">
        <v>237.87</v>
      </c>
      <c r="L242">
        <v>5949.91</v>
      </c>
    </row>
    <row r="243" spans="10:12">
      <c r="J243" s="14">
        <v>45673</v>
      </c>
      <c r="K243">
        <v>228.26</v>
      </c>
      <c r="L243">
        <v>5937.34</v>
      </c>
    </row>
    <row r="244" spans="10:12">
      <c r="J244" s="14">
        <v>45674</v>
      </c>
      <c r="K244">
        <v>229.98</v>
      </c>
      <c r="L244">
        <v>5996.66</v>
      </c>
    </row>
    <row r="245" spans="10:12">
      <c r="J245" s="14">
        <v>45678</v>
      </c>
      <c r="K245">
        <v>222.64</v>
      </c>
      <c r="L245">
        <v>6049.24</v>
      </c>
    </row>
    <row r="246" spans="10:12">
      <c r="J246" s="14">
        <v>45679</v>
      </c>
      <c r="K246">
        <v>223.83</v>
      </c>
      <c r="L246">
        <v>6086.37</v>
      </c>
    </row>
    <row r="247" spans="10:12">
      <c r="J247" s="14">
        <v>45680</v>
      </c>
      <c r="K247">
        <v>223.66</v>
      </c>
      <c r="L247">
        <v>6118.71</v>
      </c>
    </row>
    <row r="248" spans="10:12">
      <c r="J248" s="14">
        <v>45681</v>
      </c>
      <c r="K248">
        <v>222.78</v>
      </c>
      <c r="L248">
        <v>6101.24</v>
      </c>
    </row>
    <row r="249" spans="10:12">
      <c r="J249" s="14">
        <v>45684</v>
      </c>
      <c r="K249">
        <v>229.86</v>
      </c>
      <c r="L249">
        <v>6012.28</v>
      </c>
    </row>
    <row r="250" spans="10:12">
      <c r="J250" s="14">
        <v>45685</v>
      </c>
      <c r="K250">
        <v>238.26</v>
      </c>
      <c r="L250">
        <v>6067.7</v>
      </c>
    </row>
    <row r="251" spans="10:12">
      <c r="J251" s="14">
        <v>45686</v>
      </c>
      <c r="K251">
        <v>239.36</v>
      </c>
      <c r="L251">
        <v>6039.31</v>
      </c>
    </row>
    <row r="252" spans="10:12">
      <c r="J252" s="14">
        <v>45687</v>
      </c>
      <c r="K252">
        <v>237.59</v>
      </c>
      <c r="L252">
        <v>6071.17</v>
      </c>
    </row>
    <row r="253" spans="10:12">
      <c r="J253" s="14">
        <v>45688</v>
      </c>
      <c r="K253">
        <v>236</v>
      </c>
      <c r="L253">
        <v>6040.53</v>
      </c>
    </row>
    <row r="254" spans="10:12">
      <c r="J254" s="14">
        <v>45691</v>
      </c>
      <c r="K254">
        <v>228.01</v>
      </c>
      <c r="L254">
        <v>5994.57</v>
      </c>
    </row>
    <row r="255" spans="10:12">
      <c r="J255" s="14">
        <v>45692</v>
      </c>
      <c r="K255">
        <v>232.8</v>
      </c>
      <c r="L255">
        <v>6037.88</v>
      </c>
    </row>
    <row r="256" spans="10:12">
      <c r="J256" s="14">
        <v>45693</v>
      </c>
      <c r="K256">
        <v>232.47</v>
      </c>
      <c r="L256">
        <v>6061.48</v>
      </c>
    </row>
    <row r="257" spans="10:12">
      <c r="J257" s="14">
        <v>45694</v>
      </c>
      <c r="K257">
        <v>233.22</v>
      </c>
      <c r="L257">
        <v>6083.57</v>
      </c>
    </row>
    <row r="258" spans="10:12">
      <c r="J258" s="14">
        <v>45695</v>
      </c>
      <c r="K258">
        <v>227.63</v>
      </c>
      <c r="L258">
        <v>6025.99</v>
      </c>
    </row>
    <row r="259" spans="10:12">
      <c r="J259" s="14">
        <v>45698</v>
      </c>
      <c r="K259">
        <v>227.65</v>
      </c>
      <c r="L259">
        <v>6066.44</v>
      </c>
    </row>
    <row r="260" spans="10:12">
      <c r="J260" s="14">
        <v>45699</v>
      </c>
      <c r="K260">
        <v>232.62</v>
      </c>
      <c r="L260">
        <v>6068.5</v>
      </c>
    </row>
    <row r="261" spans="10:12">
      <c r="J261" s="14">
        <v>45700</v>
      </c>
      <c r="K261">
        <v>236.87</v>
      </c>
      <c r="L261">
        <v>6051.97</v>
      </c>
    </row>
    <row r="262" spans="10:12">
      <c r="J262" s="14">
        <v>45701</v>
      </c>
      <c r="K262">
        <v>241.53</v>
      </c>
      <c r="L262">
        <v>6115.07</v>
      </c>
    </row>
    <row r="263" spans="10:12">
      <c r="J263" s="14">
        <v>45702</v>
      </c>
      <c r="K263">
        <v>244.6</v>
      </c>
      <c r="L263">
        <v>6114.63</v>
      </c>
    </row>
    <row r="264" spans="10:12">
      <c r="J264" s="14">
        <v>45706</v>
      </c>
      <c r="K264">
        <v>244.47</v>
      </c>
      <c r="L264">
        <v>6129.58</v>
      </c>
    </row>
    <row r="265" spans="10:12">
      <c r="J265" s="14">
        <v>45707</v>
      </c>
      <c r="K265">
        <v>244.87</v>
      </c>
      <c r="L265">
        <v>6144.15</v>
      </c>
    </row>
    <row r="266" spans="10:12">
      <c r="J266" s="14">
        <v>45708</v>
      </c>
      <c r="K266">
        <v>245.83</v>
      </c>
      <c r="L266">
        <v>6117.52</v>
      </c>
    </row>
    <row r="267" spans="10:12">
      <c r="J267" s="14">
        <v>45709</v>
      </c>
      <c r="K267">
        <v>245.55</v>
      </c>
      <c r="L267">
        <v>6013.13</v>
      </c>
    </row>
    <row r="268" spans="10:12">
      <c r="J268" s="14">
        <v>45712</v>
      </c>
      <c r="K268">
        <v>247.1</v>
      </c>
      <c r="L268">
        <v>5983.25</v>
      </c>
    </row>
    <row r="269" spans="10:12">
      <c r="J269" s="14">
        <v>45713</v>
      </c>
      <c r="K269">
        <v>247.04</v>
      </c>
      <c r="L269">
        <v>5955.25</v>
      </c>
    </row>
    <row r="270" spans="10:12">
      <c r="J270" s="14">
        <v>45714</v>
      </c>
      <c r="K270">
        <v>240.36</v>
      </c>
      <c r="L270">
        <v>5956.06</v>
      </c>
    </row>
    <row r="271" spans="10:12">
      <c r="J271" s="14">
        <v>45715</v>
      </c>
      <c r="K271">
        <v>239.80500000000001</v>
      </c>
      <c r="L271">
        <v>5931.92</v>
      </c>
    </row>
    <row r="272" spans="10:12">
      <c r="J272" s="14"/>
    </row>
    <row r="273" spans="10:10">
      <c r="J273" s="14"/>
    </row>
    <row r="274" spans="10:10">
      <c r="J274" s="14"/>
    </row>
    <row r="275" spans="10:10">
      <c r="J275" s="14"/>
    </row>
    <row r="276" spans="10:10">
      <c r="J276" s="14"/>
    </row>
    <row r="277" spans="10:10">
      <c r="J277" s="14"/>
    </row>
    <row r="278" spans="10:10">
      <c r="J278" s="14"/>
    </row>
    <row r="279" spans="10:10">
      <c r="J279" s="14"/>
    </row>
    <row r="280" spans="10:10">
      <c r="J280" s="14"/>
    </row>
    <row r="281" spans="10:10">
      <c r="J281" s="14"/>
    </row>
    <row r="282" spans="10:10">
      <c r="J282" s="14"/>
    </row>
    <row r="283" spans="10:10">
      <c r="J283" s="14"/>
    </row>
    <row r="284" spans="10:10">
      <c r="J284" s="14"/>
    </row>
    <row r="285" spans="10:10">
      <c r="J285" s="14"/>
    </row>
    <row r="286" spans="10:10">
      <c r="J286" s="14"/>
    </row>
    <row r="287" spans="10:10">
      <c r="J287" s="14"/>
    </row>
    <row r="288" spans="10:10">
      <c r="J288" s="14"/>
    </row>
    <row r="289" spans="10:10">
      <c r="J289" s="14"/>
    </row>
    <row r="290" spans="10:10">
      <c r="J290" s="14"/>
    </row>
    <row r="291" spans="10:10">
      <c r="J291" s="14"/>
    </row>
    <row r="292" spans="10:10">
      <c r="J292" s="14"/>
    </row>
    <row r="293" spans="10:10">
      <c r="J293" s="14"/>
    </row>
    <row r="294" spans="10:10">
      <c r="J294" s="14"/>
    </row>
    <row r="295" spans="10:10">
      <c r="J295" s="14"/>
    </row>
    <row r="296" spans="10:10">
      <c r="J296" s="14"/>
    </row>
    <row r="297" spans="10:10">
      <c r="J297" s="14"/>
    </row>
    <row r="298" spans="10:10">
      <c r="J298" s="14"/>
    </row>
    <row r="299" spans="10:10">
      <c r="J299" s="14"/>
    </row>
    <row r="300" spans="10:10">
      <c r="J300" s="14"/>
    </row>
    <row r="301" spans="10:10">
      <c r="J301" s="14"/>
    </row>
    <row r="302" spans="10:10">
      <c r="J302" s="14"/>
    </row>
    <row r="303" spans="10:10">
      <c r="J303" s="14"/>
    </row>
    <row r="304" spans="10:10">
      <c r="J304" s="14"/>
    </row>
    <row r="305" spans="10:10">
      <c r="J305" s="14"/>
    </row>
    <row r="306" spans="10:10">
      <c r="J306" s="14"/>
    </row>
    <row r="307" spans="10:10">
      <c r="J307" s="14"/>
    </row>
    <row r="308" spans="10:10">
      <c r="J308" s="14"/>
    </row>
    <row r="309" spans="10:10">
      <c r="J309" s="14"/>
    </row>
    <row r="310" spans="10:10">
      <c r="J310" s="14"/>
    </row>
    <row r="311" spans="10:10">
      <c r="J311" s="14"/>
    </row>
    <row r="312" spans="10:10">
      <c r="J312" s="14"/>
    </row>
    <row r="313" spans="10:10">
      <c r="J313" s="14"/>
    </row>
    <row r="314" spans="10:10">
      <c r="J314" s="14"/>
    </row>
    <row r="315" spans="10:10">
      <c r="J315" s="14"/>
    </row>
    <row r="316" spans="10:10">
      <c r="J316" s="14"/>
    </row>
    <row r="317" spans="10:10">
      <c r="J317" s="14"/>
    </row>
    <row r="318" spans="10:10">
      <c r="J318" s="14"/>
    </row>
    <row r="319" spans="10:10">
      <c r="J319" s="14"/>
    </row>
    <row r="320" spans="10:10">
      <c r="J320" s="14"/>
    </row>
    <row r="321" spans="10:10">
      <c r="J321" s="14"/>
    </row>
    <row r="322" spans="10:10">
      <c r="J322" s="14"/>
    </row>
    <row r="323" spans="10:10">
      <c r="J323" s="14"/>
    </row>
    <row r="324" spans="10:10">
      <c r="J324" s="14"/>
    </row>
    <row r="325" spans="10:10">
      <c r="J325" s="14"/>
    </row>
    <row r="326" spans="10:10">
      <c r="J326" s="14"/>
    </row>
    <row r="327" spans="10:10">
      <c r="J327" s="14"/>
    </row>
    <row r="328" spans="10:10">
      <c r="J328" s="14"/>
    </row>
    <row r="329" spans="10:10">
      <c r="J329" s="14"/>
    </row>
    <row r="330" spans="10:10">
      <c r="J330" s="14"/>
    </row>
    <row r="331" spans="10:10">
      <c r="J331" s="14"/>
    </row>
    <row r="332" spans="10:10">
      <c r="J332" s="14"/>
    </row>
    <row r="333" spans="10:10">
      <c r="J333" s="14"/>
    </row>
    <row r="334" spans="10:10">
      <c r="J334" s="14"/>
    </row>
    <row r="335" spans="10:10">
      <c r="J335" s="14"/>
    </row>
    <row r="336" spans="10:10">
      <c r="J336" s="14"/>
    </row>
    <row r="337" spans="10:10">
      <c r="J337" s="14"/>
    </row>
    <row r="338" spans="10:10">
      <c r="J338" s="14"/>
    </row>
    <row r="339" spans="10:10">
      <c r="J339" s="14"/>
    </row>
    <row r="340" spans="10:10">
      <c r="J340" s="14"/>
    </row>
    <row r="341" spans="10:10">
      <c r="J341" s="14"/>
    </row>
    <row r="342" spans="10:10">
      <c r="J342" s="14"/>
    </row>
    <row r="343" spans="10:10">
      <c r="J343" s="14"/>
    </row>
    <row r="344" spans="10:10">
      <c r="J344" s="14"/>
    </row>
    <row r="345" spans="10:10">
      <c r="J345" s="14"/>
    </row>
    <row r="346" spans="10:10">
      <c r="J346" s="14"/>
    </row>
    <row r="347" spans="10:10">
      <c r="J347" s="14"/>
    </row>
    <row r="348" spans="10:10">
      <c r="J348" s="14"/>
    </row>
    <row r="349" spans="10:10">
      <c r="J349" s="14"/>
    </row>
    <row r="350" spans="10:10">
      <c r="J350" s="14"/>
    </row>
    <row r="351" spans="10:10">
      <c r="J351" s="14"/>
    </row>
    <row r="352" spans="10:10">
      <c r="J352" s="14"/>
    </row>
    <row r="353" spans="10:10">
      <c r="J353" s="14"/>
    </row>
    <row r="354" spans="10:10">
      <c r="J354" s="14"/>
    </row>
    <row r="355" spans="10:10">
      <c r="J355" s="14"/>
    </row>
    <row r="356" spans="10:10">
      <c r="J356" s="14"/>
    </row>
    <row r="357" spans="10:10">
      <c r="J357" s="14"/>
    </row>
    <row r="358" spans="10:10">
      <c r="J358" s="14"/>
    </row>
    <row r="359" spans="10:10">
      <c r="J359" s="14"/>
    </row>
    <row r="360" spans="10:10">
      <c r="J360" s="14"/>
    </row>
    <row r="361" spans="10:10">
      <c r="J361" s="14"/>
    </row>
    <row r="362" spans="10:10">
      <c r="J362" s="14"/>
    </row>
    <row r="363" spans="10:10">
      <c r="J363" s="14"/>
    </row>
    <row r="364" spans="10:10">
      <c r="J364" s="14"/>
    </row>
    <row r="365" spans="10:10">
      <c r="J365" s="14"/>
    </row>
    <row r="366" spans="10:10">
      <c r="J366" s="14"/>
    </row>
    <row r="367" spans="10:10">
      <c r="J367" s="14"/>
    </row>
    <row r="368" spans="10:10">
      <c r="J368" s="14"/>
    </row>
    <row r="369" spans="10:10">
      <c r="J369" s="14"/>
    </row>
    <row r="370" spans="10:10">
      <c r="J370" s="14"/>
    </row>
    <row r="371" spans="10:10">
      <c r="J371" s="14"/>
    </row>
    <row r="372" spans="10:10">
      <c r="J372" s="14"/>
    </row>
    <row r="373" spans="10:10">
      <c r="J373" s="14"/>
    </row>
    <row r="374" spans="10:10">
      <c r="J374" s="14"/>
    </row>
    <row r="375" spans="10:10">
      <c r="J375" s="14"/>
    </row>
    <row r="376" spans="10:10">
      <c r="J376" s="14"/>
    </row>
    <row r="377" spans="10:10">
      <c r="J377" s="14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DataH"/>
  <dimension ref="A1:DS680"/>
  <sheetViews>
    <sheetView topLeftCell="B1" workbookViewId="0">
      <selection activeCell="DL8" sqref="DL8:DP8"/>
    </sheetView>
  </sheetViews>
  <sheetFormatPr baseColWidth="10" defaultColWidth="9.1640625" defaultRowHeight="15"/>
  <cols>
    <col min="1" max="1" width="21.5" style="38" customWidth="1"/>
    <col min="2" max="2" width="17.83203125" style="38" customWidth="1"/>
    <col min="3" max="3" width="135.83203125" style="38" bestFit="1" customWidth="1"/>
    <col min="4" max="5" width="9.1640625" style="38"/>
    <col min="6" max="6" width="22.5" style="38" bestFit="1" customWidth="1"/>
    <col min="7" max="7" width="9.6640625" style="38" bestFit="1" customWidth="1"/>
    <col min="8" max="8" width="33" style="38" bestFit="1" customWidth="1"/>
    <col min="9" max="9" width="22.5" style="38" bestFit="1" customWidth="1"/>
    <col min="10" max="10" width="9.1640625" style="38"/>
    <col min="11" max="11" width="9.6640625" style="38" bestFit="1" customWidth="1"/>
    <col min="12" max="12" width="9.1640625" style="38"/>
    <col min="13" max="13" width="10.6640625" style="38" customWidth="1"/>
    <col min="14" max="15" width="9.1640625" style="38"/>
    <col min="22" max="22" width="10.6640625" bestFit="1" customWidth="1"/>
    <col min="47" max="48" width="10.6640625" bestFit="1" customWidth="1"/>
    <col min="50" max="50" width="10.6640625" bestFit="1" customWidth="1"/>
    <col min="52" max="53" width="10.6640625" bestFit="1" customWidth="1"/>
    <col min="55" max="55" width="10.6640625" bestFit="1" customWidth="1"/>
    <col min="57" max="58" width="10.6640625" bestFit="1" customWidth="1"/>
    <col min="60" max="60" width="10.6640625" bestFit="1" customWidth="1"/>
    <col min="62" max="63" width="10.6640625" bestFit="1" customWidth="1"/>
    <col min="65" max="65" width="10.6640625" bestFit="1" customWidth="1"/>
    <col min="67" max="68" width="10.6640625" bestFit="1" customWidth="1"/>
    <col min="70" max="70" width="10.6640625" bestFit="1" customWidth="1"/>
    <col min="72" max="73" width="10.6640625" bestFit="1" customWidth="1"/>
    <col min="75" max="75" width="10.6640625" bestFit="1" customWidth="1"/>
    <col min="77" max="78" width="10.6640625" bestFit="1" customWidth="1"/>
    <col min="80" max="80" width="10.6640625" bestFit="1" customWidth="1"/>
    <col min="82" max="83" width="10.6640625" bestFit="1" customWidth="1"/>
    <col min="85" max="85" width="10.6640625" bestFit="1" customWidth="1"/>
    <col min="87" max="88" width="10.6640625" bestFit="1" customWidth="1"/>
    <col min="90" max="90" width="10.6640625" bestFit="1" customWidth="1"/>
    <col min="92" max="93" width="10.6640625" bestFit="1" customWidth="1"/>
    <col min="95" max="95" width="10.6640625" bestFit="1" customWidth="1"/>
    <col min="97" max="98" width="10.6640625" bestFit="1" customWidth="1"/>
    <col min="100" max="100" width="10.6640625" bestFit="1" customWidth="1"/>
    <col min="102" max="103" width="10.6640625" bestFit="1" customWidth="1"/>
    <col min="105" max="105" width="10.6640625" bestFit="1" customWidth="1"/>
    <col min="107" max="108" width="10.6640625" bestFit="1" customWidth="1"/>
    <col min="110" max="110" width="10.6640625" bestFit="1" customWidth="1"/>
    <col min="112" max="113" width="10.6640625" bestFit="1" customWidth="1"/>
    <col min="115" max="115" width="10.6640625" bestFit="1" customWidth="1"/>
    <col min="117" max="118" width="10.6640625" bestFit="1" customWidth="1"/>
    <col min="120" max="120" width="10.6640625" bestFit="1" customWidth="1"/>
    <col min="124" max="16384" width="9.1640625" style="38"/>
  </cols>
  <sheetData>
    <row r="1" spans="1:123" ht="18.75" customHeight="1">
      <c r="A1" s="37" t="s">
        <v>382</v>
      </c>
      <c r="I1" s="38" t="s">
        <v>550</v>
      </c>
      <c r="U1" t="s">
        <v>375</v>
      </c>
      <c r="V1" t="e">
        <f ca="1">_xll.BDP(TICKER &amp; " EQUITY", "EQY_FUND_CRNCY")</f>
        <v>#NAME?</v>
      </c>
      <c r="DR1" t="e">
        <f>"2"&amp;VLOOKUP(DR2,DR3:DS5, 2, FALSE)</f>
        <v>#REF!</v>
      </c>
      <c r="DS1" t="e">
        <f>"3"&amp;VLOOKUP(DR2,DR3:DS5, 2, FALSE)</f>
        <v>#REF!</v>
      </c>
    </row>
    <row r="2" spans="1:123">
      <c r="A2" s="39" t="s">
        <v>498</v>
      </c>
      <c r="B2" s="40"/>
      <c r="P2" s="67" t="s">
        <v>504</v>
      </c>
      <c r="Q2" s="68"/>
      <c r="V2" t="s">
        <v>393</v>
      </c>
      <c r="W2" t="e">
        <f>$R$3</f>
        <v>#REF!</v>
      </c>
      <c r="X2" t="e">
        <f>$Q$3 &amp; " FY1"</f>
        <v>#REF!</v>
      </c>
      <c r="Y2" t="e">
        <f>$Q$3 &amp; " FY2"</f>
        <v>#REF!</v>
      </c>
      <c r="Z2" t="e">
        <f>$Q$3 &amp; " FY3"</f>
        <v>#REF!</v>
      </c>
      <c r="AA2" t="e">
        <f>$R$22</f>
        <v>#REF!</v>
      </c>
      <c r="AB2" t="e">
        <f>$Q$22 &amp; " FY1"</f>
        <v>#REF!</v>
      </c>
      <c r="AC2" t="e">
        <f>$Q$22 &amp; " FY2"</f>
        <v>#REF!</v>
      </c>
      <c r="AD2" t="e">
        <f>$Q$22 &amp; " FY3"</f>
        <v>#REF!</v>
      </c>
      <c r="AF2" t="s">
        <v>393</v>
      </c>
      <c r="AG2" t="e">
        <f>$S$3 &amp; " FY1"</f>
        <v>#REF!</v>
      </c>
      <c r="AH2" t="e">
        <f>$S$3 &amp; " FY2"</f>
        <v>#REF!</v>
      </c>
      <c r="AI2" t="e">
        <f>$S$3 &amp; " FY3"</f>
        <v>#REF!</v>
      </c>
      <c r="AJ2" t="e">
        <f>$S$22 &amp; " FY1"</f>
        <v>#REF!</v>
      </c>
      <c r="AK2" t="e">
        <f>$S$22 &amp; " FY2"</f>
        <v>#REF!</v>
      </c>
      <c r="AL2" t="e">
        <f>$S$22 &amp; " FY3"</f>
        <v>#REF!</v>
      </c>
      <c r="AN2" s="67" t="s">
        <v>560</v>
      </c>
      <c r="AO2" s="68"/>
      <c r="DR2" s="64" t="e">
        <f>ESTDetailPeriod</f>
        <v>#REF!</v>
      </c>
      <c r="DS2" t="e">
        <f>"1"&amp;VLOOKUP(DR2,DR3:DS5, 2, FALSE)</f>
        <v>#REF!</v>
      </c>
    </row>
    <row r="3" spans="1:123">
      <c r="A3" s="41" t="e">
        <f>ViewYear</f>
        <v>#REF!</v>
      </c>
      <c r="B3" s="38" t="s">
        <v>394</v>
      </c>
      <c r="D3" s="42" t="e">
        <f>VLOOKUP(A3, A4:D10, 4, FALSE)</f>
        <v>#REF!</v>
      </c>
      <c r="F3" s="59" t="e">
        <f ca="1">_xll.BDS(TICKER&amp;" Equity","PG_REVENUE","PG_HIERARCHY_LEVEL=1","PRODUCT_GEO_OVERRIDE=P","EQY_FUND_CRNCY="&amp;CURRENCY,"EQY_CONSOLIDATED=Y","EQY_FUND_YEAR="&amp;$D$3,"FUND_PER=y","headers=FALSE","STARTCOL=1","ENDCOL=1","STARTROW=1","ENDROW=8","cols=1;rows=2")</f>
        <v>#NAME?</v>
      </c>
      <c r="G3" s="43" t="e">
        <f ca="1">_xll.BDS(TICKER&amp;" Equity","PG_REVENUE","PG_HIERARCHY_LEVEL=1","PRODUCT_GEO_OVERRIDE=P","EQY_FUND_CRNCY="&amp;CURRENCY,"EQY_CONSOLIDATED=Y","EQY_FUND_YEAR="&amp;$D$3,"FUND_PER=y","headers=FALSE","STARTCOL=3","ENDCOL=3","STARTROW=1","ENDROW=8","cols=1;rows=2")</f>
        <v>#NAME?</v>
      </c>
      <c r="H3" s="43" t="e">
        <f ca="1">_xll.BDS(TICKER&amp;" Equity","PG_REVENUE","PG_HIERARCHY_LEVEL=1","PRODUCT_GEO_OVERRIDE=G","EQY_FUND_CRNCY="&amp;CURRENCY,"EQY_CONSOLIDATED=Y","EQY_FUND_YEAR="&amp;$D$3,"FUND_PER=y","headers=FALSE","STARTCOL=1","ENDCOL=1","STARTROW=1","ENDROW=8","cols=1;rows=5")</f>
        <v>#NAME?</v>
      </c>
      <c r="I3" s="44" t="e">
        <f ca="1">_xll.BDS(TICKER&amp;" Equity","PG_REVENUE","PG_HIERARCHY_LEVEL=1","PRODUCT_GEO_OVERRIDE=G","EQY_FUND_CRNCY="&amp;CURRENCY,"EQY_CONSOLIDATED=Y","EQY_FUND_YEAR="&amp;$D$3,"FUND_PER=y","headers=FALSE","STARTCOL=3","ENDCOL=3","STARTROW=1","ENDROW=8","cols=1;rows=5")</f>
        <v>#NAME?</v>
      </c>
      <c r="K3" s="59" t="e">
        <f ca="1">_xll.BDS(TICKER&amp;" Equity","PG_NET_REVENUE", "PG_HIERARCHY_LEVEL=1", "PRODUCT_GEO_OVERRIDE=P", "EQY_FUND_CRNCY="&amp;CURRENCY, "EQY_CONSOLIDATED=Y", "EQY_FUND_YEAR="&amp;$D$3, "FUND_PER=y","headers=FALSE","STARTCOL=1","ENDCOL=1","STARTROW=1","ENDROW=8")</f>
        <v>#NAME?</v>
      </c>
      <c r="L3" s="43" t="e">
        <f ca="1">_xll.BDS(TICKER&amp;" Equity","PG_NET_REVENUE", "PG_HIERARCHY_LEVEL=1", "PRODUCT_GEO_OVERRIDE=P", "EQY_FUND_CRNCY="&amp;CURRENCY, "EQY_CONSOLIDATED=Y", "EQY_FUND_YEAR="&amp;$D$3, "FUND_PER=y","headers=FALSE","STARTCOL=3","ENDCOL=3","STARTROW=1","ENDROW=8")</f>
        <v>#NAME?</v>
      </c>
      <c r="M3" s="43" t="e">
        <f ca="1">_xll.BDS(TICKER&amp;" Equity","PG_NET_REVENUE", "PG_HIERARCHY_LEVEL=1", "PRODUCT_GEO_OVERRIDE=G", "EQY_FUND_CRNCY="&amp;CURRENCY, "EQY_CONSOLIDATED=Y", "EQY_FUND_YEAR="&amp;$D$3, "FUND_PER=y","headers=FALSE","STARTCOL=1","ENDCOL=1","STARTROW=1","ENDROW=8")</f>
        <v>#NAME?</v>
      </c>
      <c r="N3" s="44" t="e">
        <f ca="1">_xll.BDS(TICKER&amp;" Equity","PG_NET_REVENUE", "PG_HIERARCHY_LEVEL=1", "PRODUCT_GEO_OVERRIDE=G", "EQY_FUND_CRNCY="&amp;CURRENCY, "EQY_CONSOLIDATED=Y", "EQY_FUND_YEAR="&amp;$D$3, "FUND_PER=y","headers=FALSE","STARTCOL=3","ENDCOL=3","STARTROW=1","ENDROW=8")</f>
        <v>#NAME?</v>
      </c>
      <c r="P3" s="64" t="e">
        <f>GraphValRatio1</f>
        <v>#REF!</v>
      </c>
      <c r="Q3" t="e">
        <f>VLOOKUP($P3, $P4:$T9, 2, FALSE)</f>
        <v>#REF!</v>
      </c>
      <c r="R3" t="e">
        <f>VLOOKUP($P3, $P4:$T9, 3, FALSE)</f>
        <v>#REF!</v>
      </c>
      <c r="S3" t="e">
        <f>VLOOKUP($P3, $P4:$T9, 4, FALSE)</f>
        <v>#REF!</v>
      </c>
      <c r="T3" t="e">
        <f>VLOOKUP($P3, $P4:$T9, 5, FALSE)</f>
        <v>#REF!</v>
      </c>
      <c r="V3" s="14" t="e">
        <f ca="1">_xll.BDH(fundTICKER &amp;" EQUITY",$R$3,SD,ED,"PER=CW","SORT=D","DAYS=A","Fill=P","FX",$V$1,"cols=2;rows=52")</f>
        <v>#NAME?</v>
      </c>
      <c r="W3">
        <v>3644101.0252</v>
      </c>
      <c r="X3" t="e">
        <f ca="1">_xll.BDH(TICKER&amp;" EQUITY",$Q$3,SD,ED,"BEST FPERIOD OVERRIDE","1GY","BEST_CONSOLIDATED_OVERRIDE",$D$19,"PER=CW","SORT=D","DAYS=A","Fill=P","DTS=H","cols=1;rows=52")</f>
        <v>#NAME?</v>
      </c>
      <c r="Y3" t="e">
        <f ca="1">_xll.BDH(TICKER&amp;" EQUITY",$Q$3,SD,ED,"BEST FPERIOD OVERRIDE","2GY","BEST_CONSOLIDATED_OVERRIDE",$D$19,"PER=CW","SORT=D","DAYS=A","Fill=P","DTS=H","cols=1;rows=52")</f>
        <v>#NAME?</v>
      </c>
      <c r="Z3" t="e">
        <f ca="1">_xll.BDH(TICKER&amp;" EQUITY",$Q$3,SD,ED,"BEST FPERIOD OVERRIDE","3GY","BEST_CONSOLIDATED_OVERRIDE",$D$19,"PER=CW","SORT=D","DAYS=A","Fill=P","DTS=H","cols=1;rows=52")</f>
        <v>#NAME?</v>
      </c>
      <c r="AA3" t="e">
        <f ca="1">_xll.BDH(TICKER &amp;" EQUITY",$R$22,SD,ED,"PER=CW","SORT=D","DAYS=A","Fill=P","DATES=H","FX=" &amp; _xll.BDP(TICKER &amp; " EQUITY", "EQY_FUND_CRNCY"),"cols=1;rows=52")</f>
        <v>#NAME?</v>
      </c>
      <c r="AB3" t="e">
        <f ca="1">_xll.BDH(TICKER&amp;" EQUITY",$Q$22,SD,ED,"BEST FPERIOD OVERRIDE","1GY","BEST_CONSOLIDATED_OVERRIDE",$D$19,"PER=CW","SORT=D","DAYS=A","Fill=P","DTS=H","cols=1;rows=52")</f>
        <v>#NAME?</v>
      </c>
      <c r="AC3" t="e">
        <f ca="1">_xll.BDH(TICKER&amp;" EQUITY",$Q$22,SD,ED,"BEST FPERIOD OVERRIDE","2GY","BEST_CONSOLIDATED_OVERRIDE",$D$19,"PER=CW","SORT=D","DAYS=A","Fill=P","DTS=H","cols=1;rows=52")</f>
        <v>#NAME?</v>
      </c>
      <c r="AD3" t="e">
        <f ca="1">_xll.BDH(TICKER&amp;" EQUITY",$Q$22,SD,ED,"BEST FPERIOD OVERRIDE","3GY","BEST_CONSOLIDATED_OVERRIDE",$D$19,"PER=CW","SORT=D","DAYS=A","Fill=P","DTS=H","cols=1;rows=52")</f>
        <v>#NAME?</v>
      </c>
      <c r="AF3" s="14" t="e">
        <f ca="1">IF($V3="", "", $V3)</f>
        <v>#NAME?</v>
      </c>
      <c r="AG3" t="e">
        <f ca="1">IF($X3&lt;0, "NA", IF(ISERROR($W3/$X3), "", $W3/$X3))</f>
        <v>#NAME?</v>
      </c>
      <c r="AH3" t="e">
        <f ca="1">IF($Y3&lt;0, "NA", IF(ISERROR($W3/$Y3), "", $W3/$Y3))</f>
        <v>#NAME?</v>
      </c>
      <c r="AI3" t="e">
        <f ca="1">IF($Z3&lt;0, "NA", IF(ISERROR($W3/$Z3), "", $W3/$Z3))</f>
        <v>#NAME?</v>
      </c>
      <c r="AJ3" t="e">
        <f ca="1">IF($AB3&lt;0, "NA", IF(ISERROR($AA3/$AB3), "", $AA3/$AB3))</f>
        <v>#NAME?</v>
      </c>
      <c r="AK3" t="e">
        <f ca="1">IF($AC3&lt;0, "NA", IF(ISERROR($AA3/$AC3), "", $AA3/$AC3))</f>
        <v>#NAME?</v>
      </c>
      <c r="AL3" t="e">
        <f ca="1">IF($AD3&lt;0, "NA", IF(ISERROR($AA3/$AD3), "", $AA3/$AD3))</f>
        <v>#NAME?</v>
      </c>
      <c r="AN3" s="64" t="e">
        <f>ESTDetailBroker</f>
        <v>#REF!</v>
      </c>
      <c r="AO3" t="s">
        <v>495</v>
      </c>
      <c r="AQ3" s="64" t="e">
        <f>ESTDetailBroker2</f>
        <v>#REF!</v>
      </c>
      <c r="AR3" t="s">
        <v>495</v>
      </c>
      <c r="AT3" t="s">
        <v>495</v>
      </c>
      <c r="AU3" t="e">
        <f ca="1">_xll.BDP(TICKER &amp; " EQUITY", AT$6, "BEST_FPERIOD_OVERRIDE", EstDetPerO, "BEST_DATA_SOURCE_OVERRIDE", "BST", "EQY_FUND_CRNCY",CURRENCY, "BEST_CONSOLIDATED_OVERRIDE", $D$19)</f>
        <v>#NAME?</v>
      </c>
      <c r="AV3" t="e">
        <f ca="1">_xll.BDP(TICKER &amp; " EQUITY", AT$6, "BEST_FPERIOD_OVERRIDE", $DR$1, "BEST_DATA_SOURCE_OVERRIDE", "BST", "EQY_FUND_CRNCY",CURRENCY, "BEST_CONSOLIDATED_OVERRIDE", $D$19)</f>
        <v>#NAME?</v>
      </c>
      <c r="AW3" t="s">
        <v>495</v>
      </c>
      <c r="AX3" t="e">
        <f ca="1">_xll.BDP(TICKER &amp; " EQUITY", AT$6, "BEST_FPERIOD_OVERRIDE", EstDetPerT, "BEST_DATA_SOURCE_OVERRIDE", "BST", "EQY_FUND_CRNCY",CURRENCY, "BEST_CONSOLIDATED_OVERRIDE", $D$19)</f>
        <v>#NAME?</v>
      </c>
      <c r="AY3" t="s">
        <v>495</v>
      </c>
      <c r="AZ3" t="e">
        <f ca="1">_xll.BDP(TICKER &amp; " EQUITY", AY$6, "BEST_FPERIOD_OVERRIDE", EstDetPerO, "BEST_DATA_SOURCE_OVERRIDE", "BST", "EQY_FUND_CRNCY",CURRENCY, "BEST_CONSOLIDATED_OVERRIDE", $D$19)</f>
        <v>#NAME?</v>
      </c>
      <c r="BA3" t="e">
        <f ca="1">_xll.BDP(TICKER &amp; " EQUITY", AY$6, "BEST_FPERIOD_OVERRIDE", $DR$1, "BEST_DATA_SOURCE_OVERRIDE", "BST", "EQY_FUND_CRNCY",CURRENCY, "BEST_CONSOLIDATED_OVERRIDE", $D$19)</f>
        <v>#NAME?</v>
      </c>
      <c r="BB3" t="s">
        <v>495</v>
      </c>
      <c r="BC3" t="e">
        <f ca="1">_xll.BDP(TICKER &amp; " EQUITY", AY$6, "BEST_FPERIOD_OVERRIDE", EstDetPerT, "BEST_DATA_SOURCE_OVERRIDE", "BST", "EQY_FUND_CRNCY",CURRENCY, "BEST_CONSOLIDATED_OVERRIDE", $D$19)</f>
        <v>#NAME?</v>
      </c>
      <c r="BD3" t="s">
        <v>495</v>
      </c>
      <c r="BE3" t="e">
        <f ca="1">_xll.BDP(TICKER &amp; " EQUITY", BD$6, "BEST_FPERIOD_OVERRIDE", EstDetPerO, "BEST_DATA_SOURCE_OVERRIDE", "BST", "EQY_FUND_CRNCY",CURRENCY, "BEST_CONSOLIDATED_OVERRIDE", $D$19)</f>
        <v>#NAME?</v>
      </c>
      <c r="BF3" t="e">
        <f ca="1">_xll.BDP(TICKER &amp; " EQUITY", BD$6, "BEST_FPERIOD_OVERRIDE", $DR$1, "BEST_DATA_SOURCE_OVERRIDE", "BST", "EQY_FUND_CRNCY",CURRENCY, "BEST_CONSOLIDATED_OVERRIDE", $D$19)</f>
        <v>#NAME?</v>
      </c>
      <c r="BG3" t="s">
        <v>495</v>
      </c>
      <c r="BH3" t="e">
        <f ca="1">_xll.BDP(TICKER &amp; " EQUITY", BD$6, "BEST_FPERIOD_OVERRIDE", EstDetPerT, "BEST_DATA_SOURCE_OVERRIDE", "BST", "EQY_FUND_CRNCY",CURRENCY, "BEST_CONSOLIDATED_OVERRIDE", $D$19)</f>
        <v>#NAME?</v>
      </c>
      <c r="BI3" t="s">
        <v>495</v>
      </c>
      <c r="BJ3" t="e">
        <f ca="1">_xll.BDP(TICKER &amp; " EQUITY", BI$6, "BEST_FPERIOD_OVERRIDE", EstDetPerO, "BEST_DATA_SOURCE_OVERRIDE", "BST", "EQY_FUND_CRNCY",CURRENCY, "BEST_CONSOLIDATED_OVERRIDE", $D$19)</f>
        <v>#NAME?</v>
      </c>
      <c r="BK3" t="e">
        <f ca="1">_xll.BDP(TICKER &amp; " EQUITY", BI$6, "BEST_FPERIOD_OVERRIDE", $DR$1, "BEST_DATA_SOURCE_OVERRIDE", "BST", "EQY_FUND_CRNCY",CURRENCY, "BEST_CONSOLIDATED_OVERRIDE", $D$19)</f>
        <v>#NAME?</v>
      </c>
      <c r="BL3" t="s">
        <v>495</v>
      </c>
      <c r="BM3" t="e">
        <f ca="1">_xll.BDP(TICKER &amp; " EQUITY", BI$6, "BEST_FPERIOD_OVERRIDE", EstDetPerT, "BEST_DATA_SOURCE_OVERRIDE", "BST", "EQY_FUND_CRNCY",CURRENCY, "BEST_CONSOLIDATED_OVERRIDE", $D$19)</f>
        <v>#NAME?</v>
      </c>
      <c r="BN3" t="s">
        <v>495</v>
      </c>
      <c r="BO3" t="e">
        <f ca="1">_xll.BDP(TICKER &amp; " EQUITY", BN$6, "BEST_FPERIOD_OVERRIDE", EstDetPerO, "BEST_DATA_SOURCE_OVERRIDE", "BST", "EQY_FUND_CRNCY",CURRENCY, "BEST_CONSOLIDATED_OVERRIDE", $D$19)</f>
        <v>#NAME?</v>
      </c>
      <c r="BP3" t="e">
        <f ca="1">_xll.BDP(TICKER &amp; " EQUITY", BN$6, "BEST_FPERIOD_OVERRIDE", $DR$1, "BEST_DATA_SOURCE_OVERRIDE", "BST", "EQY_FUND_CRNCY",CURRENCY, "BEST_CONSOLIDATED_OVERRIDE", $D$19)</f>
        <v>#NAME?</v>
      </c>
      <c r="BQ3" t="s">
        <v>495</v>
      </c>
      <c r="BR3" t="e">
        <f ca="1">_xll.BDP(TICKER &amp; " EQUITY", BN$6, "BEST_FPERIOD_OVERRIDE", EstDetPerT, "BEST_DATA_SOURCE_OVERRIDE", "BST", "EQY_FUND_CRNCY",CURRENCY, "BEST_CONSOLIDATED_OVERRIDE", $D$19)</f>
        <v>#NAME?</v>
      </c>
      <c r="BS3" t="s">
        <v>495</v>
      </c>
      <c r="BT3" t="e">
        <f ca="1">_xll.BDP(TICKER &amp; " EQUITY", BS$6, "BEST_FPERIOD_OVERRIDE", EstDetPerO, "BEST_DATA_SOURCE_OVERRIDE", "BST", "EQY_FUND_CRNCY",CURRENCY, "BEST_CONSOLIDATED_OVERRIDE", $D$19)</f>
        <v>#NAME?</v>
      </c>
      <c r="BU3" t="e">
        <f ca="1">_xll.BDP(TICKER &amp; " EQUITY", BS$6, "BEST_FPERIOD_OVERRIDE", $DR$1, "BEST_DATA_SOURCE_OVERRIDE", "BST", "EQY_FUND_CRNCY",CURRENCY, "BEST_CONSOLIDATED_OVERRIDE", $D$19)</f>
        <v>#NAME?</v>
      </c>
      <c r="BV3" t="s">
        <v>495</v>
      </c>
      <c r="BW3" t="e">
        <f ca="1">_xll.BDP(TICKER &amp; " EQUITY", BS$6, "BEST_FPERIOD_OVERRIDE", EstDetPerT, "BEST_DATA_SOURCE_OVERRIDE", "BST", "EQY_FUND_CRNCY",CURRENCY, "BEST_CONSOLIDATED_OVERRIDE", $D$19)</f>
        <v>#NAME?</v>
      </c>
      <c r="BX3" t="s">
        <v>495</v>
      </c>
      <c r="BY3" t="e">
        <f ca="1">_xll.BDP(TICKER &amp; " EQUITY", BX$6, "BEST_FPERIOD_OVERRIDE", EstDetPerO, "BEST_DATA_SOURCE_OVERRIDE", "BST", "EQY_FUND_CRNCY",CURRENCY, "BEST_CONSOLIDATED_OVERRIDE", $D$19)</f>
        <v>#NAME?</v>
      </c>
      <c r="BZ3" t="e">
        <f ca="1">_xll.BDP(TICKER &amp; " EQUITY", BX$6, "BEST_FPERIOD_OVERRIDE", $DR$1, "BEST_DATA_SOURCE_OVERRIDE", "BST", "EQY_FUND_CRNCY",CURRENCY, "BEST_CONSOLIDATED_OVERRIDE", $D$19)</f>
        <v>#NAME?</v>
      </c>
      <c r="CA3" t="s">
        <v>495</v>
      </c>
      <c r="CB3" t="e">
        <f ca="1">_xll.BDP(TICKER &amp; " EQUITY", BX$6, "BEST_FPERIOD_OVERRIDE", EstDetPerT, "BEST_DATA_SOURCE_OVERRIDE", "BST", "EQY_FUND_CRNCY",CURRENCY, "BEST_CONSOLIDATED_OVERRIDE", $D$19)</f>
        <v>#NAME?</v>
      </c>
      <c r="CC3" t="s">
        <v>495</v>
      </c>
      <c r="CD3" t="e">
        <f ca="1">_xll.BDP(TICKER &amp; " EQUITY", CC$6, "BEST_FPERIOD_OVERRIDE", EstDetPerO, "BEST_DATA_SOURCE_OVERRIDE", "BST", "EQY_FUND_CRNCY",CURRENCY, "BEST_CONSOLIDATED_OVERRIDE", $D$19)</f>
        <v>#NAME?</v>
      </c>
      <c r="CE3" t="e">
        <f ca="1">_xll.BDP(TICKER &amp; " EQUITY", CC$6, "BEST_FPERIOD_OVERRIDE", $DR$1, "BEST_DATA_SOURCE_OVERRIDE", "BST", "EQY_FUND_CRNCY",CURRENCY, "BEST_CONSOLIDATED_OVERRIDE", $D$19)</f>
        <v>#NAME?</v>
      </c>
      <c r="CF3" t="s">
        <v>495</v>
      </c>
      <c r="CG3" t="e">
        <f ca="1">_xll.BDP(TICKER &amp; " EQUITY", CC$6, "BEST_FPERIOD_OVERRIDE", EstDetPerT, "BEST_DATA_SOURCE_OVERRIDE", "BST", "EQY_FUND_CRNCY",CURRENCY, "BEST_CONSOLIDATED_OVERRIDE", $D$19)</f>
        <v>#NAME?</v>
      </c>
      <c r="CH3" t="s">
        <v>495</v>
      </c>
      <c r="CI3" t="e">
        <f ca="1">_xll.BDP(TICKER &amp; " EQUITY", CH$6, "BEST_FPERIOD_OVERRIDE", EstDetPerO, "BEST_DATA_SOURCE_OVERRIDE", "BST", "EQY_FUND_CRNCY",CURRENCY, "BEST_CONSOLIDATED_OVERRIDE", $D$19)</f>
        <v>#NAME?</v>
      </c>
      <c r="CJ3" t="e">
        <f ca="1">_xll.BDP(TICKER &amp; " EQUITY", CH$6, "BEST_FPERIOD_OVERRIDE", $DR$1, "BEST_DATA_SOURCE_OVERRIDE", "BST", "EQY_FUND_CRNCY",CURRENCY, "BEST_CONSOLIDATED_OVERRIDE", $D$19)</f>
        <v>#NAME?</v>
      </c>
      <c r="CK3" t="s">
        <v>495</v>
      </c>
      <c r="CL3" t="e">
        <f ca="1">_xll.BDP(TICKER &amp; " EQUITY", CH$6, "BEST_FPERIOD_OVERRIDE", EstDetPerT, "BEST_DATA_SOURCE_OVERRIDE", "BST", "EQY_FUND_CRNCY",CURRENCY, "BEST_CONSOLIDATED_OVERRIDE", $D$19)</f>
        <v>#NAME?</v>
      </c>
      <c r="CM3" t="s">
        <v>495</v>
      </c>
      <c r="CN3" t="e">
        <f ca="1">_xll.BDP(TICKER &amp; " EQUITY", CM$6, "BEST_FPERIOD_OVERRIDE", EstDetPerO, "BEST_DATA_SOURCE_OVERRIDE", "BST", "EQY_FUND_CRNCY",CURRENCY, "BEST_CONSOLIDATED_OVERRIDE", $D$19)</f>
        <v>#NAME?</v>
      </c>
      <c r="CO3" t="e">
        <f ca="1">_xll.BDP(TICKER &amp; " EQUITY", CM$6, "BEST_FPERIOD_OVERRIDE", $DR$1, "BEST_DATA_SOURCE_OVERRIDE", "BST", "EQY_FUND_CRNCY",CURRENCY, "BEST_CONSOLIDATED_OVERRIDE", $D$19)</f>
        <v>#NAME?</v>
      </c>
      <c r="CP3" t="s">
        <v>495</v>
      </c>
      <c r="CQ3" t="e">
        <f ca="1">_xll.BDP(TICKER &amp; " EQUITY", CM$6, "BEST_FPERIOD_OVERRIDE", EstDetPerT, "BEST_DATA_SOURCE_OVERRIDE", "BST", "EQY_FUND_CRNCY",CURRENCY, "BEST_CONSOLIDATED_OVERRIDE", $D$19)</f>
        <v>#NAME?</v>
      </c>
      <c r="CR3" t="s">
        <v>495</v>
      </c>
      <c r="CS3" t="e">
        <f ca="1">_xll.BDP(TICKER &amp; " EQUITY", CR$6, "BEST_FPERIOD_OVERRIDE", EstDetPerO, "BEST_DATA_SOURCE_OVERRIDE", "BST", "EQY_FUND_CRNCY",CURRENCY, "BEST_CONSOLIDATED_OVERRIDE", $D$19)</f>
        <v>#NAME?</v>
      </c>
      <c r="CT3" t="e">
        <f ca="1">_xll.BDP(TICKER &amp; " EQUITY", CR$6, "BEST_FPERIOD_OVERRIDE", $DR$1, "BEST_DATA_SOURCE_OVERRIDE", "BST", "EQY_FUND_CRNCY",CURRENCY, "BEST_CONSOLIDATED_OVERRIDE", $D$19)</f>
        <v>#NAME?</v>
      </c>
      <c r="CU3" t="s">
        <v>495</v>
      </c>
      <c r="CV3" t="e">
        <f ca="1">_xll.BDP(TICKER &amp; " EQUITY", CR$6, "BEST_FPERIOD_OVERRIDE", EstDetPerT, "BEST_DATA_SOURCE_OVERRIDE", "BST", "EQY_FUND_CRNCY",CURRENCY, "BEST_CONSOLIDATED_OVERRIDE", $D$19)</f>
        <v>#NAME?</v>
      </c>
      <c r="CW3" t="s">
        <v>495</v>
      </c>
      <c r="CX3" t="e">
        <f ca="1">_xll.BDP(TICKER &amp; " EQUITY", CW$6, "BEST_FPERIOD_OVERRIDE", EstDetPerO, "BEST_DATA_SOURCE_OVERRIDE", "BST", "EQY_FUND_CRNCY",CURRENCY, "BEST_CONSOLIDATED_OVERRIDE", $D$19)</f>
        <v>#NAME?</v>
      </c>
      <c r="CY3" t="e">
        <f ca="1">_xll.BDP(TICKER &amp; " EQUITY", CW$6, "BEST_FPERIOD_OVERRIDE", $DR$1, "BEST_DATA_SOURCE_OVERRIDE", "BST", "EQY_FUND_CRNCY",CURRENCY, "BEST_CONSOLIDATED_OVERRIDE", $D$19)</f>
        <v>#NAME?</v>
      </c>
      <c r="CZ3" t="s">
        <v>495</v>
      </c>
      <c r="DA3" t="e">
        <f ca="1">_xll.BDP(TICKER &amp; " EQUITY", CW$6, "BEST_FPERIOD_OVERRIDE", EstDetPerT, "BEST_DATA_SOURCE_OVERRIDE", "BST", "EQY_FUND_CRNCY",CURRENCY, "BEST_CONSOLIDATED_OVERRIDE", $D$19)</f>
        <v>#NAME?</v>
      </c>
      <c r="DB3" t="s">
        <v>495</v>
      </c>
      <c r="DC3" t="e">
        <f ca="1">_xll.BDP(TICKER &amp; " EQUITY", DB$6, "BEST_FPERIOD_OVERRIDE", EstDetPerO, "BEST_DATA_SOURCE_OVERRIDE", "BST", "EQY_FUND_CRNCY",CURRENCY, "BEST_CONSOLIDATED_OVERRIDE", $D$19)</f>
        <v>#NAME?</v>
      </c>
      <c r="DD3" t="e">
        <f ca="1">_xll.BDP(TICKER &amp; " EQUITY", DB$6, "BEST_FPERIOD_OVERRIDE", $DR$1, "BEST_DATA_SOURCE_OVERRIDE", "BST", "EQY_FUND_CRNCY",CURRENCY, "BEST_CONSOLIDATED_OVERRIDE", $D$19)</f>
        <v>#NAME?</v>
      </c>
      <c r="DE3" t="s">
        <v>495</v>
      </c>
      <c r="DF3" t="e">
        <f ca="1">_xll.BDP(TICKER &amp; " EQUITY", DB$6, "BEST_FPERIOD_OVERRIDE", EstDetPerT, "BEST_DATA_SOURCE_OVERRIDE", "BST", "EQY_FUND_CRNCY",CURRENCY, "BEST_CONSOLIDATED_OVERRIDE", $D$19)</f>
        <v>#NAME?</v>
      </c>
      <c r="DG3" t="s">
        <v>495</v>
      </c>
      <c r="DH3" t="e">
        <f ca="1">_xll.BDP(TICKER &amp; " EQUITY", DG$6, "BEST_FPERIOD_OVERRIDE", EstDetPerO, "BEST_DATA_SOURCE_OVERRIDE", "BST", "EQY_FUND_CRNCY",CURRENCY, "BEST_CONSOLIDATED_OVERRIDE", $D$19)</f>
        <v>#NAME?</v>
      </c>
      <c r="DI3" t="e">
        <f ca="1">_xll.BDP(TICKER &amp; " EQUITY", DG$6, "BEST_FPERIOD_OVERRIDE", $DR$1, "BEST_DATA_SOURCE_OVERRIDE", "BST", "EQY_FUND_CRNCY",CURRENCY, "BEST_CONSOLIDATED_OVERRIDE", $D$19)</f>
        <v>#NAME?</v>
      </c>
      <c r="DJ3" t="s">
        <v>495</v>
      </c>
      <c r="DK3" t="e">
        <f ca="1">_xll.BDP(TICKER &amp; " EQUITY", DG$6, "BEST_FPERIOD_OVERRIDE", EstDetPerT, "BEST_DATA_SOURCE_OVERRIDE", "BST", "EQY_FUND_CRNCY",CURRENCY, "BEST_CONSOLIDATED_OVERRIDE", $D$19)</f>
        <v>#NAME?</v>
      </c>
      <c r="DL3" t="s">
        <v>495</v>
      </c>
      <c r="DM3" t="e">
        <f ca="1">_xll.BDP(TICKER &amp; " EQUITY", DL$6, "BEST_FPERIOD_OVERRIDE", EstDetPerO, "BEST_DATA_SOURCE_OVERRIDE", "BST", "EQY_FUND_CRNCY",CURRENCY, "BEST_CONSOLIDATED_OVERRIDE", $D$19)</f>
        <v>#NAME?</v>
      </c>
      <c r="DN3" t="e">
        <f ca="1">_xll.BDP(TICKER &amp; " EQUITY", DL$6, "BEST_FPERIOD_OVERRIDE", $DR$1, "BEST_DATA_SOURCE_OVERRIDE", "BST", "EQY_FUND_CRNCY",CURRENCY, "BEST_CONSOLIDATED_OVERRIDE", $D$19)</f>
        <v>#NAME?</v>
      </c>
      <c r="DO3" t="s">
        <v>495</v>
      </c>
      <c r="DP3" t="e">
        <f ca="1">_xll.BDP(TICKER &amp; " EQUITY", DL$6, "BEST_FPERIOD_OVERRIDE", EstDetPerT, "BEST_DATA_SOURCE_OVERRIDE", "BST", "EQY_FUND_CRNCY",CURRENCY, "BEST_CONSOLIDATED_OVERRIDE", $D$19)</f>
        <v>#NAME?</v>
      </c>
      <c r="DR3" t="s">
        <v>404</v>
      </c>
      <c r="DS3" t="s">
        <v>395</v>
      </c>
    </row>
    <row r="4" spans="1:123">
      <c r="A4" s="38" t="s">
        <v>512</v>
      </c>
      <c r="B4" s="45" t="e">
        <f ca="1">_xll.BDH(TICKER &amp; " EQUITY","SALES_REV_TURN","-6FY","-0FY","Sort=D","PER=FY","cols=2;rows=7")</f>
        <v>#NAME?</v>
      </c>
      <c r="C4" s="38">
        <v>394328</v>
      </c>
      <c r="D4" s="38" t="e">
        <f t="shared" ref="D4:D10" ca="1" si="0">YEAR(B4)</f>
        <v>#NAME?</v>
      </c>
      <c r="F4" s="52" t="s">
        <v>589</v>
      </c>
      <c r="G4" s="38">
        <v>78129</v>
      </c>
      <c r="H4" s="38" t="s">
        <v>590</v>
      </c>
      <c r="I4" s="53">
        <v>95118</v>
      </c>
      <c r="K4" s="52"/>
      <c r="N4" s="53"/>
      <c r="P4" t="s">
        <v>400</v>
      </c>
      <c r="Q4" t="s">
        <v>419</v>
      </c>
      <c r="R4" t="s">
        <v>491</v>
      </c>
      <c r="S4" t="s">
        <v>385</v>
      </c>
      <c r="T4" t="s">
        <v>485</v>
      </c>
      <c r="V4" s="14">
        <v>45702</v>
      </c>
      <c r="W4">
        <v>3629830.0558000002</v>
      </c>
      <c r="X4">
        <v>409835.31300000002</v>
      </c>
      <c r="Y4">
        <v>441910.55300000001</v>
      </c>
      <c r="Z4">
        <v>468282.96299999999</v>
      </c>
      <c r="AA4">
        <v>3629830.0558000002</v>
      </c>
      <c r="AB4">
        <v>143150.90299999999</v>
      </c>
      <c r="AC4">
        <v>155870.73300000001</v>
      </c>
      <c r="AD4">
        <v>164407.217</v>
      </c>
      <c r="AF4" s="14">
        <f t="shared" ref="AF4:AF67" si="1">IF($V4="", "", $V4)</f>
        <v>45702</v>
      </c>
      <c r="AG4">
        <f t="shared" ref="AG4:AG67" si="2">IF($X4&lt;0, "NA", IF(ISERROR($W4/$X4), "", $W4/$X4))</f>
        <v>8.8568015997196419</v>
      </c>
      <c r="AH4">
        <f t="shared" ref="AH4:AH67" si="3">IF($Y4&lt;0, "NA", IF(ISERROR($W4/$Y4), "", $W4/$Y4))</f>
        <v>8.2139474406260682</v>
      </c>
      <c r="AI4">
        <f t="shared" ref="AI4:AI67" si="4">IF($Z4&lt;0, "NA", IF(ISERROR($W4/$Z4), "", $W4/$Z4))</f>
        <v>7.7513604862878607</v>
      </c>
      <c r="AJ4">
        <f t="shared" ref="AJ4:AJ67" si="5">IF($AB4&lt;0, "NA", IF(ISERROR($AA4/$AB4), "", $AA4/$AB4))</f>
        <v>25.356668939769108</v>
      </c>
      <c r="AK4">
        <f t="shared" ref="AK4:AK67" si="6">IF($AC4&lt;0, "NA", IF(ISERROR($AA4/$AC4), "", $AA4/$AC4))</f>
        <v>23.287438160696915</v>
      </c>
      <c r="AL4">
        <f t="shared" ref="AL4:AL67" si="7">IF($AD4&lt;0, "NA", IF(ISERROR($AA4/$AD4), "", $AA4/$AD4))</f>
        <v>22.078289031557539</v>
      </c>
      <c r="AO4" t="s">
        <v>496</v>
      </c>
      <c r="AR4" t="s">
        <v>496</v>
      </c>
      <c r="AT4" t="s">
        <v>496</v>
      </c>
      <c r="AU4" t="e">
        <f ca="1">_xll.BDP(TICKER &amp; " EQUITY", AT$6, "BEST_FPERIOD_OVERRIDE", EstDetPerO, "BEST_DATA_SOURCE_OVERRIDE", "BLI", "EQY_FUND_CRNCY",CURRENCY, "BEST_CONSOLIDATED_OVERRIDE", $D$19)</f>
        <v>#NAME?</v>
      </c>
      <c r="AV4" t="e">
        <f ca="1">_xll.BDP(TICKER &amp; " EQUITY", AT$6, "BEST_FPERIOD_OVERRIDE", $DR$1, "BEST_DATA_SOURCE_OVERRIDE", "BLI", "EQY_FUND_CRNCY",CURRENCY, "BEST_CONSOLIDATED_OVERRIDE", $D$19)</f>
        <v>#NAME?</v>
      </c>
      <c r="AW4" t="s">
        <v>496</v>
      </c>
      <c r="AX4" t="e">
        <f ca="1">_xll.BDP(TICKER &amp; " EQUITY", AT$6, "BEST_FPERIOD_OVERRIDE", EstDetPerT, "BEST_DATA_SOURCE_OVERRIDE", "BLI", "EQY_FUND_CRNCY",CURRENCY, "BEST_CONSOLIDATED_OVERRIDE", $D$19)</f>
        <v>#NAME?</v>
      </c>
      <c r="AY4" t="s">
        <v>496</v>
      </c>
      <c r="AZ4" t="e">
        <f ca="1">_xll.BDP(TICKER &amp; " EQUITY", AY$6, "BEST_FPERIOD_OVERRIDE", EstDetPerO, "BEST_DATA_SOURCE_OVERRIDE", "BLI", "EQY_FUND_CRNCY",CURRENCY, "BEST_CONSOLIDATED_OVERRIDE", $D$19)</f>
        <v>#NAME?</v>
      </c>
      <c r="BA4" t="e">
        <f ca="1">_xll.BDP(TICKER &amp; " EQUITY", AY$6, "BEST_FPERIOD_OVERRIDE", $DR$1, "BEST_DATA_SOURCE_OVERRIDE", "BLI", "EQY_FUND_CRNCY",CURRENCY, "BEST_CONSOLIDATED_OVERRIDE", $D$19)</f>
        <v>#NAME?</v>
      </c>
      <c r="BB4" t="s">
        <v>496</v>
      </c>
      <c r="BC4" t="e">
        <f ca="1">_xll.BDP(TICKER &amp; " EQUITY", AY$6, "BEST_FPERIOD_OVERRIDE", EstDetPerT, "BEST_DATA_SOURCE_OVERRIDE", "BLI", "EQY_FUND_CRNCY",CURRENCY, "BEST_CONSOLIDATED_OVERRIDE", $D$19)</f>
        <v>#NAME?</v>
      </c>
      <c r="BD4" t="s">
        <v>496</v>
      </c>
      <c r="BE4" t="e">
        <f ca="1">_xll.BDP(TICKER &amp; " EQUITY", BD$6, "BEST_FPERIOD_OVERRIDE", EstDetPerO, "BEST_DATA_SOURCE_OVERRIDE", "BLI", "EQY_FUND_CRNCY",CURRENCY, "BEST_CONSOLIDATED_OVERRIDE", $D$19)</f>
        <v>#NAME?</v>
      </c>
      <c r="BF4" t="e">
        <f ca="1">_xll.BDP(TICKER &amp; " EQUITY", BD$6, "BEST_FPERIOD_OVERRIDE", $DR$1, "BEST_DATA_SOURCE_OVERRIDE", "BLI", "EQY_FUND_CRNCY",CURRENCY, "BEST_CONSOLIDATED_OVERRIDE", $D$19)</f>
        <v>#NAME?</v>
      </c>
      <c r="BG4" t="s">
        <v>496</v>
      </c>
      <c r="BH4" t="e">
        <f ca="1">_xll.BDP(TICKER &amp; " EQUITY", BD$6, "BEST_FPERIOD_OVERRIDE", EstDetPerT, "BEST_DATA_SOURCE_OVERRIDE", "BLI", "EQY_FUND_CRNCY",CURRENCY, "BEST_CONSOLIDATED_OVERRIDE", $D$19)</f>
        <v>#NAME?</v>
      </c>
      <c r="BI4" t="s">
        <v>496</v>
      </c>
      <c r="BJ4" t="e">
        <f ca="1">_xll.BDP(TICKER &amp; " EQUITY", BI$6, "BEST_FPERIOD_OVERRIDE", EstDetPerO, "BEST_DATA_SOURCE_OVERRIDE", "BLI", "EQY_FUND_CRNCY",CURRENCY, "BEST_CONSOLIDATED_OVERRIDE", $D$19)</f>
        <v>#NAME?</v>
      </c>
      <c r="BK4" t="e">
        <f ca="1">_xll.BDP(TICKER &amp; " EQUITY", BI$6, "BEST_FPERIOD_OVERRIDE", $DR$1, "BEST_DATA_SOURCE_OVERRIDE", "BLI", "EQY_FUND_CRNCY",CURRENCY, "BEST_CONSOLIDATED_OVERRIDE", $D$19)</f>
        <v>#NAME?</v>
      </c>
      <c r="BL4" t="s">
        <v>496</v>
      </c>
      <c r="BM4" t="e">
        <f ca="1">_xll.BDP(TICKER &amp; " EQUITY", BI$6, "BEST_FPERIOD_OVERRIDE", EstDetPerT, "BEST_DATA_SOURCE_OVERRIDE", "BLI", "EQY_FUND_CRNCY",CURRENCY, "BEST_CONSOLIDATED_OVERRIDE", $D$19)</f>
        <v>#NAME?</v>
      </c>
      <c r="BN4" t="s">
        <v>496</v>
      </c>
      <c r="BO4" t="e">
        <f ca="1">_xll.BDP(TICKER &amp; " EQUITY", BN$6, "BEST_FPERIOD_OVERRIDE", EstDetPerO, "BEST_DATA_SOURCE_OVERRIDE", "BLI", "EQY_FUND_CRNCY",CURRENCY, "BEST_CONSOLIDATED_OVERRIDE", $D$19)</f>
        <v>#NAME?</v>
      </c>
      <c r="BP4" t="e">
        <f ca="1">_xll.BDP(TICKER &amp; " EQUITY", BN$6, "BEST_FPERIOD_OVERRIDE", $DR$1, "BEST_DATA_SOURCE_OVERRIDE", "BLI", "EQY_FUND_CRNCY",CURRENCY, "BEST_CONSOLIDATED_OVERRIDE", $D$19)</f>
        <v>#NAME?</v>
      </c>
      <c r="BQ4" t="s">
        <v>496</v>
      </c>
      <c r="BR4" t="e">
        <f ca="1">_xll.BDP(TICKER &amp; " EQUITY", BN$6, "BEST_FPERIOD_OVERRIDE", EstDetPerT, "BEST_DATA_SOURCE_OVERRIDE", "BLI", "EQY_FUND_CRNCY",CURRENCY, "BEST_CONSOLIDATED_OVERRIDE", $D$19)</f>
        <v>#NAME?</v>
      </c>
      <c r="BS4" t="s">
        <v>496</v>
      </c>
      <c r="BT4" t="e">
        <f ca="1">_xll.BDP(TICKER &amp; " EQUITY", BS$6, "BEST_FPERIOD_OVERRIDE", EstDetPerO, "BEST_DATA_SOURCE_OVERRIDE", "BLI", "EQY_FUND_CRNCY",CURRENCY, "BEST_CONSOLIDATED_OVERRIDE", $D$19)</f>
        <v>#NAME?</v>
      </c>
      <c r="BU4" t="e">
        <f ca="1">_xll.BDP(TICKER &amp; " EQUITY", BS$6, "BEST_FPERIOD_OVERRIDE", $DR$1, "BEST_DATA_SOURCE_OVERRIDE", "BLI", "EQY_FUND_CRNCY",CURRENCY, "BEST_CONSOLIDATED_OVERRIDE", $D$19)</f>
        <v>#NAME?</v>
      </c>
      <c r="BV4" t="s">
        <v>496</v>
      </c>
      <c r="BW4" t="e">
        <f ca="1">_xll.BDP(TICKER &amp; " EQUITY", BS$6, "BEST_FPERIOD_OVERRIDE", EstDetPerT, "BEST_DATA_SOURCE_OVERRIDE", "BLI", "EQY_FUND_CRNCY",CURRENCY, "BEST_CONSOLIDATED_OVERRIDE", $D$19)</f>
        <v>#NAME?</v>
      </c>
      <c r="BX4" t="s">
        <v>496</v>
      </c>
      <c r="BY4" t="e">
        <f ca="1">_xll.BDP(TICKER &amp; " EQUITY", BX$6, "BEST_FPERIOD_OVERRIDE", EstDetPerO, "BEST_DATA_SOURCE_OVERRIDE", "BLI", "EQY_FUND_CRNCY",CURRENCY, "BEST_CONSOLIDATED_OVERRIDE", $D$19)</f>
        <v>#NAME?</v>
      </c>
      <c r="BZ4" t="e">
        <f ca="1">_xll.BDP(TICKER &amp; " EQUITY", BX$6, "BEST_FPERIOD_OVERRIDE", $DR$1, "BEST_DATA_SOURCE_OVERRIDE", "BLI", "EQY_FUND_CRNCY",CURRENCY, "BEST_CONSOLIDATED_OVERRIDE", $D$19)</f>
        <v>#NAME?</v>
      </c>
      <c r="CA4" t="s">
        <v>496</v>
      </c>
      <c r="CB4" t="e">
        <f ca="1">_xll.BDP(TICKER &amp; " EQUITY", BX$6, "BEST_FPERIOD_OVERRIDE", EstDetPerT, "BEST_DATA_SOURCE_OVERRIDE", "BLI", "EQY_FUND_CRNCY",CURRENCY, "BEST_CONSOLIDATED_OVERRIDE", $D$19)</f>
        <v>#NAME?</v>
      </c>
      <c r="CC4" t="s">
        <v>496</v>
      </c>
      <c r="CD4" t="e">
        <f ca="1">_xll.BDP(TICKER &amp; " EQUITY", CC$6, "BEST_FPERIOD_OVERRIDE", EstDetPerO, "BEST_DATA_SOURCE_OVERRIDE", "BLI", "EQY_FUND_CRNCY",CURRENCY, "BEST_CONSOLIDATED_OVERRIDE", $D$19)</f>
        <v>#NAME?</v>
      </c>
      <c r="CE4" t="e">
        <f ca="1">_xll.BDP(TICKER &amp; " EQUITY", CC$6, "BEST_FPERIOD_OVERRIDE", $DR$1, "BEST_DATA_SOURCE_OVERRIDE", "BLI", "EQY_FUND_CRNCY",CURRENCY, "BEST_CONSOLIDATED_OVERRIDE", $D$19)</f>
        <v>#NAME?</v>
      </c>
      <c r="CF4" t="s">
        <v>496</v>
      </c>
      <c r="CG4" t="e">
        <f ca="1">_xll.BDP(TICKER &amp; " EQUITY", CC$6, "BEST_FPERIOD_OVERRIDE", EstDetPerT, "BEST_DATA_SOURCE_OVERRIDE", "BLI", "EQY_FUND_CRNCY",CURRENCY, "BEST_CONSOLIDATED_OVERRIDE", $D$19)</f>
        <v>#NAME?</v>
      </c>
      <c r="CH4" t="s">
        <v>496</v>
      </c>
      <c r="CI4" t="e">
        <f ca="1">_xll.BDP(TICKER &amp; " EQUITY", CH$6, "BEST_FPERIOD_OVERRIDE", EstDetPerO, "BEST_DATA_SOURCE_OVERRIDE", "BLI", "EQY_FUND_CRNCY",CURRENCY, "BEST_CONSOLIDATED_OVERRIDE", $D$19)</f>
        <v>#NAME?</v>
      </c>
      <c r="CJ4" t="e">
        <f ca="1">_xll.BDP(TICKER &amp; " EQUITY", CH$6, "BEST_FPERIOD_OVERRIDE", $DR$1, "BEST_DATA_SOURCE_OVERRIDE", "BLI", "EQY_FUND_CRNCY",CURRENCY, "BEST_CONSOLIDATED_OVERRIDE", $D$19)</f>
        <v>#NAME?</v>
      </c>
      <c r="CK4" t="s">
        <v>496</v>
      </c>
      <c r="CL4" t="e">
        <f ca="1">_xll.BDP(TICKER &amp; " EQUITY", CH$6, "BEST_FPERIOD_OVERRIDE", EstDetPerT, "BEST_DATA_SOURCE_OVERRIDE", "BLI", "EQY_FUND_CRNCY",CURRENCY, "BEST_CONSOLIDATED_OVERRIDE", $D$19)</f>
        <v>#NAME?</v>
      </c>
      <c r="CM4" t="s">
        <v>496</v>
      </c>
      <c r="CN4" t="e">
        <f ca="1">_xll.BDP(TICKER &amp; " EQUITY", CM$6, "BEST_FPERIOD_OVERRIDE", EstDetPerO, "BEST_DATA_SOURCE_OVERRIDE", "BLI", "EQY_FUND_CRNCY",CURRENCY, "BEST_CONSOLIDATED_OVERRIDE", $D$19)</f>
        <v>#NAME?</v>
      </c>
      <c r="CO4" t="e">
        <f ca="1">_xll.BDP(TICKER &amp; " EQUITY", CM$6, "BEST_FPERIOD_OVERRIDE", $DR$1, "BEST_DATA_SOURCE_OVERRIDE", "BLI", "EQY_FUND_CRNCY",CURRENCY, "BEST_CONSOLIDATED_OVERRIDE", $D$19)</f>
        <v>#NAME?</v>
      </c>
      <c r="CP4" t="s">
        <v>496</v>
      </c>
      <c r="CQ4" t="e">
        <f ca="1">_xll.BDP(TICKER &amp; " EQUITY", CM$6, "BEST_FPERIOD_OVERRIDE", EstDetPerT, "BEST_DATA_SOURCE_OVERRIDE", "BLI", "EQY_FUND_CRNCY",CURRENCY, "BEST_CONSOLIDATED_OVERRIDE", $D$19)</f>
        <v>#NAME?</v>
      </c>
      <c r="CR4" t="s">
        <v>496</v>
      </c>
      <c r="CS4" t="e">
        <f ca="1">_xll.BDP(TICKER &amp; " EQUITY", CR$6, "BEST_FPERIOD_OVERRIDE", EstDetPerO, "BEST_DATA_SOURCE_OVERRIDE", "BLI", "EQY_FUND_CRNCY",CURRENCY, "BEST_CONSOLIDATED_OVERRIDE", $D$19)</f>
        <v>#NAME?</v>
      </c>
      <c r="CT4" t="e">
        <f ca="1">_xll.BDP(TICKER &amp; " EQUITY", CR$6, "BEST_FPERIOD_OVERRIDE", $DR$1, "BEST_DATA_SOURCE_OVERRIDE", "BLI", "EQY_FUND_CRNCY",CURRENCY, "BEST_CONSOLIDATED_OVERRIDE", $D$19)</f>
        <v>#NAME?</v>
      </c>
      <c r="CU4" t="s">
        <v>496</v>
      </c>
      <c r="CV4" t="e">
        <f ca="1">_xll.BDP(TICKER &amp; " EQUITY", CR$6, "BEST_FPERIOD_OVERRIDE", EstDetPerT, "BEST_DATA_SOURCE_OVERRIDE", "BLI", "EQY_FUND_CRNCY",CURRENCY, "BEST_CONSOLIDATED_OVERRIDE", $D$19)</f>
        <v>#NAME?</v>
      </c>
      <c r="CW4" t="s">
        <v>496</v>
      </c>
      <c r="CX4" t="e">
        <f ca="1">_xll.BDP(TICKER &amp; " EQUITY", CW$6, "BEST_FPERIOD_OVERRIDE", EstDetPerO, "BEST_DATA_SOURCE_OVERRIDE", "BLI", "EQY_FUND_CRNCY",CURRENCY, "BEST_CONSOLIDATED_OVERRIDE", $D$19)</f>
        <v>#NAME?</v>
      </c>
      <c r="CY4" t="e">
        <f ca="1">_xll.BDP(TICKER &amp; " EQUITY", CW$6, "BEST_FPERIOD_OVERRIDE", $DR$1, "BEST_DATA_SOURCE_OVERRIDE", "BLI", "EQY_FUND_CRNCY",CURRENCY, "BEST_CONSOLIDATED_OVERRIDE", $D$19)</f>
        <v>#NAME?</v>
      </c>
      <c r="CZ4" t="s">
        <v>496</v>
      </c>
      <c r="DA4" t="e">
        <f ca="1">_xll.BDP(TICKER &amp; " EQUITY", CW$6, "BEST_FPERIOD_OVERRIDE", EstDetPerT, "BEST_DATA_SOURCE_OVERRIDE", "BLI", "EQY_FUND_CRNCY",CURRENCY, "BEST_CONSOLIDATED_OVERRIDE", $D$19)</f>
        <v>#NAME?</v>
      </c>
      <c r="DB4" t="s">
        <v>496</v>
      </c>
      <c r="DC4" t="e">
        <f ca="1">_xll.BDP(TICKER &amp; " EQUITY", DB$6, "BEST_FPERIOD_OVERRIDE", EstDetPerO, "BEST_DATA_SOURCE_OVERRIDE", "BLI", "EQY_FUND_CRNCY",CURRENCY, "BEST_CONSOLIDATED_OVERRIDE", $D$19)</f>
        <v>#NAME?</v>
      </c>
      <c r="DD4" t="e">
        <f ca="1">_xll.BDP(TICKER &amp; " EQUITY", DB$6, "BEST_FPERIOD_OVERRIDE", $DR$1, "BEST_DATA_SOURCE_OVERRIDE", "BLI", "EQY_FUND_CRNCY",CURRENCY, "BEST_CONSOLIDATED_OVERRIDE", $D$19)</f>
        <v>#NAME?</v>
      </c>
      <c r="DE4" t="s">
        <v>496</v>
      </c>
      <c r="DF4" t="e">
        <f ca="1">_xll.BDP(TICKER &amp; " EQUITY", DB$6, "BEST_FPERIOD_OVERRIDE", EstDetPerT, "BEST_DATA_SOURCE_OVERRIDE", "BLI", "EQY_FUND_CRNCY",CURRENCY, "BEST_CONSOLIDATED_OVERRIDE", $D$19)</f>
        <v>#NAME?</v>
      </c>
      <c r="DG4" t="s">
        <v>496</v>
      </c>
      <c r="DH4" t="e">
        <f ca="1">_xll.BDP(TICKER &amp; " EQUITY", DG$6, "BEST_FPERIOD_OVERRIDE", EstDetPerO, "BEST_DATA_SOURCE_OVERRIDE", "BLI", "EQY_FUND_CRNCY",CURRENCY, "BEST_CONSOLIDATED_OVERRIDE", $D$19)</f>
        <v>#NAME?</v>
      </c>
      <c r="DI4" t="e">
        <f ca="1">_xll.BDP(TICKER &amp; " EQUITY", DG$6, "BEST_FPERIOD_OVERRIDE", $DR$1, "BEST_DATA_SOURCE_OVERRIDE", "BLI", "EQY_FUND_CRNCY",CURRENCY, "BEST_CONSOLIDATED_OVERRIDE", $D$19)</f>
        <v>#NAME?</v>
      </c>
      <c r="DJ4" t="s">
        <v>496</v>
      </c>
      <c r="DK4" t="e">
        <f ca="1">_xll.BDP(TICKER &amp; " EQUITY", DG$6, "BEST_FPERIOD_OVERRIDE", EstDetPerT, "BEST_DATA_SOURCE_OVERRIDE", "BLI", "EQY_FUND_CRNCY",CURRENCY, "BEST_CONSOLIDATED_OVERRIDE", $D$19)</f>
        <v>#NAME?</v>
      </c>
      <c r="DL4" t="s">
        <v>496</v>
      </c>
      <c r="DM4" t="e">
        <f ca="1">_xll.BDP(TICKER &amp; " EQUITY", DL$6, "BEST_FPERIOD_OVERRIDE", EstDetPerO, "BEST_DATA_SOURCE_OVERRIDE", "BLI", "EQY_FUND_CRNCY",CURRENCY, "BEST_CONSOLIDATED_OVERRIDE", $D$19)</f>
        <v>#NAME?</v>
      </c>
      <c r="DN4" t="e">
        <f ca="1">_xll.BDP(TICKER &amp; " EQUITY", DL$6, "BEST_FPERIOD_OVERRIDE", $DR$1, "BEST_DATA_SOURCE_OVERRIDE", "BLI", "EQY_FUND_CRNCY",CURRENCY, "BEST_CONSOLIDATED_OVERRIDE", $D$19)</f>
        <v>#NAME?</v>
      </c>
      <c r="DO4" t="s">
        <v>496</v>
      </c>
      <c r="DP4" t="e">
        <f ca="1">_xll.BDP(TICKER &amp; " EQUITY", DL$6, "BEST_FPERIOD_OVERRIDE", EstDetPerT, "BEST_DATA_SOURCE_OVERRIDE", "BLI", "EQY_FUND_CRNCY",CURRENCY, "BEST_CONSOLIDATED_OVERRIDE", $D$19)</f>
        <v>#NAME?</v>
      </c>
      <c r="DR4" t="s">
        <v>405</v>
      </c>
      <c r="DS4" t="s">
        <v>396</v>
      </c>
    </row>
    <row r="5" spans="1:123">
      <c r="A5" s="46" t="s">
        <v>513</v>
      </c>
      <c r="B5" s="45">
        <v>44464</v>
      </c>
      <c r="C5" s="38">
        <v>365817</v>
      </c>
      <c r="D5" s="38">
        <f t="shared" si="0"/>
        <v>2021</v>
      </c>
      <c r="F5" s="52"/>
      <c r="H5" s="38" t="s">
        <v>591</v>
      </c>
      <c r="I5" s="53">
        <v>74200</v>
      </c>
      <c r="K5" s="52"/>
      <c r="N5" s="53"/>
      <c r="P5" t="s">
        <v>402</v>
      </c>
      <c r="Q5" t="s">
        <v>421</v>
      </c>
      <c r="R5" t="s">
        <v>493</v>
      </c>
      <c r="S5" t="s">
        <v>483</v>
      </c>
      <c r="T5" t="s">
        <v>486</v>
      </c>
      <c r="V5" s="14">
        <v>45695</v>
      </c>
      <c r="W5">
        <v>3374905.477</v>
      </c>
      <c r="X5">
        <v>410010.40399999998</v>
      </c>
      <c r="Y5">
        <v>441854.022</v>
      </c>
      <c r="Z5">
        <v>468211.185</v>
      </c>
      <c r="AA5">
        <v>3374905.477</v>
      </c>
      <c r="AB5">
        <v>142874.72399999999</v>
      </c>
      <c r="AC5">
        <v>155530.75</v>
      </c>
      <c r="AD5">
        <v>164404.95699999999</v>
      </c>
      <c r="AF5" s="14">
        <f t="shared" si="1"/>
        <v>45695</v>
      </c>
      <c r="AG5">
        <f t="shared" si="2"/>
        <v>8.2312678997287101</v>
      </c>
      <c r="AH5">
        <f t="shared" si="3"/>
        <v>7.6380553507782709</v>
      </c>
      <c r="AI5">
        <f t="shared" si="4"/>
        <v>7.2080838414827699</v>
      </c>
      <c r="AJ5">
        <f t="shared" si="5"/>
        <v>23.621431296693181</v>
      </c>
      <c r="AK5">
        <f t="shared" si="6"/>
        <v>21.699281183945939</v>
      </c>
      <c r="AL5">
        <f t="shared" si="7"/>
        <v>20.52800316112123</v>
      </c>
      <c r="AN5" t="e">
        <f ca="1">_xll.BDS(TICKER &amp;" EQUITY","BEST_EPS_BRK_GRID","BEST_FPERIOD_OVERRIDE",EstDetPerO,"EQY_FUND_CRNCY",CURRENCY,"BEST_CONSOLIDATED_OVERRIDE",$D$19,"STARTCOL=1","ENDCOL=1","cols=1;rows=37")</f>
        <v>#NAME?</v>
      </c>
      <c r="AO5" t="s">
        <v>497</v>
      </c>
      <c r="AQ5" t="e">
        <f ca="1">_xll.BDS(TICKER &amp;" EQUITY","BEST_EPS_BRK_GRID","BEST_FPERIOD_OVERRIDE",EstDetPerO,"EQY_FUND_CRNCY",CURRENCY,"BEST_CONSOLIDATED_OVERRIDE",$D$19,"STARTCOL=1","ENDCOL=1","cols=1;rows=37")</f>
        <v>#NAME?</v>
      </c>
      <c r="AR5" t="s">
        <v>497</v>
      </c>
      <c r="AT5" t="s">
        <v>497</v>
      </c>
      <c r="AU5" t="e">
        <f ca="1">_xll.BDP(TICKER &amp; " EQUITY", AT$6, "BEST_FPERIOD_OVERRIDE", EstDetPerO, "BEST_DATA_SOURCE_OVERRIDE", "BPE", "EQY_FUND_CRNCY",CURRENCY, "BEST_CONSOLIDATED_OVERRIDE", $D$19)</f>
        <v>#NAME?</v>
      </c>
      <c r="AV5" t="e">
        <f ca="1">_xll.BDP(TICKER &amp; " EQUITY", AT$6, "BEST_FPERIOD_OVERRIDE", $DR$1, "BEST_DATA_SOURCE_OVERRIDE", "BPE", "EQY_FUND_CRNCY",CURRENCY, "BEST_CONSOLIDATED_OVERRIDE", $D$19)</f>
        <v>#NAME?</v>
      </c>
      <c r="AW5" t="s">
        <v>497</v>
      </c>
      <c r="AX5" t="e">
        <f ca="1">_xll.BDP(TICKER &amp; " EQUITY", AT$6, "BEST_FPERIOD_OVERRIDE", EstDetPerT, "BEST_DATA_SOURCE_OVERRIDE", "BPE", "EQY_FUND_CRNCY",CURRENCY, "BEST_CONSOLIDATED_OVERRIDE", $D$19)</f>
        <v>#NAME?</v>
      </c>
      <c r="AY5" t="s">
        <v>497</v>
      </c>
      <c r="AZ5" t="e">
        <f ca="1">_xll.BDP(TICKER &amp; " EQUITY", AY$6, "BEST_FPERIOD_OVERRIDE", EstDetPerO, "BEST_DATA_SOURCE_OVERRIDE", "BPE", "EQY_FUND_CRNCY",CURRENCY, "BEST_CONSOLIDATED_OVERRIDE", $D$19)</f>
        <v>#NAME?</v>
      </c>
      <c r="BA5" t="e">
        <f ca="1">_xll.BDP(TICKER &amp; " EQUITY", AY$6, "BEST_FPERIOD_OVERRIDE", $DR$1, "BEST_DATA_SOURCE_OVERRIDE", "BPE", "EQY_FUND_CRNCY",CURRENCY, "BEST_CONSOLIDATED_OVERRIDE", $D$19)</f>
        <v>#NAME?</v>
      </c>
      <c r="BB5" t="s">
        <v>497</v>
      </c>
      <c r="BC5" t="e">
        <f ca="1">_xll.BDP(TICKER &amp; " EQUITY", AY$6, "BEST_FPERIOD_OVERRIDE", EstDetPerT, "BEST_DATA_SOURCE_OVERRIDE", "BPE", "EQY_FUND_CRNCY",CURRENCY, "BEST_CONSOLIDATED_OVERRIDE", $D$19)</f>
        <v>#NAME?</v>
      </c>
      <c r="BD5" t="s">
        <v>497</v>
      </c>
      <c r="BE5" t="e">
        <f ca="1">_xll.BDP(TICKER &amp; " EQUITY", BD$6, "BEST_FPERIOD_OVERRIDE", EstDetPerO, "BEST_DATA_SOURCE_OVERRIDE", "BPE", "EQY_FUND_CRNCY",CURRENCY, "BEST_CONSOLIDATED_OVERRIDE", $D$19)</f>
        <v>#NAME?</v>
      </c>
      <c r="BF5" t="e">
        <f ca="1">_xll.BDP(TICKER &amp; " EQUITY", BD$6, "BEST_FPERIOD_OVERRIDE", $DR$1, "BEST_DATA_SOURCE_OVERRIDE", "BPE", "EQY_FUND_CRNCY",CURRENCY, "BEST_CONSOLIDATED_OVERRIDE", $D$19)</f>
        <v>#NAME?</v>
      </c>
      <c r="BG5" t="s">
        <v>497</v>
      </c>
      <c r="BH5" t="e">
        <f ca="1">_xll.BDP(TICKER &amp; " EQUITY", BD$6, "BEST_FPERIOD_OVERRIDE", EstDetPerT, "BEST_DATA_SOURCE_OVERRIDE", "BPE", "EQY_FUND_CRNCY",CURRENCY, "BEST_CONSOLIDATED_OVERRIDE", $D$19)</f>
        <v>#NAME?</v>
      </c>
      <c r="BI5" t="s">
        <v>497</v>
      </c>
      <c r="BJ5" t="e">
        <f ca="1">_xll.BDP(TICKER &amp; " EQUITY", BI$6, "BEST_FPERIOD_OVERRIDE", EstDetPerO, "BEST_DATA_SOURCE_OVERRIDE", "BPE", "EQY_FUND_CRNCY",CURRENCY, "BEST_CONSOLIDATED_OVERRIDE", $D$19)</f>
        <v>#NAME?</v>
      </c>
      <c r="BK5" t="e">
        <f ca="1">_xll.BDP(TICKER &amp; " EQUITY", BI$6, "BEST_FPERIOD_OVERRIDE", $DR$1, "BEST_DATA_SOURCE_OVERRIDE", "BPE", "EQY_FUND_CRNCY",CURRENCY, "BEST_CONSOLIDATED_OVERRIDE", $D$19)</f>
        <v>#NAME?</v>
      </c>
      <c r="BL5" t="s">
        <v>497</v>
      </c>
      <c r="BM5" t="e">
        <f ca="1">_xll.BDP(TICKER &amp; " EQUITY", BI$6, "BEST_FPERIOD_OVERRIDE", EstDetPerT, "BEST_DATA_SOURCE_OVERRIDE", "BPE", "EQY_FUND_CRNCY",CURRENCY, "BEST_CONSOLIDATED_OVERRIDE", $D$19)</f>
        <v>#NAME?</v>
      </c>
      <c r="BN5" t="s">
        <v>497</v>
      </c>
      <c r="BO5" t="e">
        <f ca="1">_xll.BDP(TICKER &amp; " EQUITY", BN$6, "BEST_FPERIOD_OVERRIDE", EstDetPerO, "BEST_DATA_SOURCE_OVERRIDE", "BPE", "EQY_FUND_CRNCY",CURRENCY, "BEST_CONSOLIDATED_OVERRIDE", $D$19)</f>
        <v>#NAME?</v>
      </c>
      <c r="BP5" t="e">
        <f ca="1">_xll.BDP(TICKER &amp; " EQUITY", BN$6, "BEST_FPERIOD_OVERRIDE", $DR$1, "BEST_DATA_SOURCE_OVERRIDE", "BPE", "EQY_FUND_CRNCY",CURRENCY, "BEST_CONSOLIDATED_OVERRIDE", $D$19)</f>
        <v>#NAME?</v>
      </c>
      <c r="BQ5" t="s">
        <v>497</v>
      </c>
      <c r="BR5" t="e">
        <f ca="1">_xll.BDP(TICKER &amp; " EQUITY", BN$6, "BEST_FPERIOD_OVERRIDE", EstDetPerT, "BEST_DATA_SOURCE_OVERRIDE", "BPE", "EQY_FUND_CRNCY",CURRENCY, "BEST_CONSOLIDATED_OVERRIDE", $D$19)</f>
        <v>#NAME?</v>
      </c>
      <c r="BS5" t="s">
        <v>497</v>
      </c>
      <c r="BT5" t="e">
        <f ca="1">_xll.BDP(TICKER &amp; " EQUITY", BS$6, "BEST_FPERIOD_OVERRIDE", EstDetPerO, "BEST_DATA_SOURCE_OVERRIDE", "BPE", "EQY_FUND_CRNCY",CURRENCY, "BEST_CONSOLIDATED_OVERRIDE", $D$19)</f>
        <v>#NAME?</v>
      </c>
      <c r="BU5" t="e">
        <f ca="1">_xll.BDP(TICKER &amp; " EQUITY", BS$6, "BEST_FPERIOD_OVERRIDE", $DR$1, "BEST_DATA_SOURCE_OVERRIDE", "BPE", "EQY_FUND_CRNCY",CURRENCY, "BEST_CONSOLIDATED_OVERRIDE", $D$19)</f>
        <v>#NAME?</v>
      </c>
      <c r="BV5" t="s">
        <v>497</v>
      </c>
      <c r="BW5" t="e">
        <f ca="1">_xll.BDP(TICKER &amp; " EQUITY", BS$6, "BEST_FPERIOD_OVERRIDE", EstDetPerT, "BEST_DATA_SOURCE_OVERRIDE", "BPE", "EQY_FUND_CRNCY",CURRENCY, "BEST_CONSOLIDATED_OVERRIDE", $D$19)</f>
        <v>#NAME?</v>
      </c>
      <c r="BX5" t="s">
        <v>497</v>
      </c>
      <c r="BY5" t="e">
        <f ca="1">_xll.BDP(TICKER &amp; " EQUITY", BX$6, "BEST_FPERIOD_OVERRIDE", EstDetPerO, "BEST_DATA_SOURCE_OVERRIDE", "BPE", "EQY_FUND_CRNCY",CURRENCY, "BEST_CONSOLIDATED_OVERRIDE", $D$19)</f>
        <v>#NAME?</v>
      </c>
      <c r="BZ5" t="e">
        <f ca="1">_xll.BDP(TICKER &amp; " EQUITY", BX$6, "BEST_FPERIOD_OVERRIDE", $DR$1, "BEST_DATA_SOURCE_OVERRIDE", "BPE", "EQY_FUND_CRNCY",CURRENCY, "BEST_CONSOLIDATED_OVERRIDE", $D$19)</f>
        <v>#NAME?</v>
      </c>
      <c r="CA5" t="s">
        <v>497</v>
      </c>
      <c r="CB5" t="e">
        <f ca="1">_xll.BDP(TICKER &amp; " EQUITY", BX$6, "BEST_FPERIOD_OVERRIDE", EstDetPerT, "BEST_DATA_SOURCE_OVERRIDE", "BPE", "EQY_FUND_CRNCY",CURRENCY, "BEST_CONSOLIDATED_OVERRIDE", $D$19)</f>
        <v>#NAME?</v>
      </c>
      <c r="CC5" t="s">
        <v>497</v>
      </c>
      <c r="CD5" t="e">
        <f ca="1">_xll.BDP(TICKER &amp; " EQUITY", CC$6, "BEST_FPERIOD_OVERRIDE", EstDetPerO, "BEST_DATA_SOURCE_OVERRIDE", "BPE", "EQY_FUND_CRNCY",CURRENCY, "BEST_CONSOLIDATED_OVERRIDE", $D$19)</f>
        <v>#NAME?</v>
      </c>
      <c r="CE5" t="e">
        <f ca="1">_xll.BDP(TICKER &amp; " EQUITY", CC$6, "BEST_FPERIOD_OVERRIDE", $DR$1, "BEST_DATA_SOURCE_OVERRIDE", "BPE", "EQY_FUND_CRNCY",CURRENCY, "BEST_CONSOLIDATED_OVERRIDE", $D$19)</f>
        <v>#NAME?</v>
      </c>
      <c r="CF5" t="s">
        <v>497</v>
      </c>
      <c r="CG5" t="e">
        <f ca="1">_xll.BDP(TICKER &amp; " EQUITY", CC$6, "BEST_FPERIOD_OVERRIDE", EstDetPerT, "BEST_DATA_SOURCE_OVERRIDE", "BPE", "EQY_FUND_CRNCY",CURRENCY, "BEST_CONSOLIDATED_OVERRIDE", $D$19)</f>
        <v>#NAME?</v>
      </c>
      <c r="CH5" t="s">
        <v>497</v>
      </c>
      <c r="CI5" t="e">
        <f ca="1">_xll.BDP(TICKER &amp; " EQUITY", CH$6, "BEST_FPERIOD_OVERRIDE", EstDetPerO, "BEST_DATA_SOURCE_OVERRIDE", "BPE", "EQY_FUND_CRNCY",CURRENCY, "BEST_CONSOLIDATED_OVERRIDE", $D$19)</f>
        <v>#NAME?</v>
      </c>
      <c r="CJ5" t="e">
        <f ca="1">_xll.BDP(TICKER &amp; " EQUITY", CH$6, "BEST_FPERIOD_OVERRIDE", $DR$1, "BEST_DATA_SOURCE_OVERRIDE", "BPE", "EQY_FUND_CRNCY",CURRENCY, "BEST_CONSOLIDATED_OVERRIDE", $D$19)</f>
        <v>#NAME?</v>
      </c>
      <c r="CK5" t="s">
        <v>497</v>
      </c>
      <c r="CL5" t="e">
        <f ca="1">_xll.BDP(TICKER &amp; " EQUITY", CH$6, "BEST_FPERIOD_OVERRIDE", EstDetPerT, "BEST_DATA_SOURCE_OVERRIDE", "BPE", "EQY_FUND_CRNCY",CURRENCY, "BEST_CONSOLIDATED_OVERRIDE", $D$19)</f>
        <v>#NAME?</v>
      </c>
      <c r="CM5" t="s">
        <v>497</v>
      </c>
      <c r="CN5" t="e">
        <f ca="1">_xll.BDP(TICKER &amp; " EQUITY", CM$6, "BEST_FPERIOD_OVERRIDE", EstDetPerO, "BEST_DATA_SOURCE_OVERRIDE", "BPE", "EQY_FUND_CRNCY",CURRENCY, "BEST_CONSOLIDATED_OVERRIDE", $D$19)</f>
        <v>#NAME?</v>
      </c>
      <c r="CO5" t="e">
        <f ca="1">_xll.BDP(TICKER &amp; " EQUITY", CM$6, "BEST_FPERIOD_OVERRIDE", $DR$1, "BEST_DATA_SOURCE_OVERRIDE", "BPE", "EQY_FUND_CRNCY",CURRENCY, "BEST_CONSOLIDATED_OVERRIDE", $D$19)</f>
        <v>#NAME?</v>
      </c>
      <c r="CP5" t="s">
        <v>497</v>
      </c>
      <c r="CQ5" t="e">
        <f ca="1">_xll.BDP(TICKER &amp; " EQUITY", CM$6, "BEST_FPERIOD_OVERRIDE", EstDetPerT, "BEST_DATA_SOURCE_OVERRIDE", "BPE", "EQY_FUND_CRNCY",CURRENCY, "BEST_CONSOLIDATED_OVERRIDE", $D$19)</f>
        <v>#NAME?</v>
      </c>
      <c r="CR5" t="s">
        <v>497</v>
      </c>
      <c r="CS5" t="e">
        <f ca="1">_xll.BDP(TICKER &amp; " EQUITY", CR$6, "BEST_FPERIOD_OVERRIDE", EstDetPerO, "BEST_DATA_SOURCE_OVERRIDE", "BPE", "EQY_FUND_CRNCY",CURRENCY, "BEST_CONSOLIDATED_OVERRIDE", $D$19)</f>
        <v>#NAME?</v>
      </c>
      <c r="CT5" t="e">
        <f ca="1">_xll.BDP(TICKER &amp; " EQUITY", CR$6, "BEST_FPERIOD_OVERRIDE", $DR$1, "BEST_DATA_SOURCE_OVERRIDE", "BPE", "EQY_FUND_CRNCY",CURRENCY, "BEST_CONSOLIDATED_OVERRIDE", $D$19)</f>
        <v>#NAME?</v>
      </c>
      <c r="CU5" t="s">
        <v>497</v>
      </c>
      <c r="CV5" t="e">
        <f ca="1">_xll.BDP(TICKER &amp; " EQUITY", CR$6, "BEST_FPERIOD_OVERRIDE", EstDetPerT, "BEST_DATA_SOURCE_OVERRIDE", "BPE", "EQY_FUND_CRNCY",CURRENCY, "BEST_CONSOLIDATED_OVERRIDE", $D$19)</f>
        <v>#NAME?</v>
      </c>
      <c r="CW5" t="s">
        <v>497</v>
      </c>
      <c r="CX5" t="e">
        <f ca="1">_xll.BDP(TICKER &amp; " EQUITY", CW$6, "BEST_FPERIOD_OVERRIDE", EstDetPerO, "BEST_DATA_SOURCE_OVERRIDE", "BPE", "EQY_FUND_CRNCY",CURRENCY, "BEST_CONSOLIDATED_OVERRIDE", $D$19)</f>
        <v>#NAME?</v>
      </c>
      <c r="CY5" t="e">
        <f ca="1">_xll.BDP(TICKER &amp; " EQUITY", CW$6, "BEST_FPERIOD_OVERRIDE", $DR$1, "BEST_DATA_SOURCE_OVERRIDE", "BPE", "EQY_FUND_CRNCY",CURRENCY, "BEST_CONSOLIDATED_OVERRIDE", $D$19)</f>
        <v>#NAME?</v>
      </c>
      <c r="CZ5" t="s">
        <v>497</v>
      </c>
      <c r="DA5" t="e">
        <f ca="1">_xll.BDP(TICKER &amp; " EQUITY", CW$6, "BEST_FPERIOD_OVERRIDE", EstDetPerT, "BEST_DATA_SOURCE_OVERRIDE", "BPE", "EQY_FUND_CRNCY",CURRENCY, "BEST_CONSOLIDATED_OVERRIDE", $D$19)</f>
        <v>#NAME?</v>
      </c>
      <c r="DB5" t="s">
        <v>497</v>
      </c>
      <c r="DC5" t="e">
        <f ca="1">_xll.BDP(TICKER &amp; " EQUITY", DB$6, "BEST_FPERIOD_OVERRIDE", EstDetPerO, "BEST_DATA_SOURCE_OVERRIDE", "BPE", "EQY_FUND_CRNCY",CURRENCY, "BEST_CONSOLIDATED_OVERRIDE", $D$19)</f>
        <v>#NAME?</v>
      </c>
      <c r="DD5" t="e">
        <f ca="1">_xll.BDP(TICKER &amp; " EQUITY", DB$6, "BEST_FPERIOD_OVERRIDE", $DR$1, "BEST_DATA_SOURCE_OVERRIDE", "BPE", "EQY_FUND_CRNCY",CURRENCY, "BEST_CONSOLIDATED_OVERRIDE", $D$19)</f>
        <v>#NAME?</v>
      </c>
      <c r="DE5" t="s">
        <v>497</v>
      </c>
      <c r="DF5" t="e">
        <f ca="1">_xll.BDP(TICKER &amp; " EQUITY", DB$6, "BEST_FPERIOD_OVERRIDE", EstDetPerT, "BEST_DATA_SOURCE_OVERRIDE", "BPE", "EQY_FUND_CRNCY",CURRENCY, "BEST_CONSOLIDATED_OVERRIDE", $D$19)</f>
        <v>#NAME?</v>
      </c>
      <c r="DG5" t="s">
        <v>497</v>
      </c>
      <c r="DH5" t="e">
        <f ca="1">_xll.BDP(TICKER &amp; " EQUITY", DG$6, "BEST_FPERIOD_OVERRIDE", EstDetPerO, "BEST_DATA_SOURCE_OVERRIDE", "BPE", "EQY_FUND_CRNCY",CURRENCY, "BEST_CONSOLIDATED_OVERRIDE", $D$19)</f>
        <v>#NAME?</v>
      </c>
      <c r="DI5" t="e">
        <f ca="1">_xll.BDP(TICKER &amp; " EQUITY", DG$6, "BEST_FPERIOD_OVERRIDE", $DR$1, "BEST_DATA_SOURCE_OVERRIDE", "BPE", "EQY_FUND_CRNCY",CURRENCY, "BEST_CONSOLIDATED_OVERRIDE", $D$19)</f>
        <v>#NAME?</v>
      </c>
      <c r="DJ5" t="s">
        <v>497</v>
      </c>
      <c r="DK5" t="e">
        <f ca="1">_xll.BDP(TICKER &amp; " EQUITY", DG$6, "BEST_FPERIOD_OVERRIDE", EstDetPerT, "BEST_DATA_SOURCE_OVERRIDE", "BPE", "EQY_FUND_CRNCY",CURRENCY, "BEST_CONSOLIDATED_OVERRIDE", $D$19)</f>
        <v>#NAME?</v>
      </c>
      <c r="DL5" t="s">
        <v>497</v>
      </c>
      <c r="DM5" t="e">
        <f ca="1">_xll.BDP(TICKER &amp; " EQUITY", DL$6, "BEST_FPERIOD_OVERRIDE", EstDetPerO, "BEST_DATA_SOURCE_OVERRIDE", "BPE", "EQY_FUND_CRNCY",CURRENCY, "BEST_CONSOLIDATED_OVERRIDE", $D$19)</f>
        <v>#NAME?</v>
      </c>
      <c r="DN5" t="e">
        <f ca="1">_xll.BDP(TICKER &amp; " EQUITY", DL$6, "BEST_FPERIOD_OVERRIDE", $DR$1, "BEST_DATA_SOURCE_OVERRIDE", "BPE", "EQY_FUND_CRNCY",CURRENCY, "BEST_CONSOLIDATED_OVERRIDE", $D$19)</f>
        <v>#NAME?</v>
      </c>
      <c r="DO5" t="s">
        <v>497</v>
      </c>
      <c r="DP5" t="e">
        <f ca="1">_xll.BDP(TICKER &amp; " EQUITY", DL$6, "BEST_FPERIOD_OVERRIDE", EstDetPerT, "BEST_DATA_SOURCE_OVERRIDE", "BPE", "EQY_FUND_CRNCY",CURRENCY, "BEST_CONSOLIDATED_OVERRIDE", $D$19)</f>
        <v>#NAME?</v>
      </c>
      <c r="DR5" t="s">
        <v>406</v>
      </c>
      <c r="DS5" t="s">
        <v>397</v>
      </c>
    </row>
    <row r="6" spans="1:123">
      <c r="A6" s="46" t="s">
        <v>514</v>
      </c>
      <c r="B6" s="45">
        <v>44100</v>
      </c>
      <c r="C6" s="38">
        <v>274515</v>
      </c>
      <c r="D6" s="38">
        <f t="shared" si="0"/>
        <v>2020</v>
      </c>
      <c r="F6" s="52"/>
      <c r="H6" s="38" t="s">
        <v>632</v>
      </c>
      <c r="I6" s="53">
        <v>29375</v>
      </c>
      <c r="K6" s="52"/>
      <c r="N6" s="53"/>
      <c r="P6" t="s">
        <v>403</v>
      </c>
      <c r="Q6" t="s">
        <v>425</v>
      </c>
      <c r="R6" t="s">
        <v>491</v>
      </c>
      <c r="S6" t="s">
        <v>388</v>
      </c>
      <c r="T6" t="s">
        <v>487</v>
      </c>
      <c r="V6" s="14">
        <v>45688</v>
      </c>
      <c r="W6">
        <v>3500640.2280000001</v>
      </c>
      <c r="X6">
        <v>409571.44400000002</v>
      </c>
      <c r="Y6">
        <v>440746.65899999999</v>
      </c>
      <c r="Z6">
        <v>467780.76</v>
      </c>
      <c r="AA6">
        <v>3500640.2280000001</v>
      </c>
      <c r="AB6">
        <v>142898.78599999999</v>
      </c>
      <c r="AC6">
        <v>155391.111</v>
      </c>
      <c r="AD6">
        <v>164995.818</v>
      </c>
      <c r="AF6" s="14">
        <f t="shared" si="1"/>
        <v>45688</v>
      </c>
      <c r="AG6">
        <f t="shared" si="2"/>
        <v>8.5470808067371031</v>
      </c>
      <c r="AH6">
        <f t="shared" si="3"/>
        <v>7.9425224366817044</v>
      </c>
      <c r="AI6">
        <f t="shared" si="4"/>
        <v>7.4835062220173398</v>
      </c>
      <c r="AJ6">
        <f t="shared" si="5"/>
        <v>24.497340572228516</v>
      </c>
      <c r="AK6">
        <f t="shared" si="6"/>
        <v>22.527931008872187</v>
      </c>
      <c r="AL6">
        <f t="shared" si="7"/>
        <v>21.216539124646179</v>
      </c>
      <c r="AN6" t="s">
        <v>601</v>
      </c>
      <c r="AO6" t="str">
        <f>IF($AN6="", "", $AN6)</f>
        <v>BofA Securities</v>
      </c>
      <c r="AQ6" t="s">
        <v>601</v>
      </c>
      <c r="AR6" t="str">
        <f>IF($AQ6="", "", $AQ6)</f>
        <v>BofA Securities</v>
      </c>
      <c r="AT6" s="67" t="s">
        <v>419</v>
      </c>
      <c r="AU6" s="68"/>
      <c r="AY6" t="s">
        <v>458</v>
      </c>
      <c r="BD6" t="s">
        <v>421</v>
      </c>
      <c r="BI6" t="s">
        <v>424</v>
      </c>
      <c r="BN6" t="s">
        <v>422</v>
      </c>
      <c r="BS6" t="s">
        <v>459</v>
      </c>
      <c r="BX6" t="s">
        <v>427</v>
      </c>
      <c r="CC6" t="s">
        <v>423</v>
      </c>
      <c r="CH6" t="s">
        <v>426</v>
      </c>
      <c r="CM6" t="s">
        <v>460</v>
      </c>
      <c r="CR6" t="s">
        <v>420</v>
      </c>
      <c r="CW6" t="s">
        <v>425</v>
      </c>
      <c r="DB6" t="s">
        <v>392</v>
      </c>
      <c r="DG6" t="s">
        <v>391</v>
      </c>
      <c r="DL6" t="s">
        <v>461</v>
      </c>
      <c r="DR6" t="e">
        <f>VLOOKUP(DR2,DR3:DS5, 2, FALSE)</f>
        <v>#REF!</v>
      </c>
    </row>
    <row r="7" spans="1:123">
      <c r="A7" s="46" t="s">
        <v>515</v>
      </c>
      <c r="B7" s="45">
        <v>43736</v>
      </c>
      <c r="C7" s="38">
        <v>260174</v>
      </c>
      <c r="D7" s="38">
        <f t="shared" si="0"/>
        <v>2019</v>
      </c>
      <c r="F7" s="52"/>
      <c r="H7" s="38" t="s">
        <v>582</v>
      </c>
      <c r="I7" s="53">
        <v>25977</v>
      </c>
      <c r="K7" s="52"/>
      <c r="N7" s="53"/>
      <c r="P7" t="s">
        <v>482</v>
      </c>
      <c r="Q7" t="s">
        <v>421</v>
      </c>
      <c r="R7" t="s">
        <v>492</v>
      </c>
      <c r="S7" t="s">
        <v>484</v>
      </c>
      <c r="T7" t="s">
        <v>489</v>
      </c>
      <c r="V7" s="14">
        <v>45681</v>
      </c>
      <c r="W7">
        <v>3305568.5696999999</v>
      </c>
      <c r="X7">
        <v>412823.54499999998</v>
      </c>
      <c r="Y7">
        <v>444566.54800000001</v>
      </c>
      <c r="Z7">
        <v>469859</v>
      </c>
      <c r="AA7">
        <v>3305568.5696999999</v>
      </c>
      <c r="AB7">
        <v>144121.60699999999</v>
      </c>
      <c r="AC7">
        <v>156753.111</v>
      </c>
      <c r="AD7">
        <v>165059.73699999999</v>
      </c>
      <c r="AF7" s="14">
        <f t="shared" si="1"/>
        <v>45681</v>
      </c>
      <c r="AG7">
        <f t="shared" si="2"/>
        <v>8.0072190884848879</v>
      </c>
      <c r="AH7">
        <f t="shared" si="3"/>
        <v>7.4354865083101123</v>
      </c>
      <c r="AI7">
        <f t="shared" si="4"/>
        <v>7.0352351869390599</v>
      </c>
      <c r="AJ7">
        <f t="shared" si="5"/>
        <v>22.935968023864735</v>
      </c>
      <c r="AK7">
        <f t="shared" si="6"/>
        <v>21.087738218477845</v>
      </c>
      <c r="AL7">
        <f t="shared" si="7"/>
        <v>20.026498465219291</v>
      </c>
      <c r="AN7" t="s">
        <v>542</v>
      </c>
      <c r="AO7" t="str">
        <f t="shared" ref="AO7:AO70" si="8">IF($AN7="", "", $AN7)</f>
        <v>Wedbush</v>
      </c>
      <c r="AQ7" t="s">
        <v>542</v>
      </c>
      <c r="AR7" t="str">
        <f t="shared" ref="AR7:AR70" si="9">IF($AQ7="", "", $AQ7)</f>
        <v>Wedbush</v>
      </c>
      <c r="AT7" s="67" t="s">
        <v>435</v>
      </c>
      <c r="AU7" s="68"/>
      <c r="AY7" t="s">
        <v>447</v>
      </c>
      <c r="BD7" t="s">
        <v>436</v>
      </c>
      <c r="BI7" t="s">
        <v>448</v>
      </c>
      <c r="BN7" t="s">
        <v>437</v>
      </c>
      <c r="BS7" t="s">
        <v>438</v>
      </c>
      <c r="BX7" t="s">
        <v>444</v>
      </c>
      <c r="CC7" t="s">
        <v>440</v>
      </c>
      <c r="CH7" t="s">
        <v>455</v>
      </c>
      <c r="CM7" t="s">
        <v>441</v>
      </c>
      <c r="CR7" t="s">
        <v>442</v>
      </c>
      <c r="CW7" t="s">
        <v>450</v>
      </c>
      <c r="DB7" t="s">
        <v>451</v>
      </c>
      <c r="DG7" t="s">
        <v>452</v>
      </c>
      <c r="DL7" t="s">
        <v>457</v>
      </c>
    </row>
    <row r="8" spans="1:123">
      <c r="A8" s="46" t="s">
        <v>516</v>
      </c>
      <c r="B8" s="45">
        <v>43372</v>
      </c>
      <c r="C8" s="38">
        <v>265595</v>
      </c>
      <c r="D8" s="38">
        <f t="shared" si="0"/>
        <v>2018</v>
      </c>
      <c r="F8" s="52"/>
      <c r="I8" s="53"/>
      <c r="K8" s="52"/>
      <c r="N8" s="53"/>
      <c r="P8" t="s">
        <v>481</v>
      </c>
      <c r="Q8" t="s">
        <v>459</v>
      </c>
      <c r="R8" t="s">
        <v>492</v>
      </c>
      <c r="S8" t="s">
        <v>386</v>
      </c>
      <c r="T8" t="s">
        <v>490</v>
      </c>
      <c r="V8" s="14">
        <v>45674</v>
      </c>
      <c r="W8">
        <v>3413841.2625000002</v>
      </c>
      <c r="X8">
        <v>413891.886</v>
      </c>
      <c r="Y8">
        <v>446396.53700000001</v>
      </c>
      <c r="Z8">
        <v>473550.54200000002</v>
      </c>
      <c r="AA8">
        <v>3413841.2625000002</v>
      </c>
      <c r="AB8">
        <v>144672.03599999999</v>
      </c>
      <c r="AC8">
        <v>157732.231</v>
      </c>
      <c r="AD8">
        <v>167513.579</v>
      </c>
      <c r="AF8" s="14">
        <f t="shared" si="1"/>
        <v>45674</v>
      </c>
      <c r="AG8">
        <f t="shared" si="2"/>
        <v>8.2481473495230588</v>
      </c>
      <c r="AH8">
        <f t="shared" si="3"/>
        <v>7.6475531943922768</v>
      </c>
      <c r="AI8">
        <f t="shared" si="4"/>
        <v>7.2090325313153167</v>
      </c>
      <c r="AJ8">
        <f t="shared" si="5"/>
        <v>23.597105265733596</v>
      </c>
      <c r="AK8">
        <f t="shared" si="6"/>
        <v>21.64326999533786</v>
      </c>
      <c r="AL8">
        <f t="shared" si="7"/>
        <v>20.379489727814843</v>
      </c>
      <c r="AN8" t="s">
        <v>639</v>
      </c>
      <c r="AO8" t="str">
        <f t="shared" si="8"/>
        <v>Maxim Group LLC</v>
      </c>
      <c r="AQ8" t="s">
        <v>639</v>
      </c>
      <c r="AR8" t="str">
        <f t="shared" si="9"/>
        <v>Maxim Group LLC</v>
      </c>
      <c r="AT8" t="e">
        <f ca="1">_xll.BDS(TICKER &amp;" EQUITY",AT7,"BEST_FPERIOD_OVERRIDE",EstDetPerO,"STARTCOL=1","ENDCOL=1","EQY_FUND_CRNCY",CURRENCY,"BEST_CONSOLIDATED_OVERRIDE",BestConsOv,"cols=1;rows=37")</f>
        <v>#NAME?</v>
      </c>
      <c r="AU8" s="66" t="e">
        <f ca="1">_xll.BDS(TICKER &amp;" EQUITY",AT7,"BEST_FPERIOD_OVERRIDE",EstDetPerO,"STARTCOL=4","ENDCOL=4","EQY_FUND_CRNCY",CURRENCY,"BEST_CONSOLIDATED_OVERRIDE",BestConsOv,"cols=1;rows=37")</f>
        <v>#NAME?</v>
      </c>
      <c r="AV8" s="66" t="e">
        <f ca="1">_xll.BDS(TICKER &amp;" EQUITY",AT7,"BEST_FPERIOD_OVERRIDE",EstDetPerO,"STARTCOL=6","ENDCOL=6","EQY_FUND_CRNCY",CURRENCY,"BEST_CONSOLIDATED_OVERRIDE",BestConsOv,"cols=1;rows=37")</f>
        <v>#NAME?</v>
      </c>
      <c r="AW8" t="e">
        <f ca="1">_xll.BDS(TICKER &amp;" EQUITY",AT7,"BEST_FPERIOD_OVERRIDE",EstDetPerT,"STARTCOL=1","ENDCOL=1","EQY_FUND_CRNCY",CURRENCY,"BEST_CONSOLIDATED_OVERRIDE",BestConsOv,"cols=1;rows=37")</f>
        <v>#NAME?</v>
      </c>
      <c r="AX8" s="66" t="e">
        <f ca="1">_xll.BDS(TICKER &amp;" EQUITY",AT7,"BEST_FPERIOD_OVERRIDE",EstDetPerT,"STARTCOL=4","ENDCOL=4","EQY_FUND_CRNCY",CURRENCY,"BEST_CONSOLIDATED_OVERRIDE",BestConsOv,"cols=1;rows=37")</f>
        <v>#NAME?</v>
      </c>
      <c r="AY8" t="e">
        <f ca="1">_xll.BDS(TICKER &amp;" EQUITY",AY7,"BEST_FPERIOD_OVERRIDE",EstDetPerO,"STARTCOL=1","ENDCOL=1","EQY_FUND_CRNCY",CURRENCY,"BEST_CONSOLIDATED_OVERRIDE",BestConsOv,"cols=1;rows=37")</f>
        <v>#NAME?</v>
      </c>
      <c r="AZ8" s="66" t="e">
        <f ca="1">_xll.BDS(TICKER &amp;" EQUITY",AY7,"BEST_FPERIOD_OVERRIDE",EstDetPerO,"STARTCOL=4","ENDCOL=4","EQY_FUND_CRNCY",CURRENCY,"BEST_CONSOLIDATED_OVERRIDE",BestConsOv,"cols=1;rows=37")</f>
        <v>#NAME?</v>
      </c>
      <c r="BA8" s="66" t="e">
        <f ca="1">_xll.BDS(TICKER &amp;" EQUITY",AY7,"BEST_FPERIOD_OVERRIDE",EstDetPerO,"STARTCOL=6","ENDCOL=6","EQY_FUND_CRNCY",CURRENCY,"BEST_CONSOLIDATED_OVERRIDE",BestConsOv,"cols=1;rows=37")</f>
        <v>#NAME?</v>
      </c>
      <c r="BB8" t="e">
        <f ca="1">_xll.BDS(TICKER &amp;" EQUITY",AY7,"BEST_FPERIOD_OVERRIDE",EstDetPerT,"STARTCOL=1","ENDCOL=1","EQY_FUND_CRNCY",CURRENCY,"BEST_CONSOLIDATED_OVERRIDE",BestConsOv,"cols=1;rows=37")</f>
        <v>#NAME?</v>
      </c>
      <c r="BC8" s="66" t="e">
        <f ca="1">_xll.BDS(TICKER &amp;" EQUITY",AY7,"BEST_FPERIOD_OVERRIDE",EstDetPerT,"STARTCOL=4","ENDCOL=4","EQY_FUND_CRNCY",CURRENCY,"BEST_CONSOLIDATED_OVERRIDE",BestConsOv,"cols=1;rows=37")</f>
        <v>#NAME?</v>
      </c>
      <c r="BD8" t="e">
        <f ca="1">_xll.BDS(TICKER &amp;" EQUITY",BD7,"BEST_FPERIOD_OVERRIDE",EstDetPerO,"STARTCOL=1","ENDCOL=1","EQY_FUND_CRNCY",CURRENCY,"BEST_CONSOLIDATED_OVERRIDE",BestConsOv,"cols=1;rows=36")</f>
        <v>#NAME?</v>
      </c>
      <c r="BE8" s="66" t="e">
        <f ca="1">_xll.BDS(TICKER &amp;" EQUITY",BD7,"BEST_FPERIOD_OVERRIDE",EstDetPerO,"STARTCOL=4","ENDCOL=4","EQY_FUND_CRNCY",CURRENCY,"BEST_CONSOLIDATED_OVERRIDE",BestConsOv,"cols=1;rows=36")</f>
        <v>#NAME?</v>
      </c>
      <c r="BF8" s="66" t="e">
        <f ca="1">_xll.BDS(TICKER &amp;" EQUITY",BD7,"BEST_FPERIOD_OVERRIDE",EstDetPerO,"STARTCOL=6","ENDCOL=6","EQY_FUND_CRNCY",CURRENCY,"BEST_CONSOLIDATED_OVERRIDE",BestConsOv,"cols=1;rows=36")</f>
        <v>#NAME?</v>
      </c>
      <c r="BG8" t="e">
        <f ca="1">_xll.BDS(TICKER &amp;" EQUITY",BD7,"BEST_FPERIOD_OVERRIDE",EstDetPerT,"STARTCOL=1","ENDCOL=1","EQY_FUND_CRNCY",CURRENCY,"BEST_CONSOLIDATED_OVERRIDE",BestConsOv,"cols=1;rows=36")</f>
        <v>#NAME?</v>
      </c>
      <c r="BH8" s="66" t="e">
        <f ca="1">_xll.BDS(TICKER &amp;" EQUITY",BD7,"BEST_FPERIOD_OVERRIDE",EstDetPerT,"STARTCOL=4","ENDCOL=4","EQY_FUND_CRNCY",CURRENCY,"BEST_CONSOLIDATED_OVERRIDE",BestConsOv,"cols=1;rows=36")</f>
        <v>#NAME?</v>
      </c>
      <c r="BI8" t="e">
        <f ca="1">_xll.BDS(TICKER &amp;" EQUITY",BI7,"BEST_FPERIOD_OVERRIDE",EstDetPerO,"STARTCOL=1","ENDCOL=1","EQY_FUND_CRNCY",CURRENCY,"BEST_CONSOLIDATED_OVERRIDE",BestConsOv,"cols=1;rows=36")</f>
        <v>#NAME?</v>
      </c>
      <c r="BJ8" s="66" t="e">
        <f ca="1">_xll.BDS(TICKER &amp;" EQUITY",BI7,"BEST_FPERIOD_OVERRIDE",EstDetPerO,"STARTCOL=4","ENDCOL=4","EQY_FUND_CRNCY",CURRENCY,"BEST_CONSOLIDATED_OVERRIDE",BestConsOv,"cols=1;rows=36")</f>
        <v>#NAME?</v>
      </c>
      <c r="BK8" s="66" t="e">
        <f ca="1">_xll.BDS(TICKER &amp;" EQUITY",BI7,"BEST_FPERIOD_OVERRIDE",EstDetPerO,"STARTCOL=6","ENDCOL=6","EQY_FUND_CRNCY",CURRENCY,"BEST_CONSOLIDATED_OVERRIDE",BestConsOv,"cols=1;rows=36")</f>
        <v>#NAME?</v>
      </c>
      <c r="BL8" t="e">
        <f ca="1">_xll.BDS(TICKER &amp;" EQUITY",BI7,"BEST_FPERIOD_OVERRIDE",EstDetPerT,"STARTCOL=1","ENDCOL=1","EQY_FUND_CRNCY",CURRENCY,"BEST_CONSOLIDATED_OVERRIDE",BestConsOv,"cols=1;rows=35")</f>
        <v>#NAME?</v>
      </c>
      <c r="BM8" s="66" t="e">
        <f ca="1">_xll.BDS(TICKER &amp;" EQUITY",BI7,"BEST_FPERIOD_OVERRIDE",EstDetPerT,"STARTCOL=4","ENDCOL=4","EQY_FUND_CRNCY",CURRENCY,"BEST_CONSOLIDATED_OVERRIDE",BestConsOv,"cols=1;rows=35")</f>
        <v>#NAME?</v>
      </c>
      <c r="BN8" t="e">
        <f ca="1">_xll.BDS(TICKER &amp;" EQUITY",BN7,"BEST_FPERIOD_OVERRIDE",EstDetPerO,"STARTCOL=1","ENDCOL=1","EQY_FUND_CRNCY",CURRENCY,"BEST_CONSOLIDATED_OVERRIDE",BestConsOv,"cols=1;rows=22")</f>
        <v>#NAME?</v>
      </c>
      <c r="BO8" s="66" t="e">
        <f ca="1">_xll.BDS(TICKER &amp;" EQUITY",BN7,"BEST_FPERIOD_OVERRIDE",EstDetPerO,"STARTCOL=4","ENDCOL=4","EQY_FUND_CRNCY",CURRENCY,"BEST_CONSOLIDATED_OVERRIDE",BestConsOv,"cols=1;rows=22")</f>
        <v>#NAME?</v>
      </c>
      <c r="BP8" s="66" t="e">
        <f ca="1">_xll.BDS(TICKER &amp;" EQUITY",BN7,"BEST_FPERIOD_OVERRIDE",EstDetPerO,"STARTCOL=6","ENDCOL=6","EQY_FUND_CRNCY",CURRENCY,"BEST_CONSOLIDATED_OVERRIDE",BestConsOv,"cols=1;rows=22")</f>
        <v>#NAME?</v>
      </c>
      <c r="BQ8" t="e">
        <f ca="1">_xll.BDS(TICKER &amp;" EQUITY",BN7,"BEST_FPERIOD_OVERRIDE",EstDetPerT,"STARTCOL=1","ENDCOL=1","EQY_FUND_CRNCY",CURRENCY,"BEST_CONSOLIDATED_OVERRIDE",BestConsOv,"cols=1;rows=21")</f>
        <v>#NAME?</v>
      </c>
      <c r="BR8" s="66" t="e">
        <f ca="1">_xll.BDS(TICKER &amp;" EQUITY",BN7,"BEST_FPERIOD_OVERRIDE",EstDetPerT,"STARTCOL=4","ENDCOL=4","EQY_FUND_CRNCY",CURRENCY,"BEST_CONSOLIDATED_OVERRIDE",BestConsOv,"cols=1;rows=21")</f>
        <v>#NAME?</v>
      </c>
      <c r="BS8" t="e">
        <f ca="1">_xll.BDS(TICKER &amp;" EQUITY",BS7,"BEST_FPERIOD_OVERRIDE",EstDetPerO,"STARTCOL=1","ENDCOL=1","EQY_FUND_CRNCY",CURRENCY,"BEST_CONSOLIDATED_OVERRIDE",BestConsOv,"cols=1;rows=32")</f>
        <v>#NAME?</v>
      </c>
      <c r="BT8" s="66" t="e">
        <f ca="1">_xll.BDS(TICKER &amp;" EQUITY",BS7,"BEST_FPERIOD_OVERRIDE",EstDetPerO,"STARTCOL=4","ENDCOL=4","EQY_FUND_CRNCY",CURRENCY,"BEST_CONSOLIDATED_OVERRIDE",BestConsOv,"cols=1;rows=32")</f>
        <v>#NAME?</v>
      </c>
      <c r="BU8" s="66" t="e">
        <f ca="1">_xll.BDS(TICKER &amp;" EQUITY",BS7,"BEST_FPERIOD_OVERRIDE",EstDetPerO,"STARTCOL=6","ENDCOL=6","EQY_FUND_CRNCY",CURRENCY,"BEST_CONSOLIDATED_OVERRIDE",BestConsOv,"cols=1;rows=32")</f>
        <v>#NAME?</v>
      </c>
      <c r="BV8" t="e">
        <f ca="1">_xll.BDS(TICKER &amp;" EQUITY",BS7,"BEST_FPERIOD_OVERRIDE",EstDetPerT,"STARTCOL=1","ENDCOL=1","EQY_FUND_CRNCY",CURRENCY,"BEST_CONSOLIDATED_OVERRIDE",BestConsOv,"cols=1;rows=31")</f>
        <v>#NAME?</v>
      </c>
      <c r="BW8" s="66" t="e">
        <f ca="1">_xll.BDS(TICKER &amp;" EQUITY",BS7,"BEST_FPERIOD_OVERRIDE",EstDetPerT,"STARTCOL=4","ENDCOL=4","EQY_FUND_CRNCY",CURRENCY,"BEST_CONSOLIDATED_OVERRIDE",BestConsOv,"cols=1;rows=31")</f>
        <v>#NAME?</v>
      </c>
      <c r="BX8" t="e">
        <f ca="1">_xll.BDS(TICKER &amp;" EQUITY",BX7,"BEST_FPERIOD_OVERRIDE",EstDetPerO,"STARTCOL=1","ENDCOL=1","EQY_FUND_CRNCY",CURRENCY,"BEST_CONSOLIDATED_OVERRIDE",BestConsOv,"cols=1;rows=22")</f>
        <v>#NAME?</v>
      </c>
      <c r="BY8" s="66" t="e">
        <f ca="1">_xll.BDS(TICKER &amp;" EQUITY",BX7,"BEST_FPERIOD_OVERRIDE",EstDetPerO,"STARTCOL=4","ENDCOL=4","EQY_FUND_CRNCY",CURRENCY,"BEST_CONSOLIDATED_OVERRIDE",BestConsOv,"cols=1;rows=22")</f>
        <v>#NAME?</v>
      </c>
      <c r="BZ8" s="66" t="e">
        <f ca="1">_xll.BDS(TICKER &amp;" EQUITY",BX7,"BEST_FPERIOD_OVERRIDE",EstDetPerO,"STARTCOL=6","ENDCOL=6","EQY_FUND_CRNCY",CURRENCY,"BEST_CONSOLIDATED_OVERRIDE",BestConsOv,"cols=1;rows=22")</f>
        <v>#NAME?</v>
      </c>
      <c r="CA8" t="e">
        <f ca="1">_xll.BDS(TICKER &amp;" EQUITY",BX7,"BEST_FPERIOD_OVERRIDE",EstDetPerT,"STARTCOL=1","ENDCOL=1","EQY_FUND_CRNCY",CURRENCY,"BEST_CONSOLIDATED_OVERRIDE",BestConsOv,"cols=1;rows=22")</f>
        <v>#NAME?</v>
      </c>
      <c r="CB8" s="66" t="e">
        <f ca="1">_xll.BDS(TICKER &amp;" EQUITY",BX7,"BEST_FPERIOD_OVERRIDE",EstDetPerT,"STARTCOL=4","ENDCOL=4","EQY_FUND_CRNCY",CURRENCY,"BEST_CONSOLIDATED_OVERRIDE",BestConsOv,"cols=1;rows=22")</f>
        <v>#NAME?</v>
      </c>
      <c r="CC8" t="e">
        <f ca="1">_xll.BDS(TICKER &amp;" EQUITY",CC7,"BEST_FPERIOD_OVERRIDE",EstDetPerO,"STARTCOL=1","ENDCOL=1","EQY_FUND_CRNCY",CURRENCY,"BEST_CONSOLIDATED_OVERRIDE",BestConsOv,"cols=1;rows=35")</f>
        <v>#NAME?</v>
      </c>
      <c r="CD8" s="66" t="e">
        <f ca="1">_xll.BDS(TICKER &amp;" EQUITY",CC7,"BEST_FPERIOD_OVERRIDE",EstDetPerO,"STARTCOL=4","ENDCOL=4","EQY_FUND_CRNCY",CURRENCY,"BEST_CONSOLIDATED_OVERRIDE",BestConsOv,"cols=1;rows=35")</f>
        <v>#NAME?</v>
      </c>
      <c r="CE8" s="66" t="e">
        <f ca="1">_xll.BDS(TICKER &amp;" EQUITY",CC7,"BEST_FPERIOD_OVERRIDE",EstDetPerO,"STARTCOL=6","ENDCOL=6","EQY_FUND_CRNCY",CURRENCY,"BEST_CONSOLIDATED_OVERRIDE",BestConsOv,"cols=1;rows=35")</f>
        <v>#NAME?</v>
      </c>
      <c r="CF8" t="e">
        <f ca="1">_xll.BDS(TICKER &amp;" EQUITY",CC7,"BEST_FPERIOD_OVERRIDE",EstDetPerT,"STARTCOL=1","ENDCOL=1","EQY_FUND_CRNCY",CURRENCY,"BEST_CONSOLIDATED_OVERRIDE",BestConsOv,"cols=1;rows=33")</f>
        <v>#NAME?</v>
      </c>
      <c r="CG8" s="66" t="e">
        <f ca="1">_xll.BDS(TICKER &amp;" EQUITY",CC7,"BEST_FPERIOD_OVERRIDE",EstDetPerT,"STARTCOL=4","ENDCOL=4","EQY_FUND_CRNCY",CURRENCY,"BEST_CONSOLIDATED_OVERRIDE",BestConsOv,"cols=1;rows=33")</f>
        <v>#NAME?</v>
      </c>
      <c r="CH8" t="e">
        <f ca="1">_xll.BDS(TICKER &amp;" EQUITY",CH7,"BEST_FPERIOD_OVERRIDE",EstDetPerO,"STARTCOL=1","ENDCOL=1","EQY_FUND_CRNCY",CURRENCY,"BEST_CONSOLIDATED_OVERRIDE",BestConsOv,"cols=1;rows=35")</f>
        <v>#NAME?</v>
      </c>
      <c r="CI8" s="66" t="e">
        <f ca="1">_xll.BDS(TICKER &amp;" EQUITY",CH7,"BEST_FPERIOD_OVERRIDE",EstDetPerO,"STARTCOL=4","ENDCOL=4","EQY_FUND_CRNCY",CURRENCY,"BEST_CONSOLIDATED_OVERRIDE",BestConsOv,"cols=1;rows=35")</f>
        <v>#NAME?</v>
      </c>
      <c r="CJ8" s="66" t="e">
        <f ca="1">_xll.BDS(TICKER &amp;" EQUITY",CH7,"BEST_FPERIOD_OVERRIDE",EstDetPerO,"STARTCOL=6","ENDCOL=6","EQY_FUND_CRNCY",CURRENCY,"BEST_CONSOLIDATED_OVERRIDE",BestConsOv,"cols=1;rows=35")</f>
        <v>#NAME?</v>
      </c>
      <c r="CK8" t="e">
        <f ca="1">_xll.BDS(TICKER &amp;" EQUITY",CH7,"BEST_FPERIOD_OVERRIDE",EstDetPerT,"STARTCOL=1","ENDCOL=1","EQY_FUND_CRNCY",CURRENCY,"BEST_CONSOLIDATED_OVERRIDE",BestConsOv,"cols=1;rows=33")</f>
        <v>#NAME?</v>
      </c>
      <c r="CL8" s="66" t="e">
        <f ca="1">_xll.BDS(TICKER &amp;" EQUITY",CH7,"BEST_FPERIOD_OVERRIDE",EstDetPerT,"STARTCOL=4","ENDCOL=4","EQY_FUND_CRNCY",CURRENCY,"BEST_CONSOLIDATED_OVERRIDE",BestConsOv,"cols=1;rows=33")</f>
        <v>#NAME?</v>
      </c>
      <c r="CM8" t="e">
        <f ca="1">_xll.BDS(TICKER &amp;" EQUITY",CM7,"BEST_FPERIOD_OVERRIDE",EstDetPerO,"STARTCOL=1","ENDCOL=1","EQY_FUND_CRNCY",CURRENCY,"BEST_CONSOLIDATED_OVERRIDE",BestConsOv,"cols=1;rows=9")</f>
        <v>#NAME?</v>
      </c>
      <c r="CN8" s="66" t="e">
        <f ca="1">_xll.BDS(TICKER &amp;" EQUITY",CM7,"BEST_FPERIOD_OVERRIDE",EstDetPerO,"STARTCOL=4","ENDCOL=4","EQY_FUND_CRNCY",CURRENCY,"BEST_CONSOLIDATED_OVERRIDE",BestConsOv,"cols=1;rows=9")</f>
        <v>#NAME?</v>
      </c>
      <c r="CO8" s="66" t="e">
        <f ca="1">_xll.BDS(TICKER &amp;" EQUITY",CM7,"BEST_FPERIOD_OVERRIDE",EstDetPerO,"STARTCOL=6","ENDCOL=6","EQY_FUND_CRNCY",CURRENCY,"BEST_CONSOLIDATED_OVERRIDE",BestConsOv,"cols=1;rows=9")</f>
        <v>#NAME?</v>
      </c>
      <c r="CP8" t="e">
        <f ca="1">_xll.BDS(TICKER &amp;" EQUITY",CM7,"BEST_FPERIOD_OVERRIDE",EstDetPerT,"STARTCOL=1","ENDCOL=1","EQY_FUND_CRNCY",CURRENCY,"BEST_CONSOLIDATED_OVERRIDE",BestConsOv,"cols=1;rows=9")</f>
        <v>#NAME?</v>
      </c>
      <c r="CQ8" s="66" t="e">
        <f ca="1">_xll.BDS(TICKER &amp;" EQUITY",CM7,"BEST_FPERIOD_OVERRIDE",EstDetPerT,"STARTCOL=4","ENDCOL=4","EQY_FUND_CRNCY",CURRENCY,"BEST_CONSOLIDATED_OVERRIDE",BestConsOv,"cols=1;rows=9")</f>
        <v>#NAME?</v>
      </c>
      <c r="CR8" t="e">
        <f ca="1">_xll.BDS(TICKER &amp;" EQUITY",CR7,"BEST_FPERIOD_OVERRIDE",EstDetPerO,"STARTCOL=1","ENDCOL=1","EQY_FUND_CRNCY",CURRENCY,"BEST_CONSOLIDATED_OVERRIDE",BestConsOv,"cols=1;rows=16")</f>
        <v>#NAME?</v>
      </c>
      <c r="CS8" s="66" t="e">
        <f ca="1">_xll.BDS(TICKER &amp;" EQUITY",CR7,"BEST_FPERIOD_OVERRIDE",EstDetPerO,"STARTCOL=4","ENDCOL=4","EQY_FUND_CRNCY",CURRENCY,"BEST_CONSOLIDATED_OVERRIDE",BestConsOv,"cols=1;rows=16")</f>
        <v>#NAME?</v>
      </c>
      <c r="CT8" s="66" t="e">
        <f ca="1">_xll.BDS(TICKER &amp;" EQUITY",CR7,"BEST_FPERIOD_OVERRIDE",EstDetPerO,"STARTCOL=6","ENDCOL=6","EQY_FUND_CRNCY",CURRENCY,"BEST_CONSOLIDATED_OVERRIDE",BestConsOv,"cols=1;rows=16")</f>
        <v>#NAME?</v>
      </c>
      <c r="CU8" t="e">
        <f ca="1">_xll.BDS(TICKER &amp;" EQUITY",CR7,"BEST_FPERIOD_OVERRIDE",EstDetPerT,"STARTCOL=1","ENDCOL=1","EQY_FUND_CRNCY",CURRENCY,"BEST_CONSOLIDATED_OVERRIDE",BestConsOv,"cols=1;rows=16")</f>
        <v>#NAME?</v>
      </c>
      <c r="CV8" s="66" t="e">
        <f ca="1">_xll.BDS(TICKER &amp;" EQUITY",CR7,"BEST_FPERIOD_OVERRIDE",EstDetPerT,"STARTCOL=4","ENDCOL=4","EQY_FUND_CRNCY",CURRENCY,"BEST_CONSOLIDATED_OVERRIDE",BestConsOv,"cols=1;rows=16")</f>
        <v>#NAME?</v>
      </c>
      <c r="CW8" t="e">
        <f ca="1">_xll.BDS(TICKER &amp;" EQUITY",CW7,"BEST_FPERIOD_OVERRIDE",EstDetPerO,"STARTCOL=1","ENDCOL=1","EQY_FUND_CRNCY",CURRENCY,"BEST_CONSOLIDATED_OVERRIDE",BestConsOv,"cols=1;rows=7")</f>
        <v>#NAME?</v>
      </c>
      <c r="CX8" s="66" t="e">
        <f ca="1">_xll.BDS(TICKER &amp;" EQUITY",CW7,"BEST_FPERIOD_OVERRIDE",EstDetPerO,"STARTCOL=4","ENDCOL=4","EQY_FUND_CRNCY",CURRENCY,"BEST_CONSOLIDATED_OVERRIDE",BestConsOv,"cols=1;rows=7")</f>
        <v>#NAME?</v>
      </c>
      <c r="CY8" s="66" t="e">
        <f ca="1">_xll.BDS(TICKER &amp;" EQUITY",CW7,"BEST_FPERIOD_OVERRIDE",EstDetPerO,"STARTCOL=6","ENDCOL=6","EQY_FUND_CRNCY",CURRENCY,"BEST_CONSOLIDATED_OVERRIDE",BestConsOv,"cols=1;rows=7")</f>
        <v>#NAME?</v>
      </c>
      <c r="CZ8" t="e">
        <f ca="1">_xll.BDS(TICKER &amp;" EQUITY",CW7,"BEST_FPERIOD_OVERRIDE",EstDetPerT,"STARTCOL=1","ENDCOL=1","EQY_FUND_CRNCY",CURRENCY,"BEST_CONSOLIDATED_OVERRIDE",BestConsOv,"cols=1;rows=7")</f>
        <v>#NAME?</v>
      </c>
      <c r="DA8" s="66" t="e">
        <f ca="1">_xll.BDS(TICKER &amp;" EQUITY",CW7,"BEST_FPERIOD_OVERRIDE",EstDetPerT,"STARTCOL=4","ENDCOL=4","EQY_FUND_CRNCY",CURRENCY,"BEST_CONSOLIDATED_OVERRIDE",BestConsOv,"cols=1;rows=7")</f>
        <v>#NAME?</v>
      </c>
      <c r="DB8" t="e">
        <f ca="1">_xll.BDS(TICKER &amp;" EQUITY",DB7,"BEST_FPERIOD_OVERRIDE",EstDetPerO,"STARTCOL=1","ENDCOL=1","EQY_FUND_CRNCY",CURRENCY,"BEST_CONSOLIDATED_OVERRIDE",BestConsOv,"cols=1;rows=10")</f>
        <v>#NAME?</v>
      </c>
      <c r="DC8" s="66" t="e">
        <f ca="1">_xll.BDS(TICKER &amp;" EQUITY",DB7,"BEST_FPERIOD_OVERRIDE",EstDetPerO,"STARTCOL=4","ENDCOL=4","EQY_FUND_CRNCY",CURRENCY,"BEST_CONSOLIDATED_OVERRIDE",BestConsOv,"cols=1;rows=10")</f>
        <v>#NAME?</v>
      </c>
      <c r="DD8" s="66" t="e">
        <f ca="1">_xll.BDS(TICKER &amp;" EQUITY",DB7,"BEST_FPERIOD_OVERRIDE",EstDetPerO,"STARTCOL=6","ENDCOL=6","EQY_FUND_CRNCY",CURRENCY,"BEST_CONSOLIDATED_OVERRIDE",BestConsOv,"cols=1;rows=10")</f>
        <v>#NAME?</v>
      </c>
      <c r="DE8" t="e">
        <f ca="1">_xll.BDS(TICKER &amp;" EQUITY",DB7,"BEST_FPERIOD_OVERRIDE",EstDetPerT,"STARTCOL=1","ENDCOL=1","EQY_FUND_CRNCY",CURRENCY,"BEST_CONSOLIDATED_OVERRIDE",BestConsOv,"cols=1;rows=11")</f>
        <v>#NAME?</v>
      </c>
      <c r="DF8" s="66" t="e">
        <f ca="1">_xll.BDS(TICKER &amp;" EQUITY",DB7,"BEST_FPERIOD_OVERRIDE",EstDetPerT,"STARTCOL=4","ENDCOL=4","EQY_FUND_CRNCY",CURRENCY,"BEST_CONSOLIDATED_OVERRIDE",BestConsOv,"cols=1;rows=11")</f>
        <v>#NAME?</v>
      </c>
      <c r="DG8" t="e">
        <f ca="1">_xll.BDS(TICKER &amp;" EQUITY",DG7,"BEST_FPERIOD_OVERRIDE",EstDetPerO,"STARTCOL=1","ENDCOL=1","EQY_FUND_CRNCY",CURRENCY,"BEST_CONSOLIDATED_OVERRIDE",BestConsOv,"cols=1;rows=5")</f>
        <v>#NAME?</v>
      </c>
      <c r="DH8" s="66" t="e">
        <f ca="1">_xll.BDS(TICKER &amp;" EQUITY",DG7,"BEST_FPERIOD_OVERRIDE",EstDetPerO,"STARTCOL=4","ENDCOL=4","EQY_FUND_CRNCY",CURRENCY,"BEST_CONSOLIDATED_OVERRIDE",BestConsOv,"cols=1;rows=5")</f>
        <v>#NAME?</v>
      </c>
      <c r="DI8" s="66" t="e">
        <f ca="1">_xll.BDS(TICKER &amp;" EQUITY",DG7,"BEST_FPERIOD_OVERRIDE",EstDetPerO,"STARTCOL=6","ENDCOL=6","EQY_FUND_CRNCY",CURRENCY,"BEST_CONSOLIDATED_OVERRIDE",BestConsOv,"cols=1;rows=5")</f>
        <v>#NAME?</v>
      </c>
      <c r="DJ8" t="e">
        <f ca="1">_xll.BDS(TICKER &amp;" EQUITY",DG7,"BEST_FPERIOD_OVERRIDE",EstDetPerT,"STARTCOL=1","ENDCOL=1","EQY_FUND_CRNCY",CURRENCY,"BEST_CONSOLIDATED_OVERRIDE",BestConsOv,"cols=1;rows=5")</f>
        <v>#NAME?</v>
      </c>
      <c r="DK8" s="66" t="e">
        <f ca="1">_xll.BDS(TICKER &amp;" EQUITY",DG7,"BEST_FPERIOD_OVERRIDE",EstDetPerT,"STARTCOL=4","ENDCOL=4","EQY_FUND_CRNCY",CURRENCY,"BEST_CONSOLIDATED_OVERRIDE",BestConsOv,"cols=1;rows=5")</f>
        <v>#NAME?</v>
      </c>
      <c r="DL8" t="e">
        <f ca="1">_xll.BDS(TICKER &amp;" EQUITY",DL7,"BEST_FPERIOD_OVERRIDE",EstDetPerO,"STARTCOL=1","ENDCOL=1","EQY_FUND_CRNCY",CURRENCY,"BEST_CONSOLIDATED_OVERRIDE",BestConsOv,"cols=1;rows=12")</f>
        <v>#NAME?</v>
      </c>
      <c r="DM8" s="66" t="e">
        <f ca="1">_xll.BDS(TICKER &amp;" EQUITY",DL7,"BEST_FPERIOD_OVERRIDE",EstDetPerO,"STARTCOL=4","ENDCOL=4","EQY_FUND_CRNCY",CURRENCY,"BEST_CONSOLIDATED_OVERRIDE",BestConsOv,"cols=1;rows=12")</f>
        <v>#NAME?</v>
      </c>
      <c r="DN8" s="66" t="e">
        <f ca="1">_xll.BDS(TICKER &amp;" EQUITY",DL7,"BEST_FPERIOD_OVERRIDE",EstDetPerO,"STARTCOL=6","ENDCOL=6","EQY_FUND_CRNCY",CURRENCY,"BEST_CONSOLIDATED_OVERRIDE",BestConsOv,"cols=1;rows=12")</f>
        <v>#NAME?</v>
      </c>
      <c r="DO8" t="e">
        <f ca="1">_xll.BDS(TICKER &amp;" EQUITY",DL7,"BEST_FPERIOD_OVERRIDE",EstDetPerT,"STARTCOL=1","ENDCOL=1","EQY_FUND_CRNCY",CURRENCY,"BEST_CONSOLIDATED_OVERRIDE",BestConsOv,"cols=1;rows=12")</f>
        <v>#NAME?</v>
      </c>
      <c r="DP8" s="66" t="e">
        <f ca="1">_xll.BDS(TICKER &amp;" EQUITY",DL7,"BEST_FPERIOD_OVERRIDE",EstDetPerT,"STARTCOL=4","ENDCOL=4","EQY_FUND_CRNCY",CURRENCY,"BEST_CONSOLIDATED_OVERRIDE",BestConsOv,"cols=1;rows=12")</f>
        <v>#NAME?</v>
      </c>
    </row>
    <row r="9" spans="1:123">
      <c r="A9" s="46" t="s">
        <v>517</v>
      </c>
      <c r="B9" s="45">
        <v>43008</v>
      </c>
      <c r="C9" s="38">
        <v>228594</v>
      </c>
      <c r="D9" s="38">
        <f t="shared" si="0"/>
        <v>2017</v>
      </c>
      <c r="F9" s="52"/>
      <c r="I9" s="53"/>
      <c r="K9" s="52"/>
      <c r="N9" s="53"/>
      <c r="P9" t="s">
        <v>401</v>
      </c>
      <c r="Q9" t="s">
        <v>422</v>
      </c>
      <c r="R9" t="s">
        <v>492</v>
      </c>
      <c r="S9" t="s">
        <v>387</v>
      </c>
      <c r="T9" t="s">
        <v>488</v>
      </c>
      <c r="V9" s="14">
        <v>45667</v>
      </c>
      <c r="W9">
        <v>3535613.6776000001</v>
      </c>
      <c r="X9">
        <v>413906.17800000001</v>
      </c>
      <c r="Y9">
        <v>446396.53700000001</v>
      </c>
      <c r="Z9">
        <v>473550.54200000002</v>
      </c>
      <c r="AA9">
        <v>3535613.6776000001</v>
      </c>
      <c r="AB9">
        <v>144263.89300000001</v>
      </c>
      <c r="AC9">
        <v>157277.34599999999</v>
      </c>
      <c r="AD9">
        <v>167513.579</v>
      </c>
      <c r="AF9" s="14">
        <f t="shared" si="1"/>
        <v>45667</v>
      </c>
      <c r="AG9">
        <f t="shared" si="2"/>
        <v>8.5420654861546907</v>
      </c>
      <c r="AH9">
        <f t="shared" si="3"/>
        <v>7.9203429788255724</v>
      </c>
      <c r="AI9">
        <f t="shared" si="4"/>
        <v>7.4661801941301542</v>
      </c>
      <c r="AJ9">
        <f t="shared" si="5"/>
        <v>24.507959712413971</v>
      </c>
      <c r="AK9">
        <f t="shared" si="6"/>
        <v>22.48012042115716</v>
      </c>
      <c r="AL9">
        <f t="shared" si="7"/>
        <v>21.106430288854373</v>
      </c>
      <c r="AN9" t="s">
        <v>640</v>
      </c>
      <c r="AO9" t="str">
        <f t="shared" si="8"/>
        <v>TD Cowen</v>
      </c>
      <c r="AQ9" t="s">
        <v>640</v>
      </c>
      <c r="AR9" t="str">
        <f t="shared" si="9"/>
        <v>TD Cowen</v>
      </c>
      <c r="AT9" t="s">
        <v>601</v>
      </c>
      <c r="AU9" t="s">
        <v>551</v>
      </c>
      <c r="AV9" t="s">
        <v>551</v>
      </c>
      <c r="AW9" t="s">
        <v>601</v>
      </c>
      <c r="AX9" t="s">
        <v>551</v>
      </c>
      <c r="AY9" t="s">
        <v>601</v>
      </c>
      <c r="AZ9" t="s">
        <v>551</v>
      </c>
      <c r="BA9" t="s">
        <v>551</v>
      </c>
      <c r="BB9" t="s">
        <v>601</v>
      </c>
      <c r="BC9" t="s">
        <v>551</v>
      </c>
      <c r="BD9" t="s">
        <v>601</v>
      </c>
      <c r="BE9" t="s">
        <v>551</v>
      </c>
      <c r="BF9" t="s">
        <v>551</v>
      </c>
      <c r="BG9" t="s">
        <v>601</v>
      </c>
      <c r="BH9" t="s">
        <v>551</v>
      </c>
      <c r="BI9" t="s">
        <v>601</v>
      </c>
      <c r="BJ9" t="s">
        <v>551</v>
      </c>
      <c r="BK9" t="s">
        <v>551</v>
      </c>
      <c r="BL9" t="s">
        <v>601</v>
      </c>
      <c r="BM9" t="s">
        <v>551</v>
      </c>
      <c r="BN9" t="s">
        <v>601</v>
      </c>
      <c r="BO9" t="s">
        <v>551</v>
      </c>
      <c r="BP9" t="s">
        <v>551</v>
      </c>
      <c r="BQ9" t="s">
        <v>601</v>
      </c>
      <c r="BR9" t="s">
        <v>551</v>
      </c>
      <c r="BS9" t="s">
        <v>601</v>
      </c>
      <c r="BT9" t="s">
        <v>551</v>
      </c>
      <c r="BU9" t="s">
        <v>551</v>
      </c>
      <c r="BV9" t="s">
        <v>601</v>
      </c>
      <c r="BW9" t="s">
        <v>551</v>
      </c>
      <c r="BX9" t="s">
        <v>639</v>
      </c>
      <c r="BY9" t="s">
        <v>551</v>
      </c>
      <c r="BZ9" t="s">
        <v>551</v>
      </c>
      <c r="CA9" t="s">
        <v>639</v>
      </c>
      <c r="CB9" t="s">
        <v>551</v>
      </c>
      <c r="CC9" t="s">
        <v>601</v>
      </c>
      <c r="CD9" t="s">
        <v>551</v>
      </c>
      <c r="CE9" t="s">
        <v>551</v>
      </c>
      <c r="CF9" t="s">
        <v>601</v>
      </c>
      <c r="CG9" t="s">
        <v>551</v>
      </c>
      <c r="CH9" t="s">
        <v>601</v>
      </c>
      <c r="CI9" t="s">
        <v>551</v>
      </c>
      <c r="CJ9" t="s">
        <v>551</v>
      </c>
      <c r="CK9" t="s">
        <v>601</v>
      </c>
      <c r="CL9" t="s">
        <v>551</v>
      </c>
      <c r="CM9" t="s">
        <v>601</v>
      </c>
      <c r="CN9" t="s">
        <v>551</v>
      </c>
      <c r="CO9" t="s">
        <v>551</v>
      </c>
      <c r="CP9" t="s">
        <v>601</v>
      </c>
      <c r="CQ9" t="s">
        <v>551</v>
      </c>
      <c r="CR9" t="s">
        <v>633</v>
      </c>
      <c r="CS9" t="s">
        <v>551</v>
      </c>
      <c r="CT9" t="s">
        <v>551</v>
      </c>
      <c r="CU9" t="s">
        <v>633</v>
      </c>
      <c r="CV9" t="s">
        <v>551</v>
      </c>
      <c r="CW9" t="s">
        <v>624</v>
      </c>
      <c r="CX9" t="s">
        <v>551</v>
      </c>
      <c r="CY9" t="s">
        <v>551</v>
      </c>
      <c r="CZ9" t="s">
        <v>624</v>
      </c>
      <c r="DA9" t="s">
        <v>551</v>
      </c>
      <c r="DB9" t="s">
        <v>529</v>
      </c>
      <c r="DC9" t="s">
        <v>551</v>
      </c>
      <c r="DD9" t="s">
        <v>551</v>
      </c>
      <c r="DE9" t="s">
        <v>633</v>
      </c>
      <c r="DF9" t="s">
        <v>551</v>
      </c>
      <c r="DG9" t="s">
        <v>555</v>
      </c>
      <c r="DH9" t="s">
        <v>551</v>
      </c>
      <c r="DI9" t="s">
        <v>551</v>
      </c>
      <c r="DJ9" t="s">
        <v>555</v>
      </c>
      <c r="DK9" t="s">
        <v>551</v>
      </c>
      <c r="DL9" t="s">
        <v>639</v>
      </c>
      <c r="DM9" t="s">
        <v>551</v>
      </c>
      <c r="DN9" t="s">
        <v>551</v>
      </c>
      <c r="DO9" t="s">
        <v>639</v>
      </c>
      <c r="DP9" t="s">
        <v>551</v>
      </c>
    </row>
    <row r="10" spans="1:123">
      <c r="A10" s="46" t="s">
        <v>518</v>
      </c>
      <c r="B10" s="45">
        <v>42637</v>
      </c>
      <c r="C10" s="38">
        <v>215091</v>
      </c>
      <c r="D10" s="38">
        <f t="shared" si="0"/>
        <v>2016</v>
      </c>
      <c r="F10" s="54"/>
      <c r="G10" s="49"/>
      <c r="H10" s="49"/>
      <c r="I10" s="50"/>
      <c r="K10" s="54"/>
      <c r="L10" s="49"/>
      <c r="M10" s="49"/>
      <c r="N10" s="50"/>
      <c r="V10" s="14">
        <v>45660</v>
      </c>
      <c r="W10">
        <v>3634017.6853</v>
      </c>
      <c r="X10">
        <v>414216.44400000002</v>
      </c>
      <c r="Y10">
        <v>446939.51199999999</v>
      </c>
      <c r="Z10">
        <v>473452.783</v>
      </c>
      <c r="AA10">
        <v>3634017.6853</v>
      </c>
      <c r="AB10">
        <v>144785.28599999999</v>
      </c>
      <c r="AC10">
        <v>157916.038</v>
      </c>
      <c r="AD10">
        <v>167208.44399999999</v>
      </c>
      <c r="AF10" s="14">
        <f t="shared" si="1"/>
        <v>45660</v>
      </c>
      <c r="AG10">
        <f t="shared" si="2"/>
        <v>8.7732337475718367</v>
      </c>
      <c r="AH10">
        <f t="shared" si="3"/>
        <v>8.1308937512331649</v>
      </c>
      <c r="AI10">
        <f t="shared" si="4"/>
        <v>7.675565158310623</v>
      </c>
      <c r="AJ10">
        <f t="shared" si="5"/>
        <v>25.099357715810985</v>
      </c>
      <c r="AK10">
        <f t="shared" si="6"/>
        <v>23.012340806701342</v>
      </c>
      <c r="AL10">
        <f t="shared" si="7"/>
        <v>21.733457942470896</v>
      </c>
      <c r="AN10" t="s">
        <v>641</v>
      </c>
      <c r="AO10" t="str">
        <f t="shared" si="8"/>
        <v>MoffettNathanson LLC</v>
      </c>
      <c r="AQ10" t="s">
        <v>641</v>
      </c>
      <c r="AR10" t="str">
        <f t="shared" si="9"/>
        <v>MoffettNathanson LLC</v>
      </c>
      <c r="AT10" t="s">
        <v>542</v>
      </c>
      <c r="AU10">
        <v>1.62</v>
      </c>
      <c r="AV10">
        <v>1.55</v>
      </c>
      <c r="AW10" t="s">
        <v>542</v>
      </c>
      <c r="AX10">
        <v>1.87</v>
      </c>
      <c r="AY10" t="s">
        <v>542</v>
      </c>
      <c r="AZ10">
        <v>1.62</v>
      </c>
      <c r="BA10">
        <v>1.55</v>
      </c>
      <c r="BB10" t="s">
        <v>542</v>
      </c>
      <c r="BC10">
        <v>1.87</v>
      </c>
      <c r="BD10" t="s">
        <v>542</v>
      </c>
      <c r="BE10">
        <v>94555</v>
      </c>
      <c r="BF10">
        <v>90898</v>
      </c>
      <c r="BG10" t="s">
        <v>542</v>
      </c>
      <c r="BH10">
        <v>101450</v>
      </c>
      <c r="BI10" t="s">
        <v>641</v>
      </c>
      <c r="BJ10" t="s">
        <v>551</v>
      </c>
      <c r="BK10" t="s">
        <v>551</v>
      </c>
      <c r="BL10" t="s">
        <v>641</v>
      </c>
      <c r="BM10" t="s">
        <v>551</v>
      </c>
      <c r="BN10" t="s">
        <v>639</v>
      </c>
      <c r="BO10" t="s">
        <v>551</v>
      </c>
      <c r="BP10" t="s">
        <v>551</v>
      </c>
      <c r="BQ10" t="s">
        <v>639</v>
      </c>
      <c r="BR10" t="s">
        <v>551</v>
      </c>
      <c r="BS10" t="s">
        <v>641</v>
      </c>
      <c r="BT10" t="s">
        <v>551</v>
      </c>
      <c r="BU10" t="s">
        <v>551</v>
      </c>
      <c r="BV10" t="s">
        <v>641</v>
      </c>
      <c r="BW10" t="s">
        <v>551</v>
      </c>
      <c r="BX10" t="s">
        <v>541</v>
      </c>
      <c r="BY10" t="s">
        <v>551</v>
      </c>
      <c r="BZ10" t="s">
        <v>551</v>
      </c>
      <c r="CA10" t="s">
        <v>541</v>
      </c>
      <c r="CB10" t="s">
        <v>551</v>
      </c>
      <c r="CC10" t="s">
        <v>641</v>
      </c>
      <c r="CD10" t="s">
        <v>551</v>
      </c>
      <c r="CE10" t="s">
        <v>551</v>
      </c>
      <c r="CF10" t="s">
        <v>639</v>
      </c>
      <c r="CG10" t="s">
        <v>551</v>
      </c>
      <c r="CH10" t="s">
        <v>641</v>
      </c>
      <c r="CI10" t="s">
        <v>551</v>
      </c>
      <c r="CJ10" t="s">
        <v>551</v>
      </c>
      <c r="CK10" t="s">
        <v>639</v>
      </c>
      <c r="CL10" t="s">
        <v>551</v>
      </c>
      <c r="CM10" t="s">
        <v>639</v>
      </c>
      <c r="CN10" t="s">
        <v>551</v>
      </c>
      <c r="CO10" t="s">
        <v>551</v>
      </c>
      <c r="CP10" t="s">
        <v>639</v>
      </c>
      <c r="CQ10" t="s">
        <v>551</v>
      </c>
      <c r="CR10" t="s">
        <v>608</v>
      </c>
      <c r="CS10" t="s">
        <v>551</v>
      </c>
      <c r="CT10" t="s">
        <v>551</v>
      </c>
      <c r="CU10" t="s">
        <v>608</v>
      </c>
      <c r="CV10" t="s">
        <v>551</v>
      </c>
      <c r="CW10" t="s">
        <v>529</v>
      </c>
      <c r="CX10" t="s">
        <v>551</v>
      </c>
      <c r="CY10" t="s">
        <v>551</v>
      </c>
      <c r="CZ10" t="s">
        <v>529</v>
      </c>
      <c r="DA10" t="s">
        <v>551</v>
      </c>
      <c r="DB10" t="s">
        <v>535</v>
      </c>
      <c r="DC10" t="s">
        <v>551</v>
      </c>
      <c r="DD10" t="s">
        <v>551</v>
      </c>
      <c r="DE10" t="s">
        <v>624</v>
      </c>
      <c r="DF10" t="s">
        <v>551</v>
      </c>
      <c r="DG10" t="s">
        <v>624</v>
      </c>
      <c r="DH10" t="s">
        <v>551</v>
      </c>
      <c r="DI10" t="s">
        <v>551</v>
      </c>
      <c r="DJ10" t="s">
        <v>624</v>
      </c>
      <c r="DK10" t="s">
        <v>551</v>
      </c>
      <c r="DL10" t="s">
        <v>541</v>
      </c>
      <c r="DM10" t="s">
        <v>551</v>
      </c>
      <c r="DN10" t="s">
        <v>551</v>
      </c>
      <c r="DO10" t="s">
        <v>541</v>
      </c>
      <c r="DP10" t="s">
        <v>551</v>
      </c>
    </row>
    <row r="11" spans="1:123">
      <c r="F11" s="52" t="s">
        <v>530</v>
      </c>
      <c r="G11" s="36">
        <f t="array" aca="1" ref="G11" ca="1">SUM(IF(ISNUMBER(G$3:G$10),G$3:G$10))</f>
        <v>78129</v>
      </c>
      <c r="I11" s="36">
        <f t="array" aca="1" ref="I11" ca="1">SUM(IF(ISNUMBER(I$3:I$10),I$3:I$10))</f>
        <v>224670</v>
      </c>
      <c r="V11" s="14">
        <v>45653</v>
      </c>
      <c r="W11">
        <v>3818884.2006000001</v>
      </c>
      <c r="X11">
        <v>414236.35600000003</v>
      </c>
      <c r="Y11">
        <v>446954.049</v>
      </c>
      <c r="Z11">
        <v>473460.826</v>
      </c>
      <c r="AA11">
        <v>3818884.2006000001</v>
      </c>
      <c r="AB11">
        <v>144783.821</v>
      </c>
      <c r="AC11">
        <v>157911.11499999999</v>
      </c>
      <c r="AD11">
        <v>167191.55600000001</v>
      </c>
      <c r="AF11" s="14">
        <f t="shared" si="1"/>
        <v>45653</v>
      </c>
      <c r="AG11">
        <f t="shared" si="2"/>
        <v>9.2190947155782723</v>
      </c>
      <c r="AH11">
        <f t="shared" si="3"/>
        <v>8.5442434387701454</v>
      </c>
      <c r="AI11">
        <f t="shared" si="4"/>
        <v>8.0658926586673925</v>
      </c>
      <c r="AJ11">
        <f t="shared" si="5"/>
        <v>26.376456804520998</v>
      </c>
      <c r="AK11">
        <f t="shared" si="6"/>
        <v>24.183758062882404</v>
      </c>
      <c r="AL11">
        <f t="shared" si="7"/>
        <v>22.841370054597732</v>
      </c>
      <c r="AN11" t="s">
        <v>620</v>
      </c>
      <c r="AO11" t="str">
        <f t="shared" si="8"/>
        <v>Evercore ISI</v>
      </c>
      <c r="AQ11" t="s">
        <v>620</v>
      </c>
      <c r="AR11" t="str">
        <f t="shared" si="9"/>
        <v>Evercore ISI</v>
      </c>
      <c r="AT11" t="s">
        <v>639</v>
      </c>
      <c r="AU11" t="s">
        <v>551</v>
      </c>
      <c r="AV11" t="s">
        <v>551</v>
      </c>
      <c r="AW11" t="s">
        <v>639</v>
      </c>
      <c r="AX11" t="s">
        <v>551</v>
      </c>
      <c r="AY11" t="s">
        <v>639</v>
      </c>
      <c r="AZ11" t="s">
        <v>551</v>
      </c>
      <c r="BA11" t="s">
        <v>551</v>
      </c>
      <c r="BB11" t="s">
        <v>639</v>
      </c>
      <c r="BC11" t="s">
        <v>551</v>
      </c>
      <c r="BD11" t="s">
        <v>639</v>
      </c>
      <c r="BE11" t="s">
        <v>551</v>
      </c>
      <c r="BF11" t="s">
        <v>551</v>
      </c>
      <c r="BG11" t="s">
        <v>639</v>
      </c>
      <c r="BH11" t="s">
        <v>551</v>
      </c>
      <c r="BI11" t="s">
        <v>639</v>
      </c>
      <c r="BJ11" t="s">
        <v>551</v>
      </c>
      <c r="BK11" t="s">
        <v>551</v>
      </c>
      <c r="BL11" t="s">
        <v>639</v>
      </c>
      <c r="BM11" t="s">
        <v>551</v>
      </c>
      <c r="BN11" t="s">
        <v>541</v>
      </c>
      <c r="BO11" t="s">
        <v>551</v>
      </c>
      <c r="BP11" t="s">
        <v>551</v>
      </c>
      <c r="BQ11" t="s">
        <v>541</v>
      </c>
      <c r="BR11" t="s">
        <v>551</v>
      </c>
      <c r="BS11" t="s">
        <v>639</v>
      </c>
      <c r="BT11" t="s">
        <v>551</v>
      </c>
      <c r="BU11" t="s">
        <v>551</v>
      </c>
      <c r="BV11" t="s">
        <v>639</v>
      </c>
      <c r="BW11" t="s">
        <v>551</v>
      </c>
      <c r="BX11" t="s">
        <v>610</v>
      </c>
      <c r="BY11" t="s">
        <v>551</v>
      </c>
      <c r="BZ11" t="s">
        <v>551</v>
      </c>
      <c r="CA11" t="s">
        <v>610</v>
      </c>
      <c r="CB11" t="s">
        <v>551</v>
      </c>
      <c r="CC11" t="s">
        <v>639</v>
      </c>
      <c r="CD11" t="s">
        <v>551</v>
      </c>
      <c r="CE11" t="s">
        <v>551</v>
      </c>
      <c r="CF11" t="s">
        <v>541</v>
      </c>
      <c r="CG11" t="s">
        <v>551</v>
      </c>
      <c r="CH11" t="s">
        <v>639</v>
      </c>
      <c r="CI11" t="s">
        <v>551</v>
      </c>
      <c r="CJ11" t="s">
        <v>551</v>
      </c>
      <c r="CK11" t="s">
        <v>541</v>
      </c>
      <c r="CL11" t="s">
        <v>551</v>
      </c>
      <c r="CM11" t="s">
        <v>624</v>
      </c>
      <c r="CN11" t="s">
        <v>551</v>
      </c>
      <c r="CO11" t="s">
        <v>551</v>
      </c>
      <c r="CP11" t="s">
        <v>624</v>
      </c>
      <c r="CQ11" t="s">
        <v>551</v>
      </c>
      <c r="CR11" t="s">
        <v>624</v>
      </c>
      <c r="CS11" t="s">
        <v>551</v>
      </c>
      <c r="CT11" t="s">
        <v>551</v>
      </c>
      <c r="CU11" t="s">
        <v>624</v>
      </c>
      <c r="CV11" t="s">
        <v>551</v>
      </c>
      <c r="CW11" t="s">
        <v>552</v>
      </c>
      <c r="CX11" t="s">
        <v>551</v>
      </c>
      <c r="CY11" t="s">
        <v>551</v>
      </c>
      <c r="CZ11" t="s">
        <v>552</v>
      </c>
      <c r="DA11" t="s">
        <v>551</v>
      </c>
      <c r="DB11" t="s">
        <v>552</v>
      </c>
      <c r="DC11" t="s">
        <v>551</v>
      </c>
      <c r="DD11" t="s">
        <v>551</v>
      </c>
      <c r="DE11" t="s">
        <v>529</v>
      </c>
      <c r="DF11" t="s">
        <v>551</v>
      </c>
      <c r="DG11" t="s">
        <v>619</v>
      </c>
      <c r="DH11" t="s">
        <v>551</v>
      </c>
      <c r="DI11" t="s">
        <v>551</v>
      </c>
      <c r="DJ11" t="s">
        <v>619</v>
      </c>
      <c r="DK11" t="s">
        <v>551</v>
      </c>
      <c r="DL11" t="s">
        <v>610</v>
      </c>
      <c r="DM11" t="s">
        <v>551</v>
      </c>
      <c r="DN11" t="s">
        <v>551</v>
      </c>
      <c r="DO11" t="s">
        <v>610</v>
      </c>
      <c r="DP11" t="s">
        <v>551</v>
      </c>
    </row>
    <row r="12" spans="1:123">
      <c r="A12" s="47" t="e">
        <f ca="1">IF(LEFT(B13,1)="#",IF(LEFT(C13,1)="#",D12,C12),B12)</f>
        <v>#NAME?</v>
      </c>
      <c r="B12" s="43" t="s">
        <v>395</v>
      </c>
      <c r="C12" s="43" t="s">
        <v>396</v>
      </c>
      <c r="D12" s="44" t="s">
        <v>397</v>
      </c>
      <c r="F12" s="59" t="e">
        <f ca="1">IF(LEFT(IF(LEFT(F3, 1) = "#", K3, F3), 1) = "#", "Unallocated Sales", IF(LEFT(F3, 1) = "#", K3, F3))</f>
        <v>#NAME?</v>
      </c>
      <c r="G12" s="43" t="e">
        <f ca="1">IF(LEFT(IF(LEFT(G3, 1) = "#", L3, G3), 1) = "#", 1, IF(LEFT(G3, 1) = "#", L3, G3))</f>
        <v>#NAME?</v>
      </c>
      <c r="H12" s="43" t="e">
        <f ca="1">IF(LEFT(IF(LEFT(H3, 1) = "#", M3, H3), 1) = "#", "Unallocated Sales", IF(LEFT(H3, 1) = "#", M3, H3))</f>
        <v>#NAME?</v>
      </c>
      <c r="I12" s="44" t="e">
        <f ca="1">IF(LEFT(IF(LEFT(I3, 1) = "#", N3, I3), 1) = "#", 1, IF(LEFT(I3, 1) = "#", N3, I3))</f>
        <v>#NAME?</v>
      </c>
      <c r="K12" s="38" t="e">
        <f ca="1">IF(LEFT(F12,1)="#","",F12)</f>
        <v>#NAME?</v>
      </c>
      <c r="L12" s="38" t="e">
        <f t="shared" ref="L12:N17" ca="1" si="10">IF(G12="","",IF(LEFT(G12,1)="#","",G12))</f>
        <v>#NAME?</v>
      </c>
      <c r="M12" s="38" t="e">
        <f ca="1">IF(LEFT(H12,1)="#","",H12)</f>
        <v>#NAME?</v>
      </c>
      <c r="N12" s="38" t="e">
        <f t="shared" ca="1" si="10"/>
        <v>#NAME?</v>
      </c>
      <c r="V12" s="14">
        <v>45646</v>
      </c>
      <c r="W12">
        <v>3809234.7952999999</v>
      </c>
      <c r="X12">
        <v>414236.35600000003</v>
      </c>
      <c r="Y12">
        <v>446954.049</v>
      </c>
      <c r="Z12">
        <v>473460.826</v>
      </c>
      <c r="AA12">
        <v>3809234.7952999999</v>
      </c>
      <c r="AB12">
        <v>144783.821</v>
      </c>
      <c r="AC12">
        <v>157911.11499999999</v>
      </c>
      <c r="AD12">
        <v>167191.55600000001</v>
      </c>
      <c r="AF12" s="14">
        <f t="shared" si="1"/>
        <v>45646</v>
      </c>
      <c r="AG12">
        <f t="shared" si="2"/>
        <v>9.1958002722967169</v>
      </c>
      <c r="AH12">
        <f t="shared" si="3"/>
        <v>8.522654182958302</v>
      </c>
      <c r="AI12">
        <f t="shared" si="4"/>
        <v>8.0455120806552216</v>
      </c>
      <c r="AJ12">
        <f t="shared" si="5"/>
        <v>26.309809818460309</v>
      </c>
      <c r="AK12">
        <f t="shared" si="6"/>
        <v>24.122651501130875</v>
      </c>
      <c r="AL12">
        <f t="shared" si="7"/>
        <v>22.783655385682273</v>
      </c>
      <c r="AN12" t="s">
        <v>541</v>
      </c>
      <c r="AO12" t="str">
        <f t="shared" si="8"/>
        <v>KeyBanc Capital Markets</v>
      </c>
      <c r="AQ12" t="s">
        <v>541</v>
      </c>
      <c r="AR12" t="str">
        <f t="shared" si="9"/>
        <v>KeyBanc Capital Markets</v>
      </c>
      <c r="AT12" t="s">
        <v>640</v>
      </c>
      <c r="AU12" t="s">
        <v>551</v>
      </c>
      <c r="AV12" t="s">
        <v>551</v>
      </c>
      <c r="AW12" t="s">
        <v>640</v>
      </c>
      <c r="AX12" t="s">
        <v>551</v>
      </c>
      <c r="AY12" t="s">
        <v>640</v>
      </c>
      <c r="AZ12" t="s">
        <v>551</v>
      </c>
      <c r="BA12" t="s">
        <v>551</v>
      </c>
      <c r="BB12" t="s">
        <v>640</v>
      </c>
      <c r="BC12" t="s">
        <v>551</v>
      </c>
      <c r="BD12" t="s">
        <v>641</v>
      </c>
      <c r="BE12" t="s">
        <v>551</v>
      </c>
      <c r="BF12" t="s">
        <v>551</v>
      </c>
      <c r="BG12" t="s">
        <v>641</v>
      </c>
      <c r="BH12" t="s">
        <v>551</v>
      </c>
      <c r="BI12" t="s">
        <v>541</v>
      </c>
      <c r="BJ12" t="s">
        <v>551</v>
      </c>
      <c r="BK12" t="s">
        <v>551</v>
      </c>
      <c r="BL12" t="s">
        <v>541</v>
      </c>
      <c r="BM12" t="s">
        <v>551</v>
      </c>
      <c r="BN12" t="s">
        <v>610</v>
      </c>
      <c r="BO12" t="s">
        <v>551</v>
      </c>
      <c r="BP12" t="s">
        <v>551</v>
      </c>
      <c r="BQ12" t="s">
        <v>610</v>
      </c>
      <c r="BR12" t="s">
        <v>551</v>
      </c>
      <c r="BS12" t="s">
        <v>541</v>
      </c>
      <c r="BT12" t="s">
        <v>551</v>
      </c>
      <c r="BU12" t="s">
        <v>551</v>
      </c>
      <c r="BV12" t="s">
        <v>541</v>
      </c>
      <c r="BW12" t="s">
        <v>551</v>
      </c>
      <c r="BX12" t="s">
        <v>633</v>
      </c>
      <c r="BY12" t="s">
        <v>551</v>
      </c>
      <c r="BZ12" t="s">
        <v>551</v>
      </c>
      <c r="CA12" t="s">
        <v>633</v>
      </c>
      <c r="CB12" t="s">
        <v>551</v>
      </c>
      <c r="CC12" t="s">
        <v>541</v>
      </c>
      <c r="CD12" t="s">
        <v>551</v>
      </c>
      <c r="CE12" t="s">
        <v>551</v>
      </c>
      <c r="CF12" t="s">
        <v>542</v>
      </c>
      <c r="CG12">
        <v>27729</v>
      </c>
      <c r="CH12" t="s">
        <v>541</v>
      </c>
      <c r="CI12" t="s">
        <v>551</v>
      </c>
      <c r="CJ12" t="s">
        <v>551</v>
      </c>
      <c r="CK12" t="s">
        <v>542</v>
      </c>
      <c r="CL12">
        <v>27729</v>
      </c>
      <c r="CM12" t="s">
        <v>600</v>
      </c>
      <c r="CN12">
        <v>2.72</v>
      </c>
      <c r="CO12">
        <v>1.96</v>
      </c>
      <c r="CP12" t="s">
        <v>600</v>
      </c>
      <c r="CQ12">
        <v>1.96</v>
      </c>
      <c r="CR12" t="s">
        <v>600</v>
      </c>
      <c r="CS12">
        <v>0.25</v>
      </c>
      <c r="CT12">
        <v>0.27</v>
      </c>
      <c r="CU12" t="s">
        <v>600</v>
      </c>
      <c r="CV12">
        <v>0.27</v>
      </c>
      <c r="CW12" t="s">
        <v>555</v>
      </c>
      <c r="CX12" t="s">
        <v>551</v>
      </c>
      <c r="CY12" t="s">
        <v>551</v>
      </c>
      <c r="CZ12" t="s">
        <v>555</v>
      </c>
      <c r="DA12" t="s">
        <v>551</v>
      </c>
      <c r="DB12" t="s">
        <v>628</v>
      </c>
      <c r="DC12">
        <v>143.34</v>
      </c>
      <c r="DD12">
        <v>119.94</v>
      </c>
      <c r="DE12" t="s">
        <v>535</v>
      </c>
      <c r="DF12" t="s">
        <v>551</v>
      </c>
      <c r="DG12" t="s">
        <v>541</v>
      </c>
      <c r="DH12" t="s">
        <v>551</v>
      </c>
      <c r="DI12" t="s">
        <v>551</v>
      </c>
      <c r="DJ12" t="s">
        <v>541</v>
      </c>
      <c r="DK12" t="s">
        <v>551</v>
      </c>
      <c r="DL12" t="s">
        <v>633</v>
      </c>
      <c r="DM12" t="s">
        <v>551</v>
      </c>
      <c r="DN12" t="s">
        <v>551</v>
      </c>
      <c r="DO12" t="s">
        <v>633</v>
      </c>
      <c r="DP12" t="s">
        <v>551</v>
      </c>
    </row>
    <row r="13" spans="1:123">
      <c r="A13" s="48" t="e">
        <f ca="1">RIGHT(A12, 1)</f>
        <v>#NAME?</v>
      </c>
      <c r="B13" s="49" t="e">
        <f ca="1">_xll.BDP(TICKER &amp; " EQUITY","CASH_AND_ST_INVESTMENTS", "EQY_FUND_RELATIVE_PERIOD", "-0FQ")</f>
        <v>#NAME?</v>
      </c>
      <c r="C13" s="49" t="e">
        <f ca="1">_xll.BDP(TICKER &amp; " EQUITY","CASH_AND_ST_INVESTMENTS", "EQY_FUND_RELATIVE_PERIOD", "-0FS")</f>
        <v>#NAME?</v>
      </c>
      <c r="D13" s="50" t="e">
        <f ca="1">_xll.BDP(TICKER &amp; " EQUITY","CASH_AND_ST_INVESTMENTS", "EQY_FUND_RELATIVE_PERIOD", "-0FY")</f>
        <v>#NAME?</v>
      </c>
      <c r="F13" s="52" t="str">
        <f>IF(IF(F4 = "", K4, F4) = "", "", IF(F4 = "", K4, F4))</f>
        <v>Services</v>
      </c>
      <c r="G13" s="38">
        <f t="shared" ref="G13:I19" si="11">IF(IF(G4 = "", L4, G4) = "", "", IF(G4 = "", L4, G4))</f>
        <v>78129</v>
      </c>
      <c r="H13" s="38" t="str">
        <f>IF(IF(H4 = "", M4, H4) = "", "", IF(H4 = "", M4, H4))</f>
        <v>Europe</v>
      </c>
      <c r="I13" s="53">
        <f t="shared" si="11"/>
        <v>95118</v>
      </c>
      <c r="K13" s="38" t="str">
        <f>IF(F13="","",F13)</f>
        <v>Services</v>
      </c>
      <c r="L13" s="38">
        <f t="shared" si="10"/>
        <v>78129</v>
      </c>
      <c r="M13" s="38" t="str">
        <f>IF(H13="","",H13)</f>
        <v>Europe</v>
      </c>
      <c r="N13" s="38">
        <f t="shared" si="10"/>
        <v>95118</v>
      </c>
      <c r="V13" s="14">
        <v>45639</v>
      </c>
      <c r="W13">
        <v>3713098.1609999998</v>
      </c>
      <c r="X13">
        <v>414236.35600000003</v>
      </c>
      <c r="Y13">
        <v>446954.049</v>
      </c>
      <c r="Z13">
        <v>473460.826</v>
      </c>
      <c r="AA13">
        <v>3713098.1609999998</v>
      </c>
      <c r="AB13">
        <v>144783.821</v>
      </c>
      <c r="AC13">
        <v>157911.11499999999</v>
      </c>
      <c r="AD13">
        <v>167191.55600000001</v>
      </c>
      <c r="AF13" s="14">
        <f t="shared" si="1"/>
        <v>45639</v>
      </c>
      <c r="AG13">
        <f t="shared" si="2"/>
        <v>8.9637186770733361</v>
      </c>
      <c r="AH13">
        <f t="shared" si="3"/>
        <v>8.3075613014527132</v>
      </c>
      <c r="AI13">
        <f t="shared" si="4"/>
        <v>7.8424612071284647</v>
      </c>
      <c r="AJ13">
        <f t="shared" si="5"/>
        <v>25.645808594870555</v>
      </c>
      <c r="AK13">
        <f t="shared" si="6"/>
        <v>23.513849300601798</v>
      </c>
      <c r="AL13">
        <f t="shared" si="7"/>
        <v>22.208646476141411</v>
      </c>
      <c r="AN13" t="s">
        <v>610</v>
      </c>
      <c r="AO13" t="str">
        <f t="shared" si="8"/>
        <v>BNP Paribas Exane</v>
      </c>
      <c r="AQ13" t="s">
        <v>610</v>
      </c>
      <c r="AR13" t="str">
        <f t="shared" si="9"/>
        <v>BNP Paribas Exane</v>
      </c>
      <c r="AT13" t="s">
        <v>641</v>
      </c>
      <c r="AU13" t="s">
        <v>551</v>
      </c>
      <c r="AV13" t="s">
        <v>551</v>
      </c>
      <c r="AW13" t="s">
        <v>641</v>
      </c>
      <c r="AX13" t="s">
        <v>551</v>
      </c>
      <c r="AY13" t="s">
        <v>641</v>
      </c>
      <c r="AZ13" t="s">
        <v>551</v>
      </c>
      <c r="BA13" t="s">
        <v>551</v>
      </c>
      <c r="BB13" t="s">
        <v>641</v>
      </c>
      <c r="BC13" t="s">
        <v>551</v>
      </c>
      <c r="BD13" t="s">
        <v>541</v>
      </c>
      <c r="BE13" t="s">
        <v>551</v>
      </c>
      <c r="BF13" t="s">
        <v>551</v>
      </c>
      <c r="BG13" t="s">
        <v>620</v>
      </c>
      <c r="BH13" t="s">
        <v>551</v>
      </c>
      <c r="BI13" t="s">
        <v>542</v>
      </c>
      <c r="BJ13">
        <v>29367</v>
      </c>
      <c r="BK13">
        <v>27601</v>
      </c>
      <c r="BL13" t="s">
        <v>542</v>
      </c>
      <c r="BM13">
        <v>32922</v>
      </c>
      <c r="BN13" t="s">
        <v>600</v>
      </c>
      <c r="BO13">
        <v>29153</v>
      </c>
      <c r="BP13">
        <v>27191</v>
      </c>
      <c r="BQ13" t="s">
        <v>600</v>
      </c>
      <c r="BR13">
        <v>31983</v>
      </c>
      <c r="BS13" t="s">
        <v>542</v>
      </c>
      <c r="BT13">
        <v>29367</v>
      </c>
      <c r="BU13">
        <v>27601</v>
      </c>
      <c r="BV13" t="s">
        <v>542</v>
      </c>
      <c r="BW13">
        <v>32922</v>
      </c>
      <c r="BX13" t="s">
        <v>615</v>
      </c>
      <c r="BY13" t="s">
        <v>551</v>
      </c>
      <c r="BZ13" t="s">
        <v>551</v>
      </c>
      <c r="CA13" t="s">
        <v>615</v>
      </c>
      <c r="CB13" t="s">
        <v>551</v>
      </c>
      <c r="CC13" t="s">
        <v>542</v>
      </c>
      <c r="CD13">
        <v>24416</v>
      </c>
      <c r="CE13">
        <v>23206</v>
      </c>
      <c r="CF13" t="s">
        <v>610</v>
      </c>
      <c r="CG13" t="s">
        <v>551</v>
      </c>
      <c r="CH13" t="s">
        <v>542</v>
      </c>
      <c r="CI13">
        <v>24416</v>
      </c>
      <c r="CJ13">
        <v>23206</v>
      </c>
      <c r="CK13" t="s">
        <v>610</v>
      </c>
      <c r="CL13" t="s">
        <v>551</v>
      </c>
      <c r="CM13" t="s">
        <v>529</v>
      </c>
      <c r="CN13" t="s">
        <v>551</v>
      </c>
      <c r="CO13" t="s">
        <v>551</v>
      </c>
      <c r="CP13" t="s">
        <v>529</v>
      </c>
      <c r="CQ13" t="s">
        <v>551</v>
      </c>
      <c r="CR13" t="s">
        <v>644</v>
      </c>
      <c r="CS13" t="s">
        <v>551</v>
      </c>
      <c r="CT13" t="s">
        <v>551</v>
      </c>
      <c r="CU13" t="s">
        <v>644</v>
      </c>
      <c r="CV13" t="s">
        <v>551</v>
      </c>
      <c r="CW13" t="s">
        <v>619</v>
      </c>
      <c r="CX13" t="s">
        <v>551</v>
      </c>
      <c r="CY13" t="s">
        <v>551</v>
      </c>
      <c r="CZ13" t="s">
        <v>619</v>
      </c>
      <c r="DA13" t="s">
        <v>551</v>
      </c>
      <c r="DB13" t="s">
        <v>555</v>
      </c>
      <c r="DC13" t="s">
        <v>551</v>
      </c>
      <c r="DD13" t="s">
        <v>551</v>
      </c>
      <c r="DE13" t="s">
        <v>552</v>
      </c>
      <c r="DF13" t="s">
        <v>551</v>
      </c>
      <c r="DL13" t="s">
        <v>615</v>
      </c>
      <c r="DM13" t="s">
        <v>551</v>
      </c>
      <c r="DN13" t="s">
        <v>551</v>
      </c>
      <c r="DO13" t="s">
        <v>615</v>
      </c>
      <c r="DP13" t="s">
        <v>551</v>
      </c>
    </row>
    <row r="14" spans="1:123">
      <c r="C14" s="51" t="e">
        <f>OverviewValRatioPeriod</f>
        <v>#REF!</v>
      </c>
      <c r="D14" s="41" t="e">
        <f>VLOOKUP(C14,C15:D17, 2, FALSE)</f>
        <v>#REF!</v>
      </c>
      <c r="E14" s="41" t="e">
        <f>VLOOKUP(D14,D15:E17, 2, FALSE)</f>
        <v>#REF!</v>
      </c>
      <c r="F14" s="52" t="str">
        <f t="shared" ref="F14:F19" si="12">IF(IF(F5 = "", K5, F5) = "", "", IF(F5 = "", K5, F5))</f>
        <v/>
      </c>
      <c r="G14" s="38" t="str">
        <f t="shared" si="11"/>
        <v/>
      </c>
      <c r="H14" s="38" t="str">
        <f t="shared" ref="H14:H19" si="13">IF(IF(H5 = "", M5, H5) = "", "", IF(H5 = "", M5, H5))</f>
        <v>Greater China</v>
      </c>
      <c r="I14" s="53">
        <f t="shared" si="11"/>
        <v>74200</v>
      </c>
      <c r="K14" s="38" t="str">
        <f t="shared" ref="K14:M17" si="14">IF(F14="","",F14)</f>
        <v/>
      </c>
      <c r="L14" s="38" t="str">
        <f t="shared" si="10"/>
        <v/>
      </c>
      <c r="M14" s="38" t="str">
        <f t="shared" si="14"/>
        <v>Greater China</v>
      </c>
      <c r="N14" s="38">
        <f t="shared" si="10"/>
        <v>74200</v>
      </c>
      <c r="V14" s="14">
        <v>45632</v>
      </c>
      <c r="W14">
        <v>3633135.4572999999</v>
      </c>
      <c r="X14">
        <v>414722.15899999999</v>
      </c>
      <c r="Y14">
        <v>448058.77500000002</v>
      </c>
      <c r="Z14">
        <v>473958.25</v>
      </c>
      <c r="AA14">
        <v>3633135.4572999999</v>
      </c>
      <c r="AB14">
        <v>145154.44399999999</v>
      </c>
      <c r="AC14">
        <v>158607.07999999999</v>
      </c>
      <c r="AD14">
        <v>167618.467</v>
      </c>
      <c r="AF14" s="14">
        <f t="shared" si="1"/>
        <v>45632</v>
      </c>
      <c r="AG14">
        <f t="shared" si="2"/>
        <v>8.7604083323167696</v>
      </c>
      <c r="AH14">
        <f t="shared" si="3"/>
        <v>8.1086135570048814</v>
      </c>
      <c r="AI14">
        <f t="shared" si="4"/>
        <v>7.6655179170317211</v>
      </c>
      <c r="AJ14">
        <f t="shared" si="5"/>
        <v>25.029446961334511</v>
      </c>
      <c r="AK14">
        <f t="shared" si="6"/>
        <v>22.906515001095791</v>
      </c>
      <c r="AL14">
        <f t="shared" si="7"/>
        <v>21.675030933793231</v>
      </c>
      <c r="AN14" t="s">
        <v>600</v>
      </c>
      <c r="AO14" t="str">
        <f t="shared" si="8"/>
        <v>Melius Research LLC</v>
      </c>
      <c r="AQ14" t="s">
        <v>600</v>
      </c>
      <c r="AR14" t="str">
        <f t="shared" si="9"/>
        <v>Melius Research LLC</v>
      </c>
      <c r="AT14" t="s">
        <v>620</v>
      </c>
      <c r="AU14" t="s">
        <v>551</v>
      </c>
      <c r="AV14" t="s">
        <v>551</v>
      </c>
      <c r="AW14" t="s">
        <v>620</v>
      </c>
      <c r="AX14" t="s">
        <v>551</v>
      </c>
      <c r="AY14" t="s">
        <v>620</v>
      </c>
      <c r="AZ14" t="s">
        <v>551</v>
      </c>
      <c r="BA14" t="s">
        <v>551</v>
      </c>
      <c r="BB14" t="s">
        <v>620</v>
      </c>
      <c r="BC14" t="s">
        <v>551</v>
      </c>
      <c r="BD14" t="s">
        <v>620</v>
      </c>
      <c r="BE14" t="s">
        <v>551</v>
      </c>
      <c r="BF14" t="s">
        <v>551</v>
      </c>
      <c r="BG14" t="s">
        <v>541</v>
      </c>
      <c r="BH14" t="s">
        <v>551</v>
      </c>
      <c r="BI14" t="s">
        <v>610</v>
      </c>
      <c r="BJ14" t="s">
        <v>551</v>
      </c>
      <c r="BK14" t="s">
        <v>551</v>
      </c>
      <c r="BL14" t="s">
        <v>610</v>
      </c>
      <c r="BM14" t="s">
        <v>551</v>
      </c>
      <c r="BN14" t="s">
        <v>633</v>
      </c>
      <c r="BO14" t="s">
        <v>551</v>
      </c>
      <c r="BP14" t="s">
        <v>551</v>
      </c>
      <c r="BQ14" t="s">
        <v>633</v>
      </c>
      <c r="BR14" t="s">
        <v>551</v>
      </c>
      <c r="BS14" t="s">
        <v>600</v>
      </c>
      <c r="BT14">
        <v>29153</v>
      </c>
      <c r="BU14">
        <v>27191</v>
      </c>
      <c r="BV14" t="s">
        <v>600</v>
      </c>
      <c r="BW14">
        <v>31983</v>
      </c>
      <c r="BX14" t="s">
        <v>600</v>
      </c>
      <c r="BY14">
        <v>-2200</v>
      </c>
      <c r="BZ14">
        <v>-2400</v>
      </c>
      <c r="CA14" t="s">
        <v>600</v>
      </c>
      <c r="CB14">
        <v>-3200</v>
      </c>
      <c r="CC14" t="s">
        <v>610</v>
      </c>
      <c r="CD14" t="s">
        <v>551</v>
      </c>
      <c r="CE14" t="s">
        <v>551</v>
      </c>
      <c r="CF14" t="s">
        <v>600</v>
      </c>
      <c r="CG14">
        <v>26619</v>
      </c>
      <c r="CH14" t="s">
        <v>610</v>
      </c>
      <c r="CI14" t="s">
        <v>551</v>
      </c>
      <c r="CJ14" t="s">
        <v>551</v>
      </c>
      <c r="CK14" t="s">
        <v>600</v>
      </c>
      <c r="CL14">
        <v>26619</v>
      </c>
      <c r="CM14" t="s">
        <v>604</v>
      </c>
      <c r="CN14" t="s">
        <v>551</v>
      </c>
      <c r="CO14" t="s">
        <v>551</v>
      </c>
      <c r="CP14" t="s">
        <v>604</v>
      </c>
      <c r="CQ14" t="s">
        <v>551</v>
      </c>
      <c r="CR14" t="s">
        <v>529</v>
      </c>
      <c r="CS14" t="s">
        <v>551</v>
      </c>
      <c r="CT14" t="s">
        <v>551</v>
      </c>
      <c r="CU14" t="s">
        <v>529</v>
      </c>
      <c r="CV14" t="s">
        <v>551</v>
      </c>
      <c r="CW14" t="s">
        <v>554</v>
      </c>
      <c r="CX14">
        <v>24.27</v>
      </c>
      <c r="CY14">
        <v>25.31</v>
      </c>
      <c r="CZ14" t="s">
        <v>554</v>
      </c>
      <c r="DA14">
        <v>26.67</v>
      </c>
      <c r="DB14" t="s">
        <v>619</v>
      </c>
      <c r="DC14" t="s">
        <v>551</v>
      </c>
      <c r="DD14" t="s">
        <v>551</v>
      </c>
      <c r="DE14" t="s">
        <v>628</v>
      </c>
      <c r="DF14">
        <v>124.86</v>
      </c>
      <c r="DL14" t="s">
        <v>529</v>
      </c>
      <c r="DM14" t="s">
        <v>551</v>
      </c>
      <c r="DN14" t="s">
        <v>551</v>
      </c>
      <c r="DO14" t="s">
        <v>529</v>
      </c>
      <c r="DP14" t="s">
        <v>551</v>
      </c>
    </row>
    <row r="15" spans="1:123">
      <c r="A15" s="39" t="s">
        <v>500</v>
      </c>
      <c r="B15" s="61" t="e">
        <f>VLOOKUP(B16,$D$15:$E$17,2,0)</f>
        <v>#REF!</v>
      </c>
      <c r="C15" s="52" t="s">
        <v>404</v>
      </c>
      <c r="D15" s="53" t="s">
        <v>543</v>
      </c>
      <c r="E15" s="38" t="s">
        <v>543</v>
      </c>
      <c r="F15" s="52" t="str">
        <f t="shared" si="12"/>
        <v/>
      </c>
      <c r="G15" s="38" t="str">
        <f t="shared" si="11"/>
        <v/>
      </c>
      <c r="H15" s="38" t="str">
        <f t="shared" si="13"/>
        <v>Rest of Asia Pacific</v>
      </c>
      <c r="I15" s="53">
        <f t="shared" si="11"/>
        <v>29375</v>
      </c>
      <c r="K15" s="38" t="str">
        <f t="shared" si="14"/>
        <v/>
      </c>
      <c r="L15" s="38" t="str">
        <f t="shared" si="10"/>
        <v/>
      </c>
      <c r="M15" s="38" t="str">
        <f t="shared" si="14"/>
        <v>Rest of Asia Pacific</v>
      </c>
      <c r="N15" s="38">
        <f t="shared" si="10"/>
        <v>29375</v>
      </c>
      <c r="V15" s="14">
        <v>45625</v>
      </c>
      <c r="W15">
        <v>3549847.2725999998</v>
      </c>
      <c r="X15">
        <v>415050.08199999999</v>
      </c>
      <c r="Y15">
        <v>448008.70500000002</v>
      </c>
      <c r="Z15">
        <v>477064.27299999999</v>
      </c>
      <c r="AA15">
        <v>3549847.2725999998</v>
      </c>
      <c r="AB15">
        <v>145114.84400000001</v>
      </c>
      <c r="AC15">
        <v>157954.103</v>
      </c>
      <c r="AD15">
        <v>168216.56299999999</v>
      </c>
      <c r="AF15" s="14">
        <f t="shared" si="1"/>
        <v>45625</v>
      </c>
      <c r="AG15">
        <f t="shared" si="2"/>
        <v>8.5528166998410562</v>
      </c>
      <c r="AH15">
        <f t="shared" si="3"/>
        <v>7.9236122713285218</v>
      </c>
      <c r="AI15">
        <f t="shared" si="4"/>
        <v>7.4410251899118842</v>
      </c>
      <c r="AJ15">
        <f t="shared" si="5"/>
        <v>24.462330487706684</v>
      </c>
      <c r="AK15">
        <f t="shared" si="6"/>
        <v>22.473916189438903</v>
      </c>
      <c r="AL15">
        <f t="shared" si="7"/>
        <v>21.10284034634568</v>
      </c>
      <c r="AN15" t="s">
        <v>633</v>
      </c>
      <c r="AO15" t="str">
        <f t="shared" si="8"/>
        <v>Arete Research</v>
      </c>
      <c r="AQ15" t="s">
        <v>633</v>
      </c>
      <c r="AR15" t="str">
        <f t="shared" si="9"/>
        <v>Arete Research</v>
      </c>
      <c r="AT15" t="s">
        <v>541</v>
      </c>
      <c r="AU15" t="s">
        <v>551</v>
      </c>
      <c r="AV15" t="s">
        <v>551</v>
      </c>
      <c r="AW15" t="s">
        <v>541</v>
      </c>
      <c r="AX15" t="s">
        <v>551</v>
      </c>
      <c r="AY15" t="s">
        <v>541</v>
      </c>
      <c r="AZ15" t="s">
        <v>551</v>
      </c>
      <c r="BA15" t="s">
        <v>551</v>
      </c>
      <c r="BB15" t="s">
        <v>541</v>
      </c>
      <c r="BC15" t="s">
        <v>551</v>
      </c>
      <c r="BD15" t="s">
        <v>610</v>
      </c>
      <c r="BE15" t="s">
        <v>551</v>
      </c>
      <c r="BF15" t="s">
        <v>551</v>
      </c>
      <c r="BG15" t="s">
        <v>610</v>
      </c>
      <c r="BH15" t="s">
        <v>551</v>
      </c>
      <c r="BI15" t="s">
        <v>600</v>
      </c>
      <c r="BJ15">
        <v>29153</v>
      </c>
      <c r="BK15">
        <v>27191</v>
      </c>
      <c r="BL15" t="s">
        <v>600</v>
      </c>
      <c r="BM15">
        <v>31983</v>
      </c>
      <c r="BN15" t="s">
        <v>622</v>
      </c>
      <c r="BO15" t="s">
        <v>551</v>
      </c>
      <c r="BP15" t="s">
        <v>551</v>
      </c>
      <c r="BQ15" t="s">
        <v>622</v>
      </c>
      <c r="BR15" t="s">
        <v>551</v>
      </c>
      <c r="BS15" t="s">
        <v>633</v>
      </c>
      <c r="BT15" t="s">
        <v>551</v>
      </c>
      <c r="BU15" t="s">
        <v>551</v>
      </c>
      <c r="BV15" t="s">
        <v>633</v>
      </c>
      <c r="BW15" t="s">
        <v>551</v>
      </c>
      <c r="BX15" t="s">
        <v>628</v>
      </c>
      <c r="BY15">
        <v>-2940</v>
      </c>
      <c r="BZ15">
        <v>-3040</v>
      </c>
      <c r="CA15" t="s">
        <v>628</v>
      </c>
      <c r="CB15">
        <v>-3140</v>
      </c>
      <c r="CC15" t="s">
        <v>600</v>
      </c>
      <c r="CD15">
        <v>24304</v>
      </c>
      <c r="CE15">
        <v>22659</v>
      </c>
      <c r="CF15" t="s">
        <v>633</v>
      </c>
      <c r="CG15" t="s">
        <v>551</v>
      </c>
      <c r="CH15" t="s">
        <v>600</v>
      </c>
      <c r="CI15">
        <v>24304</v>
      </c>
      <c r="CJ15">
        <v>22659</v>
      </c>
      <c r="CK15" t="s">
        <v>633</v>
      </c>
      <c r="CL15" t="s">
        <v>551</v>
      </c>
      <c r="CM15" t="s">
        <v>621</v>
      </c>
      <c r="CN15">
        <v>1</v>
      </c>
      <c r="CO15">
        <v>1.6</v>
      </c>
      <c r="CP15" t="s">
        <v>621</v>
      </c>
      <c r="CQ15">
        <v>2.2999999999999998</v>
      </c>
      <c r="CR15" t="s">
        <v>604</v>
      </c>
      <c r="CS15" t="s">
        <v>551</v>
      </c>
      <c r="CT15" t="s">
        <v>551</v>
      </c>
      <c r="CU15" t="s">
        <v>604</v>
      </c>
      <c r="CV15" t="s">
        <v>551</v>
      </c>
      <c r="DB15" t="s">
        <v>541</v>
      </c>
      <c r="DC15" t="s">
        <v>551</v>
      </c>
      <c r="DD15" t="s">
        <v>551</v>
      </c>
      <c r="DE15" t="s">
        <v>555</v>
      </c>
      <c r="DF15" t="s">
        <v>551</v>
      </c>
      <c r="DL15" t="s">
        <v>604</v>
      </c>
      <c r="DM15" t="s">
        <v>551</v>
      </c>
      <c r="DN15" t="s">
        <v>551</v>
      </c>
      <c r="DO15" t="s">
        <v>604</v>
      </c>
      <c r="DP15" t="s">
        <v>551</v>
      </c>
    </row>
    <row r="16" spans="1:123">
      <c r="A16" s="41" t="e">
        <f>FinancialsPeriod</f>
        <v>#REF!</v>
      </c>
      <c r="B16" s="41" t="e">
        <f>VLOOKUP(A16,A17:B19, 2, FALSE)</f>
        <v>#REF!</v>
      </c>
      <c r="C16" s="52" t="s">
        <v>405</v>
      </c>
      <c r="D16" s="53" t="s">
        <v>544</v>
      </c>
      <c r="E16" s="38" t="s">
        <v>544</v>
      </c>
      <c r="F16" s="52" t="str">
        <f t="shared" si="12"/>
        <v/>
      </c>
      <c r="G16" s="38" t="str">
        <f t="shared" si="11"/>
        <v/>
      </c>
      <c r="H16" s="38" t="str">
        <f t="shared" si="13"/>
        <v>Japan</v>
      </c>
      <c r="I16" s="53">
        <f t="shared" si="11"/>
        <v>25977</v>
      </c>
      <c r="K16" s="38" t="str">
        <f t="shared" si="14"/>
        <v/>
      </c>
      <c r="L16" s="38" t="str">
        <f t="shared" si="10"/>
        <v/>
      </c>
      <c r="M16" s="38" t="str">
        <f t="shared" si="14"/>
        <v>Japan</v>
      </c>
      <c r="N16" s="38">
        <f t="shared" si="10"/>
        <v>25977</v>
      </c>
      <c r="V16" s="14">
        <v>45618</v>
      </c>
      <c r="W16">
        <v>3437083.233</v>
      </c>
      <c r="X16">
        <v>415197.93900000001</v>
      </c>
      <c r="Y16">
        <v>448106.5</v>
      </c>
      <c r="Z16">
        <v>477685.04800000001</v>
      </c>
      <c r="AA16">
        <v>3437083.233</v>
      </c>
      <c r="AB16">
        <v>145250.5</v>
      </c>
      <c r="AC16">
        <v>158065.41399999999</v>
      </c>
      <c r="AD16">
        <v>168900.66699999999</v>
      </c>
      <c r="AF16" s="14">
        <f t="shared" si="1"/>
        <v>45618</v>
      </c>
      <c r="AG16">
        <f t="shared" si="2"/>
        <v>8.2781798996357736</v>
      </c>
      <c r="AH16">
        <f t="shared" si="3"/>
        <v>7.6702373944586837</v>
      </c>
      <c r="AI16">
        <f t="shared" si="4"/>
        <v>7.1952916411987005</v>
      </c>
      <c r="AJ16">
        <f t="shared" si="5"/>
        <v>23.663142178512295</v>
      </c>
      <c r="AK16">
        <f t="shared" si="6"/>
        <v>21.744688771700559</v>
      </c>
      <c r="AL16">
        <f t="shared" si="7"/>
        <v>20.349731555530212</v>
      </c>
      <c r="AN16" t="s">
        <v>533</v>
      </c>
      <c r="AO16" t="str">
        <f t="shared" si="8"/>
        <v>Daiwa Securities</v>
      </c>
      <c r="AQ16" t="s">
        <v>533</v>
      </c>
      <c r="AR16" t="str">
        <f t="shared" si="9"/>
        <v>Daiwa Securities</v>
      </c>
      <c r="AT16" t="s">
        <v>610</v>
      </c>
      <c r="AU16" t="s">
        <v>551</v>
      </c>
      <c r="AV16" t="s">
        <v>551</v>
      </c>
      <c r="AW16" t="s">
        <v>610</v>
      </c>
      <c r="AX16" t="s">
        <v>551</v>
      </c>
      <c r="AY16" t="s">
        <v>610</v>
      </c>
      <c r="AZ16" t="s">
        <v>551</v>
      </c>
      <c r="BA16" t="s">
        <v>551</v>
      </c>
      <c r="BB16" t="s">
        <v>610</v>
      </c>
      <c r="BC16" t="s">
        <v>551</v>
      </c>
      <c r="BD16" t="s">
        <v>600</v>
      </c>
      <c r="BE16">
        <v>94301</v>
      </c>
      <c r="BF16">
        <v>89934</v>
      </c>
      <c r="BG16" t="s">
        <v>600</v>
      </c>
      <c r="BH16">
        <v>100199</v>
      </c>
      <c r="BI16" t="s">
        <v>633</v>
      </c>
      <c r="BJ16" t="s">
        <v>551</v>
      </c>
      <c r="BK16" t="s">
        <v>551</v>
      </c>
      <c r="BL16" t="s">
        <v>633</v>
      </c>
      <c r="BM16" t="s">
        <v>551</v>
      </c>
      <c r="BN16" t="s">
        <v>615</v>
      </c>
      <c r="BO16" t="s">
        <v>551</v>
      </c>
      <c r="BP16" t="s">
        <v>551</v>
      </c>
      <c r="BQ16" t="s">
        <v>615</v>
      </c>
      <c r="BR16" t="s">
        <v>551</v>
      </c>
      <c r="BS16" t="s">
        <v>533</v>
      </c>
      <c r="BT16" t="s">
        <v>551</v>
      </c>
      <c r="BU16" t="s">
        <v>551</v>
      </c>
      <c r="BV16" t="s">
        <v>533</v>
      </c>
      <c r="BW16" t="s">
        <v>551</v>
      </c>
      <c r="BX16" t="s">
        <v>552</v>
      </c>
      <c r="BY16" t="s">
        <v>551</v>
      </c>
      <c r="BZ16" t="s">
        <v>551</v>
      </c>
      <c r="CA16" t="s">
        <v>552</v>
      </c>
      <c r="CB16" t="s">
        <v>551</v>
      </c>
      <c r="CC16" t="s">
        <v>633</v>
      </c>
      <c r="CD16" t="s">
        <v>551</v>
      </c>
      <c r="CE16" t="s">
        <v>551</v>
      </c>
      <c r="CF16" t="s">
        <v>533</v>
      </c>
      <c r="CG16" t="s">
        <v>551</v>
      </c>
      <c r="CH16" t="s">
        <v>633</v>
      </c>
      <c r="CI16" t="s">
        <v>551</v>
      </c>
      <c r="CJ16" t="s">
        <v>551</v>
      </c>
      <c r="CK16" t="s">
        <v>533</v>
      </c>
      <c r="CL16" t="s">
        <v>551</v>
      </c>
      <c r="CM16" t="s">
        <v>541</v>
      </c>
      <c r="CN16" t="s">
        <v>551</v>
      </c>
      <c r="CO16" t="s">
        <v>551</v>
      </c>
      <c r="CP16" t="s">
        <v>541</v>
      </c>
      <c r="CQ16" t="s">
        <v>551</v>
      </c>
      <c r="CR16" t="s">
        <v>552</v>
      </c>
      <c r="CS16" t="s">
        <v>551</v>
      </c>
      <c r="CT16" t="s">
        <v>551</v>
      </c>
      <c r="CU16" t="s">
        <v>552</v>
      </c>
      <c r="CV16" t="s">
        <v>551</v>
      </c>
      <c r="DB16" t="s">
        <v>640</v>
      </c>
      <c r="DC16" t="s">
        <v>551</v>
      </c>
      <c r="DD16" t="s">
        <v>551</v>
      </c>
      <c r="DE16" t="s">
        <v>619</v>
      </c>
      <c r="DF16" t="s">
        <v>551</v>
      </c>
      <c r="DL16" t="s">
        <v>552</v>
      </c>
      <c r="DM16" t="s">
        <v>551</v>
      </c>
      <c r="DN16" t="s">
        <v>551</v>
      </c>
      <c r="DO16" t="s">
        <v>552</v>
      </c>
      <c r="DP16" t="s">
        <v>551</v>
      </c>
    </row>
    <row r="17" spans="1:120">
      <c r="A17" s="38" t="s">
        <v>404</v>
      </c>
      <c r="B17" s="38" t="s">
        <v>543</v>
      </c>
      <c r="C17" s="54" t="s">
        <v>406</v>
      </c>
      <c r="D17" s="50" t="s">
        <v>537</v>
      </c>
      <c r="E17" s="38" t="s">
        <v>557</v>
      </c>
      <c r="F17" s="52" t="str">
        <f t="shared" si="12"/>
        <v/>
      </c>
      <c r="G17" s="38" t="str">
        <f t="shared" si="11"/>
        <v/>
      </c>
      <c r="H17" s="38" t="str">
        <f t="shared" si="13"/>
        <v/>
      </c>
      <c r="I17" s="53" t="str">
        <f t="shared" si="11"/>
        <v/>
      </c>
      <c r="K17" s="38" t="str">
        <f t="shared" si="14"/>
        <v/>
      </c>
      <c r="L17" s="38" t="str">
        <f t="shared" si="10"/>
        <v/>
      </c>
      <c r="M17" s="38" t="str">
        <f t="shared" si="14"/>
        <v/>
      </c>
      <c r="N17" s="38" t="str">
        <f t="shared" si="10"/>
        <v/>
      </c>
      <c r="V17" s="14">
        <v>45611</v>
      </c>
      <c r="W17">
        <v>3363469.1749999998</v>
      </c>
      <c r="X17">
        <v>415284.55099999998</v>
      </c>
      <c r="Y17">
        <v>448381.09100000001</v>
      </c>
      <c r="Z17">
        <v>477884.04800000001</v>
      </c>
      <c r="AA17">
        <v>3363469.1749999998</v>
      </c>
      <c r="AB17">
        <v>144893.375</v>
      </c>
      <c r="AC17">
        <v>157657.58600000001</v>
      </c>
      <c r="AD17">
        <v>168900.66699999999</v>
      </c>
      <c r="AF17" s="14">
        <f t="shared" si="1"/>
        <v>45611</v>
      </c>
      <c r="AG17">
        <f t="shared" si="2"/>
        <v>8.0991916672575659</v>
      </c>
      <c r="AH17">
        <f t="shared" si="3"/>
        <v>7.501362663395633</v>
      </c>
      <c r="AI17">
        <f t="shared" si="4"/>
        <v>7.0382537125407456</v>
      </c>
      <c r="AJ17">
        <f t="shared" si="5"/>
        <v>23.213408998168479</v>
      </c>
      <c r="AK17">
        <f t="shared" si="6"/>
        <v>21.334014178042786</v>
      </c>
      <c r="AL17">
        <f t="shared" si="7"/>
        <v>19.913889238815145</v>
      </c>
      <c r="AN17" t="s">
        <v>608</v>
      </c>
      <c r="AO17" t="str">
        <f t="shared" si="8"/>
        <v>Morningstar</v>
      </c>
      <c r="AQ17" t="s">
        <v>608</v>
      </c>
      <c r="AR17" t="str">
        <f t="shared" si="9"/>
        <v>Morningstar</v>
      </c>
      <c r="AT17" t="s">
        <v>600</v>
      </c>
      <c r="AU17">
        <v>1.61</v>
      </c>
      <c r="AV17">
        <v>1.51</v>
      </c>
      <c r="AW17" t="s">
        <v>600</v>
      </c>
      <c r="AX17">
        <v>1.79</v>
      </c>
      <c r="AY17" t="s">
        <v>600</v>
      </c>
      <c r="AZ17">
        <v>1.61</v>
      </c>
      <c r="BA17">
        <v>1.51</v>
      </c>
      <c r="BB17" t="s">
        <v>600</v>
      </c>
      <c r="BC17">
        <v>1.79</v>
      </c>
      <c r="BD17" t="s">
        <v>633</v>
      </c>
      <c r="BE17" t="s">
        <v>551</v>
      </c>
      <c r="BF17" t="s">
        <v>551</v>
      </c>
      <c r="BG17" t="s">
        <v>633</v>
      </c>
      <c r="BH17" t="s">
        <v>551</v>
      </c>
      <c r="BI17" t="s">
        <v>533</v>
      </c>
      <c r="BJ17" t="s">
        <v>551</v>
      </c>
      <c r="BK17" t="s">
        <v>551</v>
      </c>
      <c r="BL17" t="s">
        <v>533</v>
      </c>
      <c r="BM17" t="s">
        <v>551</v>
      </c>
      <c r="BN17" t="s">
        <v>628</v>
      </c>
      <c r="BO17">
        <v>33325</v>
      </c>
      <c r="BP17">
        <v>30047</v>
      </c>
      <c r="BQ17" t="s">
        <v>628</v>
      </c>
      <c r="BR17">
        <v>33184</v>
      </c>
      <c r="BS17" t="s">
        <v>608</v>
      </c>
      <c r="BT17" t="s">
        <v>551</v>
      </c>
      <c r="BU17" t="s">
        <v>551</v>
      </c>
      <c r="BV17" t="s">
        <v>608</v>
      </c>
      <c r="BW17" t="s">
        <v>551</v>
      </c>
      <c r="BX17" t="s">
        <v>612</v>
      </c>
      <c r="BY17" t="s">
        <v>551</v>
      </c>
      <c r="BZ17" t="s">
        <v>551</v>
      </c>
      <c r="CA17" t="s">
        <v>612</v>
      </c>
      <c r="CB17" t="s">
        <v>551</v>
      </c>
      <c r="CC17" t="s">
        <v>533</v>
      </c>
      <c r="CD17" t="s">
        <v>551</v>
      </c>
      <c r="CE17" t="s">
        <v>551</v>
      </c>
      <c r="CF17" t="s">
        <v>608</v>
      </c>
      <c r="CG17" t="s">
        <v>551</v>
      </c>
      <c r="CH17" t="s">
        <v>533</v>
      </c>
      <c r="CI17" t="s">
        <v>551</v>
      </c>
      <c r="CJ17" t="s">
        <v>551</v>
      </c>
      <c r="CK17" t="s">
        <v>608</v>
      </c>
      <c r="CL17" t="s">
        <v>551</v>
      </c>
      <c r="CR17" t="s">
        <v>621</v>
      </c>
      <c r="CS17">
        <v>0.26</v>
      </c>
      <c r="CT17">
        <v>0.26</v>
      </c>
      <c r="CU17" t="s">
        <v>621</v>
      </c>
      <c r="CV17">
        <v>0.27</v>
      </c>
      <c r="DB17" t="s">
        <v>624</v>
      </c>
      <c r="DC17" t="s">
        <v>551</v>
      </c>
      <c r="DD17" t="s">
        <v>551</v>
      </c>
      <c r="DE17" t="s">
        <v>541</v>
      </c>
      <c r="DF17" t="s">
        <v>551</v>
      </c>
      <c r="DL17" t="s">
        <v>628</v>
      </c>
      <c r="DM17">
        <v>-46288</v>
      </c>
      <c r="DN17">
        <v>-49867</v>
      </c>
      <c r="DO17" t="s">
        <v>628</v>
      </c>
      <c r="DP17">
        <v>-69456</v>
      </c>
    </row>
    <row r="18" spans="1:120">
      <c r="A18" s="38" t="s">
        <v>405</v>
      </c>
      <c r="B18" s="38" t="s">
        <v>544</v>
      </c>
      <c r="C18" s="51" t="e">
        <f>ViewConsolidatedOrParent</f>
        <v>#REF!</v>
      </c>
      <c r="D18" s="44" t="e">
        <f>IF($C$18="Consolidated", "Y", "N")</f>
        <v>#REF!</v>
      </c>
      <c r="F18" s="52" t="str">
        <f t="shared" si="12"/>
        <v/>
      </c>
      <c r="G18" s="38" t="str">
        <f t="shared" si="11"/>
        <v/>
      </c>
      <c r="H18" s="38" t="str">
        <f t="shared" si="13"/>
        <v/>
      </c>
      <c r="I18" s="53" t="str">
        <f t="shared" si="11"/>
        <v/>
      </c>
      <c r="K18" s="38" t="str">
        <f>IF(F18="","","Others")</f>
        <v/>
      </c>
      <c r="L18" s="38" t="str">
        <f>IF(G18="","",IF(LEFT(G18,1)="#","",G11-SUM(L12:L17)))</f>
        <v/>
      </c>
      <c r="M18" s="38" t="str">
        <f>IF(H18="","","Others")</f>
        <v/>
      </c>
      <c r="N18" s="38" t="str">
        <f>IF(I18="","",IF(LEFT(I18,1)="#","",I11-SUM(N12:N17)))</f>
        <v/>
      </c>
      <c r="V18" s="14">
        <v>45604</v>
      </c>
      <c r="W18">
        <v>3393096.1880999999</v>
      </c>
      <c r="X18">
        <v>415517.77600000001</v>
      </c>
      <c r="Y18">
        <v>448361.69799999997</v>
      </c>
      <c r="Z18">
        <v>477983.05</v>
      </c>
      <c r="AA18">
        <v>3393096.1880999999</v>
      </c>
      <c r="AB18">
        <v>144929.09400000001</v>
      </c>
      <c r="AC18">
        <v>157703.58600000001</v>
      </c>
      <c r="AD18">
        <v>168589</v>
      </c>
      <c r="AF18" s="14">
        <f t="shared" si="1"/>
        <v>45604</v>
      </c>
      <c r="AG18">
        <f t="shared" si="2"/>
        <v>8.1659471244859567</v>
      </c>
      <c r="AH18">
        <f t="shared" si="3"/>
        <v>7.5677654965522949</v>
      </c>
      <c r="AI18">
        <f t="shared" si="4"/>
        <v>7.0987793146639824</v>
      </c>
      <c r="AJ18">
        <f t="shared" si="5"/>
        <v>23.412112050462412</v>
      </c>
      <c r="AK18">
        <f t="shared" si="6"/>
        <v>21.515656518425647</v>
      </c>
      <c r="AL18">
        <f t="shared" si="7"/>
        <v>20.126438783669158</v>
      </c>
      <c r="AN18" t="s">
        <v>642</v>
      </c>
      <c r="AO18" t="str">
        <f t="shared" si="8"/>
        <v>Haitong International Research</v>
      </c>
      <c r="AQ18" t="s">
        <v>642</v>
      </c>
      <c r="AR18" t="str">
        <f t="shared" si="9"/>
        <v>Haitong International Research</v>
      </c>
      <c r="AT18" t="s">
        <v>633</v>
      </c>
      <c r="AU18" t="s">
        <v>551</v>
      </c>
      <c r="AV18" t="s">
        <v>551</v>
      </c>
      <c r="AW18" t="s">
        <v>633</v>
      </c>
      <c r="AX18" t="s">
        <v>551</v>
      </c>
      <c r="AY18" t="s">
        <v>633</v>
      </c>
      <c r="AZ18" t="s">
        <v>551</v>
      </c>
      <c r="BA18" t="s">
        <v>551</v>
      </c>
      <c r="BB18" t="s">
        <v>633</v>
      </c>
      <c r="BC18" t="s">
        <v>551</v>
      </c>
      <c r="BD18" t="s">
        <v>533</v>
      </c>
      <c r="BE18" t="s">
        <v>551</v>
      </c>
      <c r="BF18" t="s">
        <v>551</v>
      </c>
      <c r="BG18" t="s">
        <v>533</v>
      </c>
      <c r="BH18" t="s">
        <v>551</v>
      </c>
      <c r="BI18" t="s">
        <v>608</v>
      </c>
      <c r="BJ18" t="s">
        <v>551</v>
      </c>
      <c r="BK18" t="s">
        <v>551</v>
      </c>
      <c r="BL18" t="s">
        <v>608</v>
      </c>
      <c r="BM18" t="s">
        <v>551</v>
      </c>
      <c r="BN18" t="s">
        <v>553</v>
      </c>
      <c r="BO18" t="s">
        <v>551</v>
      </c>
      <c r="BP18" t="s">
        <v>551</v>
      </c>
      <c r="BQ18" t="s">
        <v>612</v>
      </c>
      <c r="BR18" t="s">
        <v>551</v>
      </c>
      <c r="BS18" t="s">
        <v>642</v>
      </c>
      <c r="BT18" t="s">
        <v>551</v>
      </c>
      <c r="BU18" t="s">
        <v>551</v>
      </c>
      <c r="BV18" t="s">
        <v>642</v>
      </c>
      <c r="BW18" t="s">
        <v>551</v>
      </c>
      <c r="BX18" t="s">
        <v>644</v>
      </c>
      <c r="BY18" t="s">
        <v>551</v>
      </c>
      <c r="BZ18" t="s">
        <v>551</v>
      </c>
      <c r="CA18" t="s">
        <v>644</v>
      </c>
      <c r="CB18" t="s">
        <v>551</v>
      </c>
      <c r="CC18" t="s">
        <v>608</v>
      </c>
      <c r="CD18" t="s">
        <v>551</v>
      </c>
      <c r="CE18" t="s">
        <v>551</v>
      </c>
      <c r="CF18" t="s">
        <v>642</v>
      </c>
      <c r="CG18" t="s">
        <v>551</v>
      </c>
      <c r="CH18" t="s">
        <v>608</v>
      </c>
      <c r="CI18" t="s">
        <v>551</v>
      </c>
      <c r="CJ18" t="s">
        <v>551</v>
      </c>
      <c r="CK18" t="s">
        <v>642</v>
      </c>
      <c r="CL18" t="s">
        <v>551</v>
      </c>
      <c r="CR18" t="s">
        <v>640</v>
      </c>
      <c r="CS18" t="s">
        <v>551</v>
      </c>
      <c r="CT18" t="s">
        <v>551</v>
      </c>
      <c r="CU18" t="s">
        <v>640</v>
      </c>
      <c r="CV18" t="s">
        <v>551</v>
      </c>
      <c r="DE18" t="s">
        <v>640</v>
      </c>
      <c r="DF18" t="s">
        <v>551</v>
      </c>
      <c r="DL18" t="s">
        <v>612</v>
      </c>
      <c r="DM18" t="s">
        <v>551</v>
      </c>
      <c r="DN18" t="s">
        <v>551</v>
      </c>
      <c r="DO18" t="s">
        <v>612</v>
      </c>
      <c r="DP18" t="s">
        <v>551</v>
      </c>
    </row>
    <row r="19" spans="1:120">
      <c r="A19" s="38" t="s">
        <v>406</v>
      </c>
      <c r="B19" s="38" t="s">
        <v>537</v>
      </c>
      <c r="C19" s="52" t="s">
        <v>510</v>
      </c>
      <c r="D19" s="53" t="e">
        <f>LEFT($C$18, 1)</f>
        <v>#REF!</v>
      </c>
      <c r="F19" s="54" t="str">
        <f t="shared" si="12"/>
        <v/>
      </c>
      <c r="G19" s="49" t="str">
        <f t="shared" si="11"/>
        <v/>
      </c>
      <c r="H19" s="49" t="str">
        <f t="shared" si="13"/>
        <v/>
      </c>
      <c r="I19" s="50" t="str">
        <f t="shared" si="11"/>
        <v/>
      </c>
      <c r="V19" s="14">
        <v>45597</v>
      </c>
      <c r="W19">
        <v>3331877.1049000002</v>
      </c>
      <c r="X19">
        <v>416596.06300000002</v>
      </c>
      <c r="Y19">
        <v>448346.31699999998</v>
      </c>
      <c r="Z19">
        <v>477339.75</v>
      </c>
      <c r="AA19">
        <v>3331877.1049000002</v>
      </c>
      <c r="AB19">
        <v>144775.633</v>
      </c>
      <c r="AC19">
        <v>157525.88500000001</v>
      </c>
      <c r="AD19">
        <v>168872.5</v>
      </c>
      <c r="AF19" s="14">
        <f t="shared" si="1"/>
        <v>45597</v>
      </c>
      <c r="AG19">
        <f t="shared" si="2"/>
        <v>7.997860279586944</v>
      </c>
      <c r="AH19">
        <f t="shared" si="3"/>
        <v>7.4314809301756801</v>
      </c>
      <c r="AI19">
        <f t="shared" si="4"/>
        <v>6.9800956339797811</v>
      </c>
      <c r="AJ19">
        <f t="shared" si="5"/>
        <v>23.014073817933159</v>
      </c>
      <c r="AK19">
        <f t="shared" si="6"/>
        <v>21.151299069990941</v>
      </c>
      <c r="AL19">
        <f t="shared" si="7"/>
        <v>19.730134301914166</v>
      </c>
      <c r="AN19" t="s">
        <v>643</v>
      </c>
      <c r="AO19" t="str">
        <f t="shared" si="8"/>
        <v>CICC</v>
      </c>
      <c r="AQ19" t="s">
        <v>643</v>
      </c>
      <c r="AR19" t="str">
        <f t="shared" si="9"/>
        <v>CICC</v>
      </c>
      <c r="AT19" t="s">
        <v>533</v>
      </c>
      <c r="AU19" t="s">
        <v>551</v>
      </c>
      <c r="AV19" t="s">
        <v>551</v>
      </c>
      <c r="AW19" t="s">
        <v>533</v>
      </c>
      <c r="AX19" t="s">
        <v>551</v>
      </c>
      <c r="AY19" t="s">
        <v>533</v>
      </c>
      <c r="AZ19" t="s">
        <v>551</v>
      </c>
      <c r="BA19" t="s">
        <v>551</v>
      </c>
      <c r="BB19" t="s">
        <v>533</v>
      </c>
      <c r="BC19" t="s">
        <v>551</v>
      </c>
      <c r="BD19" t="s">
        <v>608</v>
      </c>
      <c r="BE19" t="s">
        <v>551</v>
      </c>
      <c r="BF19" t="s">
        <v>551</v>
      </c>
      <c r="BG19" t="s">
        <v>608</v>
      </c>
      <c r="BH19" t="s">
        <v>551</v>
      </c>
      <c r="BI19" t="s">
        <v>642</v>
      </c>
      <c r="BJ19" t="s">
        <v>551</v>
      </c>
      <c r="BK19" t="s">
        <v>551</v>
      </c>
      <c r="BL19" t="s">
        <v>642</v>
      </c>
      <c r="BM19" t="s">
        <v>551</v>
      </c>
      <c r="BN19" t="s">
        <v>612</v>
      </c>
      <c r="BO19" t="s">
        <v>551</v>
      </c>
      <c r="BP19" t="s">
        <v>551</v>
      </c>
      <c r="BQ19" t="s">
        <v>529</v>
      </c>
      <c r="BR19" t="s">
        <v>551</v>
      </c>
      <c r="BS19" t="s">
        <v>615</v>
      </c>
      <c r="BT19" t="s">
        <v>551</v>
      </c>
      <c r="BU19" t="s">
        <v>551</v>
      </c>
      <c r="BV19" t="s">
        <v>615</v>
      </c>
      <c r="BW19" t="s">
        <v>551</v>
      </c>
      <c r="BX19" t="s">
        <v>529</v>
      </c>
      <c r="BY19" t="s">
        <v>551</v>
      </c>
      <c r="BZ19" t="s">
        <v>551</v>
      </c>
      <c r="CA19" t="s">
        <v>529</v>
      </c>
      <c r="CB19" t="s">
        <v>551</v>
      </c>
      <c r="CC19" t="s">
        <v>642</v>
      </c>
      <c r="CD19" t="s">
        <v>551</v>
      </c>
      <c r="CE19" t="s">
        <v>551</v>
      </c>
      <c r="CF19" t="s">
        <v>643</v>
      </c>
      <c r="CG19" t="s">
        <v>551</v>
      </c>
      <c r="CH19" t="s">
        <v>642</v>
      </c>
      <c r="CI19" t="s">
        <v>551</v>
      </c>
      <c r="CJ19" t="s">
        <v>551</v>
      </c>
      <c r="CK19" t="s">
        <v>643</v>
      </c>
      <c r="CL19" t="s">
        <v>551</v>
      </c>
      <c r="CR19" t="s">
        <v>612</v>
      </c>
      <c r="CS19" t="s">
        <v>551</v>
      </c>
      <c r="CT19" t="s">
        <v>551</v>
      </c>
      <c r="CU19" t="s">
        <v>612</v>
      </c>
      <c r="CV19" t="s">
        <v>551</v>
      </c>
      <c r="DL19" t="s">
        <v>619</v>
      </c>
      <c r="DM19" t="s">
        <v>551</v>
      </c>
      <c r="DN19" t="s">
        <v>551</v>
      </c>
      <c r="DO19" t="s">
        <v>619</v>
      </c>
      <c r="DP19" t="s">
        <v>551</v>
      </c>
    </row>
    <row r="20" spans="1:120">
      <c r="C20" s="54" t="s">
        <v>511</v>
      </c>
      <c r="D20" s="50"/>
      <c r="G20" s="60">
        <f ca="1">IF(COUNT(G12:G19)&lt;1, 1, COUNT(G12:G19))</f>
        <v>1</v>
      </c>
      <c r="I20" s="60">
        <f ca="1">IF(COUNT(I12:I19)&lt;1, 1, COUNT(I12:I19))</f>
        <v>4</v>
      </c>
      <c r="V20" s="14">
        <v>45590</v>
      </c>
      <c r="W20">
        <v>3480798.3432</v>
      </c>
      <c r="X20">
        <v>420015.348</v>
      </c>
      <c r="Y20">
        <v>452343.30300000001</v>
      </c>
      <c r="Z20">
        <v>491997.8</v>
      </c>
      <c r="AA20">
        <v>3480798.3432</v>
      </c>
      <c r="AB20">
        <v>146542.481</v>
      </c>
      <c r="AC20">
        <v>160067.40900000001</v>
      </c>
      <c r="AD20">
        <v>183285.2</v>
      </c>
      <c r="AF20" s="14">
        <f t="shared" si="1"/>
        <v>45590</v>
      </c>
      <c r="AG20">
        <f t="shared" si="2"/>
        <v>8.2873122607890988</v>
      </c>
      <c r="AH20">
        <f t="shared" si="3"/>
        <v>7.6950367566290687</v>
      </c>
      <c r="AI20">
        <f t="shared" si="4"/>
        <v>7.0748250158842172</v>
      </c>
      <c r="AJ20">
        <f t="shared" si="5"/>
        <v>23.752827981669014</v>
      </c>
      <c r="AK20">
        <f t="shared" si="6"/>
        <v>21.745827991755647</v>
      </c>
      <c r="AL20">
        <f t="shared" si="7"/>
        <v>18.991158823516574</v>
      </c>
      <c r="AN20" t="s">
        <v>622</v>
      </c>
      <c r="AO20" t="str">
        <f t="shared" si="8"/>
        <v>Needham</v>
      </c>
      <c r="AQ20" t="s">
        <v>622</v>
      </c>
      <c r="AR20" t="str">
        <f t="shared" si="9"/>
        <v>Needham</v>
      </c>
      <c r="AT20" t="s">
        <v>608</v>
      </c>
      <c r="AU20" t="s">
        <v>551</v>
      </c>
      <c r="AV20" t="s">
        <v>551</v>
      </c>
      <c r="AW20" t="s">
        <v>608</v>
      </c>
      <c r="AX20" t="s">
        <v>551</v>
      </c>
      <c r="AY20" t="s">
        <v>608</v>
      </c>
      <c r="AZ20" t="s">
        <v>551</v>
      </c>
      <c r="BA20" t="s">
        <v>551</v>
      </c>
      <c r="BB20" t="s">
        <v>608</v>
      </c>
      <c r="BC20" t="s">
        <v>551</v>
      </c>
      <c r="BD20" t="s">
        <v>642</v>
      </c>
      <c r="BE20" t="s">
        <v>551</v>
      </c>
      <c r="BF20" t="s">
        <v>551</v>
      </c>
      <c r="BG20" t="s">
        <v>642</v>
      </c>
      <c r="BH20" t="s">
        <v>551</v>
      </c>
      <c r="BI20" t="s">
        <v>643</v>
      </c>
      <c r="BJ20" t="s">
        <v>551</v>
      </c>
      <c r="BK20" t="s">
        <v>551</v>
      </c>
      <c r="BL20" t="s">
        <v>643</v>
      </c>
      <c r="BM20" t="s">
        <v>551</v>
      </c>
      <c r="BN20" t="s">
        <v>529</v>
      </c>
      <c r="BO20" t="s">
        <v>551</v>
      </c>
      <c r="BP20" t="s">
        <v>551</v>
      </c>
      <c r="BQ20" t="s">
        <v>604</v>
      </c>
      <c r="BR20" t="s">
        <v>551</v>
      </c>
      <c r="BS20" t="s">
        <v>628</v>
      </c>
      <c r="BT20">
        <v>30195</v>
      </c>
      <c r="BU20">
        <v>26867</v>
      </c>
      <c r="BV20" t="s">
        <v>628</v>
      </c>
      <c r="BW20">
        <v>29954</v>
      </c>
      <c r="BX20" t="s">
        <v>604</v>
      </c>
      <c r="BY20" t="s">
        <v>551</v>
      </c>
      <c r="BZ20" t="s">
        <v>551</v>
      </c>
      <c r="CA20" t="s">
        <v>604</v>
      </c>
      <c r="CB20" t="s">
        <v>551</v>
      </c>
      <c r="CC20" t="s">
        <v>643</v>
      </c>
      <c r="CD20" t="s">
        <v>551</v>
      </c>
      <c r="CE20" t="s">
        <v>551</v>
      </c>
      <c r="CF20" t="s">
        <v>622</v>
      </c>
      <c r="CG20" t="s">
        <v>551</v>
      </c>
      <c r="CH20" t="s">
        <v>643</v>
      </c>
      <c r="CI20" t="s">
        <v>551</v>
      </c>
      <c r="CJ20" t="s">
        <v>551</v>
      </c>
      <c r="CK20" t="s">
        <v>622</v>
      </c>
      <c r="CL20" t="s">
        <v>551</v>
      </c>
      <c r="CR20" t="s">
        <v>555</v>
      </c>
      <c r="CS20" t="s">
        <v>551</v>
      </c>
      <c r="CT20" t="s">
        <v>551</v>
      </c>
      <c r="CU20" t="s">
        <v>555</v>
      </c>
      <c r="CV20" t="s">
        <v>551</v>
      </c>
    </row>
    <row r="21" spans="1:120">
      <c r="F21" s="31" t="s">
        <v>540</v>
      </c>
      <c r="H21" s="35"/>
      <c r="I21" s="36"/>
      <c r="J21" s="36"/>
      <c r="K21" s="36"/>
      <c r="L21" s="36"/>
      <c r="M21" s="36"/>
      <c r="N21" s="36"/>
      <c r="V21" s="14">
        <v>45583</v>
      </c>
      <c r="W21">
        <v>3535381.1949999998</v>
      </c>
      <c r="X21">
        <v>420930.391</v>
      </c>
      <c r="Y21">
        <v>452634.39399999997</v>
      </c>
      <c r="Z21">
        <v>491997.8</v>
      </c>
      <c r="AA21">
        <v>3535381.1949999998</v>
      </c>
      <c r="AB21">
        <v>147402.48300000001</v>
      </c>
      <c r="AC21">
        <v>160855.348</v>
      </c>
      <c r="AD21">
        <v>185204.33300000001</v>
      </c>
      <c r="AF21" s="14">
        <f t="shared" si="1"/>
        <v>45583</v>
      </c>
      <c r="AG21">
        <f t="shared" si="2"/>
        <v>8.398968738277679</v>
      </c>
      <c r="AH21">
        <f t="shared" si="3"/>
        <v>7.8106773189666185</v>
      </c>
      <c r="AI21">
        <f t="shared" si="4"/>
        <v>7.1857662676540421</v>
      </c>
      <c r="AJ21">
        <f t="shared" si="5"/>
        <v>23.984543021571756</v>
      </c>
      <c r="AK21">
        <f t="shared" si="6"/>
        <v>21.978636327341754</v>
      </c>
      <c r="AL21">
        <f t="shared" si="7"/>
        <v>19.089084676004852</v>
      </c>
      <c r="AN21" t="s">
        <v>615</v>
      </c>
      <c r="AO21" t="str">
        <f t="shared" si="8"/>
        <v>Itau BBA Securities</v>
      </c>
      <c r="AQ21" t="s">
        <v>615</v>
      </c>
      <c r="AR21" t="str">
        <f t="shared" si="9"/>
        <v>Itau BBA Securities</v>
      </c>
      <c r="AT21" t="s">
        <v>642</v>
      </c>
      <c r="AU21" t="s">
        <v>551</v>
      </c>
      <c r="AV21" t="s">
        <v>551</v>
      </c>
      <c r="AW21" t="s">
        <v>642</v>
      </c>
      <c r="AX21" t="s">
        <v>551</v>
      </c>
      <c r="AY21" t="s">
        <v>642</v>
      </c>
      <c r="AZ21" t="s">
        <v>551</v>
      </c>
      <c r="BA21" t="s">
        <v>551</v>
      </c>
      <c r="BB21" t="s">
        <v>642</v>
      </c>
      <c r="BC21" t="s">
        <v>551</v>
      </c>
      <c r="BD21" t="s">
        <v>643</v>
      </c>
      <c r="BE21" t="s">
        <v>551</v>
      </c>
      <c r="BF21" t="s">
        <v>551</v>
      </c>
      <c r="BG21" t="s">
        <v>643</v>
      </c>
      <c r="BH21" t="s">
        <v>551</v>
      </c>
      <c r="BI21" t="s">
        <v>615</v>
      </c>
      <c r="BJ21" t="s">
        <v>551</v>
      </c>
      <c r="BK21" t="s">
        <v>551</v>
      </c>
      <c r="BL21" t="s">
        <v>615</v>
      </c>
      <c r="BM21" t="s">
        <v>551</v>
      </c>
      <c r="BN21" t="s">
        <v>604</v>
      </c>
      <c r="BO21" t="s">
        <v>551</v>
      </c>
      <c r="BP21" t="s">
        <v>551</v>
      </c>
      <c r="BQ21" t="s">
        <v>535</v>
      </c>
      <c r="BR21" t="s">
        <v>551</v>
      </c>
      <c r="BS21" t="s">
        <v>552</v>
      </c>
      <c r="BT21" t="s">
        <v>551</v>
      </c>
      <c r="BU21" t="s">
        <v>551</v>
      </c>
      <c r="BV21" t="s">
        <v>552</v>
      </c>
      <c r="BW21" t="s">
        <v>551</v>
      </c>
      <c r="BX21" t="s">
        <v>624</v>
      </c>
      <c r="BY21" t="s">
        <v>551</v>
      </c>
      <c r="BZ21" t="s">
        <v>551</v>
      </c>
      <c r="CA21" t="s">
        <v>624</v>
      </c>
      <c r="CB21" t="s">
        <v>551</v>
      </c>
      <c r="CC21" t="s">
        <v>622</v>
      </c>
      <c r="CD21" t="s">
        <v>551</v>
      </c>
      <c r="CE21" t="s">
        <v>551</v>
      </c>
      <c r="CF21" t="s">
        <v>615</v>
      </c>
      <c r="CG21" t="s">
        <v>551</v>
      </c>
      <c r="CH21" t="s">
        <v>622</v>
      </c>
      <c r="CI21" t="s">
        <v>551</v>
      </c>
      <c r="CJ21" t="s">
        <v>551</v>
      </c>
      <c r="CK21" t="s">
        <v>615</v>
      </c>
      <c r="CL21" t="s">
        <v>551</v>
      </c>
      <c r="CR21" t="s">
        <v>619</v>
      </c>
      <c r="CS21" t="s">
        <v>551</v>
      </c>
      <c r="CT21" t="s">
        <v>551</v>
      </c>
      <c r="CU21" t="s">
        <v>619</v>
      </c>
      <c r="CV21" t="s">
        <v>551</v>
      </c>
    </row>
    <row r="22" spans="1:120">
      <c r="A22" s="39" t="s">
        <v>499</v>
      </c>
      <c r="B22" s="40"/>
      <c r="F22" s="31" t="s">
        <v>538</v>
      </c>
      <c r="G22" s="31" t="s">
        <v>539</v>
      </c>
      <c r="H22" s="35" t="e">
        <f ca="1">(I22-1)</f>
        <v>#NAME?</v>
      </c>
      <c r="I22" s="35" t="e">
        <f ca="1">J22-1</f>
        <v>#NAME?</v>
      </c>
      <c r="J22" s="35" t="e">
        <f t="shared" ref="J22:K22" ca="1" si="15">K22-1</f>
        <v>#NAME?</v>
      </c>
      <c r="K22" s="35" t="e">
        <f t="shared" ca="1" si="15"/>
        <v>#NAME?</v>
      </c>
      <c r="L22" s="35" t="e">
        <f ca="1">YEAR(_xll.BTODAY())</f>
        <v>#NAME?</v>
      </c>
      <c r="M22" s="35" t="e">
        <f ca="1">L22+1</f>
        <v>#NAME?</v>
      </c>
      <c r="N22" s="35" t="e">
        <f ca="1">M22+1</f>
        <v>#NAME?</v>
      </c>
      <c r="P22" s="64" t="e">
        <f>GraphValRatio2</f>
        <v>#REF!</v>
      </c>
      <c r="Q22" t="e">
        <f>VLOOKUP($P22, $P23:$T28, 2, FALSE)</f>
        <v>#REF!</v>
      </c>
      <c r="R22" t="e">
        <f>VLOOKUP($P22, $P23:$T28, 3, FALSE)</f>
        <v>#REF!</v>
      </c>
      <c r="S22" t="e">
        <f>VLOOKUP($P22, $P23:$T28, 4, FALSE)</f>
        <v>#REF!</v>
      </c>
      <c r="T22" t="e">
        <f>VLOOKUP($P22, $P23:$T28, 5, FALSE)</f>
        <v>#REF!</v>
      </c>
      <c r="V22" s="14">
        <v>45576</v>
      </c>
      <c r="W22">
        <v>3422110.3744000001</v>
      </c>
      <c r="X22">
        <v>420916.37800000003</v>
      </c>
      <c r="Y22">
        <v>452701.375</v>
      </c>
      <c r="Z22">
        <v>493589.88900000002</v>
      </c>
      <c r="AA22">
        <v>3422110.3744000001</v>
      </c>
      <c r="AB22">
        <v>147755.967</v>
      </c>
      <c r="AC22">
        <v>160855.348</v>
      </c>
      <c r="AD22">
        <v>185204.33300000001</v>
      </c>
      <c r="AF22" s="14">
        <f t="shared" si="1"/>
        <v>45576</v>
      </c>
      <c r="AG22">
        <f t="shared" si="2"/>
        <v>8.1301430717908527</v>
      </c>
      <c r="AH22">
        <f t="shared" si="3"/>
        <v>7.5593107584442398</v>
      </c>
      <c r="AI22">
        <f t="shared" si="4"/>
        <v>6.9331046900760152</v>
      </c>
      <c r="AJ22">
        <f t="shared" si="5"/>
        <v>23.160556178418162</v>
      </c>
      <c r="AK22">
        <f t="shared" si="6"/>
        <v>21.274458182142631</v>
      </c>
      <c r="AL22">
        <f t="shared" si="7"/>
        <v>18.47748548302053</v>
      </c>
      <c r="AN22" t="s">
        <v>628</v>
      </c>
      <c r="AO22" t="str">
        <f t="shared" si="8"/>
        <v>Monness Crespi Hardt &amp; Co</v>
      </c>
      <c r="AQ22" t="s">
        <v>628</v>
      </c>
      <c r="AR22" t="str">
        <f t="shared" si="9"/>
        <v>Monness Crespi Hardt &amp; Co</v>
      </c>
      <c r="AT22" t="s">
        <v>643</v>
      </c>
      <c r="AU22" t="s">
        <v>551</v>
      </c>
      <c r="AV22" t="s">
        <v>551</v>
      </c>
      <c r="AW22" t="s">
        <v>643</v>
      </c>
      <c r="AX22" t="s">
        <v>551</v>
      </c>
      <c r="AY22" t="s">
        <v>643</v>
      </c>
      <c r="AZ22" t="s">
        <v>551</v>
      </c>
      <c r="BA22" t="s">
        <v>551</v>
      </c>
      <c r="BB22" t="s">
        <v>643</v>
      </c>
      <c r="BC22" t="s">
        <v>551</v>
      </c>
      <c r="BD22" t="s">
        <v>622</v>
      </c>
      <c r="BE22" t="s">
        <v>551</v>
      </c>
      <c r="BF22" t="s">
        <v>551</v>
      </c>
      <c r="BG22" t="s">
        <v>622</v>
      </c>
      <c r="BH22" t="s">
        <v>551</v>
      </c>
      <c r="BI22" t="s">
        <v>628</v>
      </c>
      <c r="BJ22">
        <v>30195</v>
      </c>
      <c r="BK22">
        <v>26867</v>
      </c>
      <c r="BL22" t="s">
        <v>628</v>
      </c>
      <c r="BM22">
        <v>29954</v>
      </c>
      <c r="BN22" t="s">
        <v>535</v>
      </c>
      <c r="BO22" t="s">
        <v>551</v>
      </c>
      <c r="BP22" t="s">
        <v>551</v>
      </c>
      <c r="BQ22" t="s">
        <v>555</v>
      </c>
      <c r="BR22" t="s">
        <v>551</v>
      </c>
      <c r="BS22" t="s">
        <v>553</v>
      </c>
      <c r="BT22" t="s">
        <v>551</v>
      </c>
      <c r="BU22" t="s">
        <v>551</v>
      </c>
      <c r="BV22" t="s">
        <v>612</v>
      </c>
      <c r="BW22" t="s">
        <v>551</v>
      </c>
      <c r="BX22" t="s">
        <v>640</v>
      </c>
      <c r="BY22" t="s">
        <v>551</v>
      </c>
      <c r="BZ22" t="s">
        <v>551</v>
      </c>
      <c r="CA22" t="s">
        <v>640</v>
      </c>
      <c r="CB22" t="s">
        <v>551</v>
      </c>
      <c r="CC22" t="s">
        <v>615</v>
      </c>
      <c r="CD22" t="s">
        <v>551</v>
      </c>
      <c r="CE22" t="s">
        <v>551</v>
      </c>
      <c r="CF22" t="s">
        <v>628</v>
      </c>
      <c r="CG22">
        <v>25203</v>
      </c>
      <c r="CH22" t="s">
        <v>615</v>
      </c>
      <c r="CI22" t="s">
        <v>551</v>
      </c>
      <c r="CJ22" t="s">
        <v>551</v>
      </c>
      <c r="CK22" t="s">
        <v>628</v>
      </c>
      <c r="CL22">
        <v>25203</v>
      </c>
      <c r="CR22" t="s">
        <v>541</v>
      </c>
      <c r="CS22" t="s">
        <v>551</v>
      </c>
      <c r="CT22" t="s">
        <v>551</v>
      </c>
      <c r="CU22" t="s">
        <v>541</v>
      </c>
      <c r="CV22" t="s">
        <v>551</v>
      </c>
    </row>
    <row r="23" spans="1:120">
      <c r="B23" s="41" t="e">
        <f>+#REF!</f>
        <v>#REF!</v>
      </c>
      <c r="C23" s="38" t="e">
        <f>VLOOKUP($B$23,$B$24:$C$34,2,0)</f>
        <v>#REF!</v>
      </c>
      <c r="E23" s="55"/>
      <c r="F23" s="34" t="e">
        <f ca="1">_xll.BQL(#REF! &amp;" EQUITY","TOTAL_RETURN(CALC_INTERVAL=RANGE(-1m,0d),CURRENCY="&amp;CURRENCY&amp;")/1")</f>
        <v>#NAME?</v>
      </c>
      <c r="G23" s="34" t="e">
        <f ca="1">_xll.BQL(#REF! &amp;" EQUITY","TOTAL_RETURN(CALC_INTERVAL=RANGE(-6m,0d),CURRENCY="&amp;CURRENCY&amp;")/1")</f>
        <v>#NAME?</v>
      </c>
      <c r="H23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3" s="33">
        <v>21.455578064596033</v>
      </c>
      <c r="J23" s="33">
        <v>33.253421147531647</v>
      </c>
      <c r="K23" s="33">
        <v>38.904344857020916</v>
      </c>
      <c r="L23" s="33">
        <v>34.212918197796228</v>
      </c>
      <c r="M23" s="33">
        <v>31.774504224082563</v>
      </c>
      <c r="N23" s="33">
        <v>28.443069652964677</v>
      </c>
      <c r="P23" t="s">
        <v>400</v>
      </c>
      <c r="Q23" t="s">
        <v>419</v>
      </c>
      <c r="R23" t="s">
        <v>491</v>
      </c>
      <c r="S23" t="s">
        <v>385</v>
      </c>
      <c r="T23" t="s">
        <v>485</v>
      </c>
      <c r="V23" s="14">
        <v>45569</v>
      </c>
      <c r="W23">
        <v>3410707.2716000001</v>
      </c>
      <c r="X23">
        <v>421001.114</v>
      </c>
      <c r="Y23">
        <v>452320</v>
      </c>
      <c r="Z23">
        <v>485997.5</v>
      </c>
      <c r="AA23">
        <v>3410707.2716000001</v>
      </c>
      <c r="AB23">
        <v>147946.79300000001</v>
      </c>
      <c r="AC23">
        <v>160648.54500000001</v>
      </c>
      <c r="AD23">
        <v>180420</v>
      </c>
      <c r="AF23" s="14">
        <f t="shared" si="1"/>
        <v>45569</v>
      </c>
      <c r="AG23">
        <f t="shared" si="2"/>
        <v>8.101421013342021</v>
      </c>
      <c r="AH23">
        <f t="shared" si="3"/>
        <v>7.5404741590024766</v>
      </c>
      <c r="AI23">
        <f t="shared" si="4"/>
        <v>7.01795229728548</v>
      </c>
      <c r="AJ23">
        <f t="shared" si="5"/>
        <v>23.053607330305564</v>
      </c>
      <c r="AK23">
        <f t="shared" si="6"/>
        <v>21.230863134179025</v>
      </c>
      <c r="AL23">
        <f t="shared" si="7"/>
        <v>18.904263782285778</v>
      </c>
      <c r="AN23" t="s">
        <v>552</v>
      </c>
      <c r="AO23" t="str">
        <f t="shared" si="8"/>
        <v>Raymond James</v>
      </c>
      <c r="AQ23" t="s">
        <v>552</v>
      </c>
      <c r="AR23" t="str">
        <f t="shared" si="9"/>
        <v>Raymond James</v>
      </c>
      <c r="AT23" t="s">
        <v>622</v>
      </c>
      <c r="AU23" t="s">
        <v>551</v>
      </c>
      <c r="AV23" t="s">
        <v>551</v>
      </c>
      <c r="AW23" t="s">
        <v>622</v>
      </c>
      <c r="AX23" t="s">
        <v>551</v>
      </c>
      <c r="AY23" t="s">
        <v>622</v>
      </c>
      <c r="AZ23" t="s">
        <v>551</v>
      </c>
      <c r="BA23" t="s">
        <v>551</v>
      </c>
      <c r="BB23" t="s">
        <v>622</v>
      </c>
      <c r="BC23" t="s">
        <v>551</v>
      </c>
      <c r="BD23" t="s">
        <v>615</v>
      </c>
      <c r="BE23" t="s">
        <v>551</v>
      </c>
      <c r="BF23" t="s">
        <v>551</v>
      </c>
      <c r="BG23" t="s">
        <v>615</v>
      </c>
      <c r="BH23" t="s">
        <v>551</v>
      </c>
      <c r="BI23" t="s">
        <v>552</v>
      </c>
      <c r="BJ23" t="s">
        <v>551</v>
      </c>
      <c r="BK23" t="s">
        <v>551</v>
      </c>
      <c r="BL23" t="s">
        <v>552</v>
      </c>
      <c r="BM23" t="s">
        <v>551</v>
      </c>
      <c r="BN23" t="s">
        <v>555</v>
      </c>
      <c r="BO23" t="s">
        <v>551</v>
      </c>
      <c r="BP23" t="s">
        <v>551</v>
      </c>
      <c r="BQ23" t="s">
        <v>619</v>
      </c>
      <c r="BR23" t="s">
        <v>551</v>
      </c>
      <c r="BS23" t="s">
        <v>612</v>
      </c>
      <c r="BT23" t="s">
        <v>551</v>
      </c>
      <c r="BU23" t="s">
        <v>551</v>
      </c>
      <c r="BV23" t="s">
        <v>644</v>
      </c>
      <c r="BW23" t="s">
        <v>551</v>
      </c>
      <c r="BX23" t="s">
        <v>621</v>
      </c>
      <c r="BY23">
        <v>-2965</v>
      </c>
      <c r="BZ23">
        <v>-3000</v>
      </c>
      <c r="CA23" t="s">
        <v>621</v>
      </c>
      <c r="CB23">
        <v>-3036</v>
      </c>
      <c r="CC23" t="s">
        <v>628</v>
      </c>
      <c r="CD23">
        <v>25112</v>
      </c>
      <c r="CE23">
        <v>22610</v>
      </c>
      <c r="CF23" t="s">
        <v>552</v>
      </c>
      <c r="CG23" t="s">
        <v>551</v>
      </c>
      <c r="CH23" t="s">
        <v>628</v>
      </c>
      <c r="CI23">
        <v>25112</v>
      </c>
      <c r="CJ23">
        <v>22610</v>
      </c>
      <c r="CK23" t="s">
        <v>552</v>
      </c>
      <c r="CL23" t="s">
        <v>551</v>
      </c>
      <c r="CR23" t="s">
        <v>629</v>
      </c>
      <c r="CS23">
        <v>0.27</v>
      </c>
      <c r="CT23">
        <v>0.27</v>
      </c>
      <c r="CU23" t="s">
        <v>629</v>
      </c>
      <c r="CV23">
        <v>0.27</v>
      </c>
    </row>
    <row r="24" spans="1:120">
      <c r="A24" s="56">
        <v>1</v>
      </c>
      <c r="B24" s="38" t="s">
        <v>407</v>
      </c>
      <c r="C24" s="57" t="s">
        <v>545</v>
      </c>
      <c r="F24" s="34" t="e">
        <f ca="1">_xll.BQL(#REF! &amp;" EQUITY","TOTAL_RETURN(CALC_INTERVAL=RANGE(-1m,0d),CURRENCY="&amp;CURRENCY&amp;")/1")</f>
        <v>#NAME?</v>
      </c>
      <c r="G24" s="34" t="e">
        <f ca="1">_xll.BQL(#REF! &amp;" EQUITY","TOTAL_RETURN(CALC_INTERVAL=RANGE(-6m,0d),CURRENCY="&amp;CURRENCY&amp;")/1")</f>
        <v>#NAME?</v>
      </c>
      <c r="H24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4" s="33">
        <v>7.0124232803375213</v>
      </c>
      <c r="J24" s="33">
        <v>37.389913325766187</v>
      </c>
      <c r="K24" s="33">
        <v>9.9370773855973269</v>
      </c>
      <c r="L24" s="33">
        <v>12.425517776540344</v>
      </c>
      <c r="M24" s="33">
        <v>9.1940983640578224</v>
      </c>
      <c r="N24" s="33">
        <v>8.4296611799988153</v>
      </c>
      <c r="P24" t="s">
        <v>402</v>
      </c>
      <c r="Q24" t="s">
        <v>421</v>
      </c>
      <c r="R24" t="s">
        <v>493</v>
      </c>
      <c r="S24" t="s">
        <v>483</v>
      </c>
      <c r="T24" t="s">
        <v>486</v>
      </c>
      <c r="V24" s="14">
        <v>45562</v>
      </c>
      <c r="W24">
        <v>3425759.3672000002</v>
      </c>
      <c r="X24">
        <v>390232.88400000002</v>
      </c>
      <c r="Y24">
        <v>421082.20500000002</v>
      </c>
      <c r="Z24">
        <v>452339.67700000003</v>
      </c>
      <c r="AA24">
        <v>3425759.3672000002</v>
      </c>
      <c r="AB24">
        <v>134194.12</v>
      </c>
      <c r="AC24">
        <v>147982.17199999999</v>
      </c>
      <c r="AD24">
        <v>160649.682</v>
      </c>
      <c r="AF24" s="14">
        <f t="shared" si="1"/>
        <v>45562</v>
      </c>
      <c r="AG24">
        <f t="shared" si="2"/>
        <v>8.7787562444378722</v>
      </c>
      <c r="AH24">
        <f t="shared" si="3"/>
        <v>8.1356070774826499</v>
      </c>
      <c r="AI24">
        <f t="shared" si="4"/>
        <v>7.5734222341941493</v>
      </c>
      <c r="AJ24">
        <f t="shared" si="5"/>
        <v>25.528386543315015</v>
      </c>
      <c r="AK24">
        <f t="shared" si="6"/>
        <v>23.149811365114985</v>
      </c>
      <c r="AL24">
        <f t="shared" si="7"/>
        <v>21.324408019680988</v>
      </c>
      <c r="AN24" t="s">
        <v>553</v>
      </c>
      <c r="AO24" t="str">
        <f t="shared" si="8"/>
        <v>Jefferies</v>
      </c>
      <c r="AQ24" t="s">
        <v>553</v>
      </c>
      <c r="AR24" t="str">
        <f t="shared" si="9"/>
        <v>Jefferies</v>
      </c>
      <c r="AT24" t="s">
        <v>615</v>
      </c>
      <c r="AU24" t="s">
        <v>551</v>
      </c>
      <c r="AV24" t="s">
        <v>551</v>
      </c>
      <c r="AW24" t="s">
        <v>615</v>
      </c>
      <c r="AX24" t="s">
        <v>551</v>
      </c>
      <c r="AY24" t="s">
        <v>615</v>
      </c>
      <c r="AZ24" t="s">
        <v>551</v>
      </c>
      <c r="BA24" t="s">
        <v>551</v>
      </c>
      <c r="BB24" t="s">
        <v>615</v>
      </c>
      <c r="BC24" t="s">
        <v>551</v>
      </c>
      <c r="BD24" t="s">
        <v>628</v>
      </c>
      <c r="BE24">
        <v>95404</v>
      </c>
      <c r="BF24">
        <v>88845</v>
      </c>
      <c r="BG24" t="s">
        <v>628</v>
      </c>
      <c r="BH24">
        <v>96190</v>
      </c>
      <c r="BI24" t="s">
        <v>553</v>
      </c>
      <c r="BJ24" t="s">
        <v>551</v>
      </c>
      <c r="BK24" t="s">
        <v>551</v>
      </c>
      <c r="BL24" t="s">
        <v>612</v>
      </c>
      <c r="BM24" t="s">
        <v>551</v>
      </c>
      <c r="BN24" t="s">
        <v>619</v>
      </c>
      <c r="BO24" t="s">
        <v>551</v>
      </c>
      <c r="BP24" t="s">
        <v>551</v>
      </c>
      <c r="BQ24" t="s">
        <v>554</v>
      </c>
      <c r="BR24">
        <v>36020</v>
      </c>
      <c r="BS24" t="s">
        <v>644</v>
      </c>
      <c r="BT24" t="s">
        <v>551</v>
      </c>
      <c r="BU24" t="s">
        <v>551</v>
      </c>
      <c r="BV24" t="s">
        <v>618</v>
      </c>
      <c r="BW24" t="s">
        <v>551</v>
      </c>
      <c r="BX24" t="s">
        <v>555</v>
      </c>
      <c r="BY24" t="s">
        <v>551</v>
      </c>
      <c r="BZ24" t="s">
        <v>551</v>
      </c>
      <c r="CA24" t="s">
        <v>555</v>
      </c>
      <c r="CB24" t="s">
        <v>551</v>
      </c>
      <c r="CC24" t="s">
        <v>552</v>
      </c>
      <c r="CD24" t="s">
        <v>551</v>
      </c>
      <c r="CE24" t="s">
        <v>551</v>
      </c>
      <c r="CF24" t="s">
        <v>612</v>
      </c>
      <c r="CG24" t="s">
        <v>551</v>
      </c>
      <c r="CH24" t="s">
        <v>552</v>
      </c>
      <c r="CI24" t="s">
        <v>551</v>
      </c>
      <c r="CJ24" t="s">
        <v>551</v>
      </c>
      <c r="CK24" t="s">
        <v>612</v>
      </c>
      <c r="CL24" t="s">
        <v>551</v>
      </c>
    </row>
    <row r="25" spans="1:120">
      <c r="A25" s="56">
        <v>2</v>
      </c>
      <c r="B25" s="38" t="s">
        <v>408</v>
      </c>
      <c r="C25" s="57" t="s">
        <v>546</v>
      </c>
      <c r="F25" s="34" t="e">
        <f ca="1">_xll.BQL(#REF! &amp;" EQUITY","TOTAL_RETURN(CALC_INTERVAL=RANGE(-1m,0d),CURRENCY="&amp;CURRENCY&amp;")/1")</f>
        <v>#NAME?</v>
      </c>
      <c r="G25" s="34" t="e">
        <f ca="1">_xll.BQL(#REF! &amp;" EQUITY","TOTAL_RETURN(CALC_INTERVAL=RANGE(-6m,0d),CURRENCY="&amp;CURRENCY&amp;")/1")</f>
        <v>#NAME?</v>
      </c>
      <c r="H25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T25" t="s">
        <v>487</v>
      </c>
      <c r="V25" s="14">
        <v>45555</v>
      </c>
      <c r="W25">
        <v>3417847.0633999999</v>
      </c>
      <c r="X25">
        <v>390239.35700000002</v>
      </c>
      <c r="Y25">
        <v>421712.44199999998</v>
      </c>
      <c r="Z25">
        <v>453357.3</v>
      </c>
      <c r="AA25">
        <v>3417847.0633999999</v>
      </c>
      <c r="AB25">
        <v>134194.12</v>
      </c>
      <c r="AC25">
        <v>147982.17199999999</v>
      </c>
      <c r="AD25">
        <v>160649.682</v>
      </c>
      <c r="AF25" s="14">
        <f t="shared" si="1"/>
        <v>45555</v>
      </c>
      <c r="AG25">
        <f t="shared" si="2"/>
        <v>8.7583351143129313</v>
      </c>
      <c r="AH25">
        <f t="shared" si="3"/>
        <v>8.1046863288894855</v>
      </c>
      <c r="AI25">
        <f t="shared" si="4"/>
        <v>7.538969954603135</v>
      </c>
      <c r="AJ25">
        <f t="shared" si="5"/>
        <v>25.469424915190025</v>
      </c>
      <c r="AK25">
        <f t="shared" si="6"/>
        <v>23.096343412232116</v>
      </c>
      <c r="AL25">
        <f t="shared" si="7"/>
        <v>21.275156108930236</v>
      </c>
      <c r="AN25" t="s">
        <v>612</v>
      </c>
      <c r="AO25" t="str">
        <f t="shared" si="8"/>
        <v>JP Morgan</v>
      </c>
      <c r="AQ25" t="s">
        <v>612</v>
      </c>
      <c r="AR25" t="str">
        <f t="shared" si="9"/>
        <v>JP Morgan</v>
      </c>
      <c r="AT25" t="s">
        <v>628</v>
      </c>
      <c r="AU25">
        <v>1.67</v>
      </c>
      <c r="AV25">
        <v>1.51</v>
      </c>
      <c r="AW25" t="s">
        <v>628</v>
      </c>
      <c r="AX25">
        <v>1.7</v>
      </c>
      <c r="AY25" t="s">
        <v>628</v>
      </c>
      <c r="AZ25">
        <v>1.67</v>
      </c>
      <c r="BA25">
        <v>1.51</v>
      </c>
      <c r="BB25" t="s">
        <v>628</v>
      </c>
      <c r="BC25">
        <v>1.7</v>
      </c>
      <c r="BD25" t="s">
        <v>552</v>
      </c>
      <c r="BE25" t="s">
        <v>551</v>
      </c>
      <c r="BF25" t="s">
        <v>551</v>
      </c>
      <c r="BG25" t="s">
        <v>552</v>
      </c>
      <c r="BH25" t="s">
        <v>551</v>
      </c>
      <c r="BI25" t="s">
        <v>612</v>
      </c>
      <c r="BJ25" t="s">
        <v>551</v>
      </c>
      <c r="BK25" t="s">
        <v>551</v>
      </c>
      <c r="BL25" t="s">
        <v>644</v>
      </c>
      <c r="BM25" t="s">
        <v>551</v>
      </c>
      <c r="BN25" t="s">
        <v>554</v>
      </c>
      <c r="BO25">
        <v>33428</v>
      </c>
      <c r="BP25">
        <v>30773</v>
      </c>
      <c r="BQ25" t="s">
        <v>640</v>
      </c>
      <c r="BR25" t="s">
        <v>551</v>
      </c>
      <c r="BS25" t="s">
        <v>618</v>
      </c>
      <c r="BT25" t="s">
        <v>551</v>
      </c>
      <c r="BU25" t="s">
        <v>551</v>
      </c>
      <c r="BV25" t="s">
        <v>529</v>
      </c>
      <c r="BW25" t="s">
        <v>551</v>
      </c>
      <c r="BX25" t="s">
        <v>606</v>
      </c>
      <c r="BY25">
        <v>-5444</v>
      </c>
      <c r="BZ25">
        <v>-7474</v>
      </c>
      <c r="CA25" t="s">
        <v>606</v>
      </c>
      <c r="CB25">
        <v>-9945</v>
      </c>
      <c r="CC25" t="s">
        <v>553</v>
      </c>
      <c r="CD25" t="s">
        <v>551</v>
      </c>
      <c r="CE25" t="s">
        <v>551</v>
      </c>
      <c r="CF25" t="s">
        <v>644</v>
      </c>
      <c r="CG25" t="s">
        <v>551</v>
      </c>
      <c r="CH25" t="s">
        <v>553</v>
      </c>
      <c r="CI25" t="s">
        <v>551</v>
      </c>
      <c r="CJ25" t="s">
        <v>551</v>
      </c>
      <c r="CK25" t="s">
        <v>644</v>
      </c>
      <c r="CL25" t="s">
        <v>551</v>
      </c>
    </row>
    <row r="26" spans="1:120">
      <c r="A26" s="56">
        <v>3</v>
      </c>
      <c r="B26" s="38" t="s">
        <v>409</v>
      </c>
      <c r="C26" s="57" t="s">
        <v>547</v>
      </c>
      <c r="F26" s="34" t="e">
        <f ca="1">_xll.BQL(#REF! &amp;" EQUITY","TOTAL_RETURN(CALC_INTERVAL=RANGE(-1m,0d),CURRENCY="&amp;CURRENCY&amp;")/1")</f>
        <v>#NAME?</v>
      </c>
      <c r="G26" s="34" t="e">
        <f ca="1">_xll.BQL(#REF! &amp;" EQUITY","TOTAL_RETURN(CALC_INTERVAL=RANGE(-6m,0d),CURRENCY="&amp;CURRENCY&amp;")/1")</f>
        <v>#NAME?</v>
      </c>
      <c r="H2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6" s="33"/>
      <c r="J26" s="33"/>
      <c r="K26" s="33"/>
      <c r="L26" s="33"/>
      <c r="M26" s="33"/>
      <c r="N26" s="33"/>
      <c r="P26" t="s">
        <v>482</v>
      </c>
      <c r="Q26" t="s">
        <v>421</v>
      </c>
      <c r="R26" t="s">
        <v>492</v>
      </c>
      <c r="S26" t="s">
        <v>484</v>
      </c>
      <c r="T26" t="s">
        <v>489</v>
      </c>
      <c r="V26" s="14">
        <v>45548</v>
      </c>
      <c r="W26">
        <v>3331183.4824999999</v>
      </c>
      <c r="X26">
        <v>390319.69</v>
      </c>
      <c r="Y26">
        <v>421834.18599999999</v>
      </c>
      <c r="Z26">
        <v>453357.3</v>
      </c>
      <c r="AA26">
        <v>3331183.4824999999</v>
      </c>
      <c r="AB26">
        <v>134194.12</v>
      </c>
      <c r="AC26">
        <v>147982.17199999999</v>
      </c>
      <c r="AD26">
        <v>160649.682</v>
      </c>
      <c r="AF26" s="14">
        <f t="shared" si="1"/>
        <v>45548</v>
      </c>
      <c r="AG26">
        <f t="shared" si="2"/>
        <v>8.5345002259558047</v>
      </c>
      <c r="AH26">
        <f t="shared" si="3"/>
        <v>7.8969026054706717</v>
      </c>
      <c r="AI26">
        <f t="shared" si="4"/>
        <v>7.3478103970091579</v>
      </c>
      <c r="AJ26">
        <f t="shared" si="5"/>
        <v>24.82361732764446</v>
      </c>
      <c r="AK26">
        <f t="shared" si="6"/>
        <v>22.510708131111901</v>
      </c>
      <c r="AL26">
        <f t="shared" si="7"/>
        <v>20.735699199827859</v>
      </c>
      <c r="AN26" t="s">
        <v>644</v>
      </c>
      <c r="AO26" t="str">
        <f t="shared" si="8"/>
        <v>Redburn Atlantic</v>
      </c>
      <c r="AQ26" t="s">
        <v>644</v>
      </c>
      <c r="AR26" t="str">
        <f t="shared" si="9"/>
        <v>Redburn Atlantic</v>
      </c>
      <c r="AT26" t="s">
        <v>552</v>
      </c>
      <c r="AU26" t="s">
        <v>551</v>
      </c>
      <c r="AV26" t="s">
        <v>551</v>
      </c>
      <c r="AW26" t="s">
        <v>552</v>
      </c>
      <c r="AX26" t="s">
        <v>551</v>
      </c>
      <c r="AY26" t="s">
        <v>552</v>
      </c>
      <c r="AZ26" t="s">
        <v>551</v>
      </c>
      <c r="BA26" t="s">
        <v>551</v>
      </c>
      <c r="BB26" t="s">
        <v>552</v>
      </c>
      <c r="BC26" t="s">
        <v>551</v>
      </c>
      <c r="BD26" t="s">
        <v>553</v>
      </c>
      <c r="BE26" t="s">
        <v>551</v>
      </c>
      <c r="BF26" t="s">
        <v>551</v>
      </c>
      <c r="BG26" t="s">
        <v>612</v>
      </c>
      <c r="BH26" t="s">
        <v>551</v>
      </c>
      <c r="BI26" t="s">
        <v>644</v>
      </c>
      <c r="BJ26" t="s">
        <v>551</v>
      </c>
      <c r="BK26" t="s">
        <v>551</v>
      </c>
      <c r="BL26" t="s">
        <v>618</v>
      </c>
      <c r="BM26" t="s">
        <v>551</v>
      </c>
      <c r="BN26" t="s">
        <v>614</v>
      </c>
      <c r="BO26" t="s">
        <v>551</v>
      </c>
      <c r="BP26" t="s">
        <v>551</v>
      </c>
      <c r="BQ26" t="s">
        <v>614</v>
      </c>
      <c r="BR26" t="s">
        <v>551</v>
      </c>
      <c r="BS26" t="s">
        <v>529</v>
      </c>
      <c r="BT26" t="s">
        <v>551</v>
      </c>
      <c r="BU26" t="s">
        <v>551</v>
      </c>
      <c r="BV26" t="s">
        <v>604</v>
      </c>
      <c r="BW26" t="s">
        <v>551</v>
      </c>
      <c r="BX26" t="s">
        <v>619</v>
      </c>
      <c r="BY26" t="s">
        <v>551</v>
      </c>
      <c r="BZ26" t="s">
        <v>551</v>
      </c>
      <c r="CA26" t="s">
        <v>619</v>
      </c>
      <c r="CB26" t="s">
        <v>551</v>
      </c>
      <c r="CC26" t="s">
        <v>612</v>
      </c>
      <c r="CD26" t="s">
        <v>551</v>
      </c>
      <c r="CE26" t="s">
        <v>551</v>
      </c>
      <c r="CF26" t="s">
        <v>618</v>
      </c>
      <c r="CG26" t="s">
        <v>551</v>
      </c>
      <c r="CH26" t="s">
        <v>612</v>
      </c>
      <c r="CI26" t="s">
        <v>551</v>
      </c>
      <c r="CJ26" t="s">
        <v>551</v>
      </c>
      <c r="CK26" t="s">
        <v>618</v>
      </c>
      <c r="CL26" t="s">
        <v>551</v>
      </c>
    </row>
    <row r="27" spans="1:120">
      <c r="A27" s="56">
        <v>4</v>
      </c>
      <c r="B27" s="38" t="s">
        <v>410</v>
      </c>
      <c r="C27" s="57" t="s">
        <v>548</v>
      </c>
      <c r="F27" s="34" t="e">
        <f ca="1">_xll.BQL(#REF! &amp;" EQUITY","TOTAL_RETURN(CALC_INTERVAL=RANGE(-1m,0d),CURRENCY="&amp;CURRENCY&amp;")/1")</f>
        <v>#NAME?</v>
      </c>
      <c r="G27" s="34" t="e">
        <f ca="1">_xll.BQL(#REF! &amp;" EQUITY","TOTAL_RETURN(CALC_INTERVAL=RANGE(-6m,0d),CURRENCY="&amp;CURRENCY&amp;")/1")</f>
        <v>#NAME?</v>
      </c>
      <c r="H2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7" s="33"/>
      <c r="J27" s="33"/>
      <c r="K27" s="33"/>
      <c r="L27" s="33"/>
      <c r="M27" s="33"/>
      <c r="N27" s="33"/>
      <c r="P27" t="s">
        <v>481</v>
      </c>
      <c r="Q27" t="s">
        <v>459</v>
      </c>
      <c r="R27" t="s">
        <v>492</v>
      </c>
      <c r="S27" t="s">
        <v>386</v>
      </c>
      <c r="T27" t="s">
        <v>490</v>
      </c>
      <c r="V27" s="14">
        <v>45541</v>
      </c>
      <c r="W27">
        <v>3305640.5323000001</v>
      </c>
      <c r="X27">
        <v>390439.26799999998</v>
      </c>
      <c r="Y27">
        <v>421973.97600000002</v>
      </c>
      <c r="Z27">
        <v>454123.62099999998</v>
      </c>
      <c r="AA27">
        <v>3305640.5323000001</v>
      </c>
      <c r="AB27">
        <v>134461.61499999999</v>
      </c>
      <c r="AC27">
        <v>148004.79300000001</v>
      </c>
      <c r="AD27">
        <v>160155.54500000001</v>
      </c>
      <c r="AF27" s="14">
        <f t="shared" si="1"/>
        <v>45541</v>
      </c>
      <c r="AG27">
        <f t="shared" si="2"/>
        <v>8.4664653461546813</v>
      </c>
      <c r="AH27">
        <f t="shared" si="3"/>
        <v>7.8337544974574449</v>
      </c>
      <c r="AI27">
        <f t="shared" si="4"/>
        <v>7.27916448173481</v>
      </c>
      <c r="AJ27">
        <f t="shared" si="5"/>
        <v>24.584269141048175</v>
      </c>
      <c r="AK27">
        <f t="shared" si="6"/>
        <v>22.334685690212748</v>
      </c>
      <c r="AL27">
        <f t="shared" si="7"/>
        <v>20.640187839265881</v>
      </c>
      <c r="AN27" t="s">
        <v>618</v>
      </c>
      <c r="AO27" t="str">
        <f t="shared" si="8"/>
        <v>Piper Sandler &amp; Co</v>
      </c>
      <c r="AQ27" t="s">
        <v>618</v>
      </c>
      <c r="AR27" t="str">
        <f t="shared" si="9"/>
        <v>Piper Sandler &amp; Co</v>
      </c>
      <c r="AT27" t="s">
        <v>553</v>
      </c>
      <c r="AU27" t="s">
        <v>551</v>
      </c>
      <c r="AV27" t="s">
        <v>551</v>
      </c>
      <c r="AW27" t="s">
        <v>612</v>
      </c>
      <c r="AX27" t="s">
        <v>551</v>
      </c>
      <c r="AY27" t="s">
        <v>553</v>
      </c>
      <c r="AZ27" t="s">
        <v>551</v>
      </c>
      <c r="BA27" t="s">
        <v>551</v>
      </c>
      <c r="BB27" t="s">
        <v>612</v>
      </c>
      <c r="BC27" t="s">
        <v>551</v>
      </c>
      <c r="BD27" t="s">
        <v>612</v>
      </c>
      <c r="BE27" t="s">
        <v>551</v>
      </c>
      <c r="BF27" t="s">
        <v>551</v>
      </c>
      <c r="BG27" t="s">
        <v>644</v>
      </c>
      <c r="BH27" t="s">
        <v>551</v>
      </c>
      <c r="BI27" t="s">
        <v>618</v>
      </c>
      <c r="BJ27" t="s">
        <v>551</v>
      </c>
      <c r="BK27" t="s">
        <v>551</v>
      </c>
      <c r="BL27" t="s">
        <v>529</v>
      </c>
      <c r="BM27" t="s">
        <v>551</v>
      </c>
      <c r="BN27" t="s">
        <v>640</v>
      </c>
      <c r="BO27" t="s">
        <v>551</v>
      </c>
      <c r="BP27" t="s">
        <v>551</v>
      </c>
      <c r="BQ27" t="s">
        <v>620</v>
      </c>
      <c r="BR27" t="s">
        <v>551</v>
      </c>
      <c r="BS27" t="s">
        <v>604</v>
      </c>
      <c r="BT27" t="s">
        <v>551</v>
      </c>
      <c r="BU27" t="s">
        <v>551</v>
      </c>
      <c r="BV27" t="s">
        <v>624</v>
      </c>
      <c r="BW27" t="s">
        <v>551</v>
      </c>
      <c r="BX27" t="s">
        <v>614</v>
      </c>
      <c r="BY27" t="s">
        <v>551</v>
      </c>
      <c r="BZ27" t="s">
        <v>551</v>
      </c>
      <c r="CA27" t="s">
        <v>614</v>
      </c>
      <c r="CB27" t="s">
        <v>551</v>
      </c>
      <c r="CC27" t="s">
        <v>644</v>
      </c>
      <c r="CD27" t="s">
        <v>551</v>
      </c>
      <c r="CE27" t="s">
        <v>551</v>
      </c>
      <c r="CF27" t="s">
        <v>529</v>
      </c>
      <c r="CG27" t="s">
        <v>551</v>
      </c>
      <c r="CH27" t="s">
        <v>644</v>
      </c>
      <c r="CI27" t="s">
        <v>551</v>
      </c>
      <c r="CJ27" t="s">
        <v>551</v>
      </c>
      <c r="CK27" t="s">
        <v>529</v>
      </c>
      <c r="CL27" t="s">
        <v>551</v>
      </c>
    </row>
    <row r="28" spans="1:120">
      <c r="A28" s="56">
        <v>5</v>
      </c>
      <c r="B28" s="38" t="s">
        <v>411</v>
      </c>
      <c r="C28" s="57" t="s">
        <v>549</v>
      </c>
      <c r="F28" s="34" t="e">
        <f ca="1">_xll.BQL(#REF! &amp;" EQUITY","TOTAL_RETURN(CALC_INTERVAL=RANGE(-1m,0d),CURRENCY="&amp;CURRENCY&amp;")/1")</f>
        <v>#NAME?</v>
      </c>
      <c r="G28" s="34" t="e">
        <f ca="1">_xll.BQL(#REF! &amp;" EQUITY","TOTAL_RETURN(CALC_INTERVAL=RANGE(-6m,0d),CURRENCY="&amp;CURRENCY&amp;")/1")</f>
        <v>#NAME?</v>
      </c>
      <c r="H2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8" s="33"/>
      <c r="J28" s="33"/>
      <c r="K28" s="33"/>
      <c r="L28" s="33"/>
      <c r="M28" s="33"/>
      <c r="N28" s="33"/>
      <c r="P28" t="s">
        <v>401</v>
      </c>
      <c r="Q28" t="s">
        <v>422</v>
      </c>
      <c r="R28" t="s">
        <v>492</v>
      </c>
      <c r="S28" t="s">
        <v>387</v>
      </c>
      <c r="T28" t="s">
        <v>488</v>
      </c>
      <c r="V28" s="14">
        <v>45534</v>
      </c>
      <c r="W28">
        <v>3430010.3730000001</v>
      </c>
      <c r="X28">
        <v>390015.065</v>
      </c>
      <c r="Y28">
        <v>420820.46799999999</v>
      </c>
      <c r="Z28">
        <v>449540.54499999998</v>
      </c>
      <c r="AA28">
        <v>3430010.3730000001</v>
      </c>
      <c r="AB28">
        <v>134368.76699999999</v>
      </c>
      <c r="AC28">
        <v>146629.364</v>
      </c>
      <c r="AD28">
        <v>157741.45800000001</v>
      </c>
      <c r="AF28" s="14">
        <f t="shared" si="1"/>
        <v>45534</v>
      </c>
      <c r="AG28">
        <f t="shared" si="2"/>
        <v>8.7945586742912099</v>
      </c>
      <c r="AH28">
        <f t="shared" si="3"/>
        <v>8.1507688760994395</v>
      </c>
      <c r="AI28">
        <f t="shared" si="4"/>
        <v>7.6300356244841057</v>
      </c>
      <c r="AJ28">
        <f t="shared" si="5"/>
        <v>25.526842655332249</v>
      </c>
      <c r="AK28">
        <f t="shared" si="6"/>
        <v>23.392383895220334</v>
      </c>
      <c r="AL28">
        <f t="shared" si="7"/>
        <v>21.744507857915195</v>
      </c>
      <c r="AN28" t="s">
        <v>529</v>
      </c>
      <c r="AO28" t="str">
        <f t="shared" si="8"/>
        <v>UBS</v>
      </c>
      <c r="AQ28" t="s">
        <v>529</v>
      </c>
      <c r="AR28" t="str">
        <f t="shared" si="9"/>
        <v>UBS</v>
      </c>
      <c r="AT28" t="s">
        <v>612</v>
      </c>
      <c r="AU28" t="s">
        <v>551</v>
      </c>
      <c r="AV28" t="s">
        <v>551</v>
      </c>
      <c r="AW28" t="s">
        <v>644</v>
      </c>
      <c r="AX28" t="s">
        <v>551</v>
      </c>
      <c r="AY28" t="s">
        <v>612</v>
      </c>
      <c r="AZ28" t="s">
        <v>551</v>
      </c>
      <c r="BA28" t="s">
        <v>551</v>
      </c>
      <c r="BB28" t="s">
        <v>644</v>
      </c>
      <c r="BC28" t="s">
        <v>551</v>
      </c>
      <c r="BD28" t="s">
        <v>644</v>
      </c>
      <c r="BE28" t="s">
        <v>551</v>
      </c>
      <c r="BF28" t="s">
        <v>551</v>
      </c>
      <c r="BG28" t="s">
        <v>618</v>
      </c>
      <c r="BH28" t="s">
        <v>551</v>
      </c>
      <c r="BI28" t="s">
        <v>529</v>
      </c>
      <c r="BJ28" t="s">
        <v>551</v>
      </c>
      <c r="BK28" t="s">
        <v>551</v>
      </c>
      <c r="BL28" t="s">
        <v>604</v>
      </c>
      <c r="BM28" t="s">
        <v>551</v>
      </c>
      <c r="BN28" t="s">
        <v>620</v>
      </c>
      <c r="BO28" t="s">
        <v>551</v>
      </c>
      <c r="BP28" t="s">
        <v>551</v>
      </c>
      <c r="BQ28" t="s">
        <v>606</v>
      </c>
      <c r="BR28">
        <v>32900</v>
      </c>
      <c r="BS28" t="s">
        <v>624</v>
      </c>
      <c r="BT28" t="s">
        <v>551</v>
      </c>
      <c r="BU28" t="s">
        <v>551</v>
      </c>
      <c r="BV28" t="s">
        <v>640</v>
      </c>
      <c r="BW28" t="s">
        <v>551</v>
      </c>
      <c r="BX28" t="s">
        <v>554</v>
      </c>
      <c r="BY28">
        <v>-7184</v>
      </c>
      <c r="BZ28">
        <v>-6408</v>
      </c>
      <c r="CA28" t="s">
        <v>554</v>
      </c>
      <c r="CB28">
        <v>-7714</v>
      </c>
      <c r="CC28" t="s">
        <v>618</v>
      </c>
      <c r="CD28" t="s">
        <v>551</v>
      </c>
      <c r="CE28" t="s">
        <v>551</v>
      </c>
      <c r="CF28" t="s">
        <v>604</v>
      </c>
      <c r="CG28" t="s">
        <v>551</v>
      </c>
      <c r="CH28" t="s">
        <v>618</v>
      </c>
      <c r="CI28" t="s">
        <v>551</v>
      </c>
      <c r="CJ28" t="s">
        <v>551</v>
      </c>
      <c r="CK28" t="s">
        <v>604</v>
      </c>
      <c r="CL28" t="s">
        <v>551</v>
      </c>
    </row>
    <row r="29" spans="1:120">
      <c r="A29" s="56">
        <v>6</v>
      </c>
      <c r="B29" s="38" t="s">
        <v>412</v>
      </c>
      <c r="C29" s="57" t="e">
        <f>"is_div_per_shr/PX_LAST(dates=range("&amp;PeerDate1&amp;"-12-31,"&amp;#REF!&amp;"-12-31,FRQ=y),fill=prev)"</f>
        <v>#REF!</v>
      </c>
      <c r="F29" s="34" t="e">
        <f ca="1">_xll.BQL(#REF! &amp;" EQUITY","TOTAL_RETURN(CALC_INTERVAL=RANGE(-1m,0d),CURRENCY="&amp;CURRENCY&amp;")/1")</f>
        <v>#NAME?</v>
      </c>
      <c r="G29" s="34" t="e">
        <f ca="1">_xll.BQL(#REF! &amp;" EQUITY","TOTAL_RETURN(CALC_INTERVAL=RANGE(-6m,0d),CURRENCY="&amp;CURRENCY&amp;")/1")</f>
        <v>#NAME?</v>
      </c>
      <c r="H2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9" s="33"/>
      <c r="J29" s="33"/>
      <c r="K29" s="33"/>
      <c r="L29" s="33"/>
      <c r="M29" s="33"/>
      <c r="N29" s="33"/>
      <c r="V29" s="14">
        <v>45527</v>
      </c>
      <c r="W29">
        <v>3397169.4371000002</v>
      </c>
      <c r="X29">
        <v>389963</v>
      </c>
      <c r="Y29">
        <v>420653.152</v>
      </c>
      <c r="Z29">
        <v>449284.33299999998</v>
      </c>
      <c r="AA29">
        <v>3397169.4371000002</v>
      </c>
      <c r="AB29">
        <v>134364.27600000001</v>
      </c>
      <c r="AC29">
        <v>146557.56299999999</v>
      </c>
      <c r="AD29">
        <v>157610.04199999999</v>
      </c>
      <c r="AF29" s="14">
        <f t="shared" si="1"/>
        <v>45527</v>
      </c>
      <c r="AG29">
        <f t="shared" si="2"/>
        <v>8.7115173416452336</v>
      </c>
      <c r="AH29">
        <f t="shared" si="3"/>
        <v>8.0759395738463411</v>
      </c>
      <c r="AI29">
        <f t="shared" si="4"/>
        <v>7.5612906740284673</v>
      </c>
      <c r="AJ29">
        <f t="shared" si="5"/>
        <v>25.283278697531181</v>
      </c>
      <c r="AK29">
        <f t="shared" si="6"/>
        <v>23.179762050901463</v>
      </c>
      <c r="AL29">
        <f t="shared" si="7"/>
        <v>21.554270235522178</v>
      </c>
      <c r="AN29" t="s">
        <v>604</v>
      </c>
      <c r="AO29" t="str">
        <f t="shared" si="8"/>
        <v>Rosenblatt Securities Inc.</v>
      </c>
      <c r="AQ29" t="s">
        <v>604</v>
      </c>
      <c r="AR29" t="str">
        <f t="shared" si="9"/>
        <v>Rosenblatt Securities Inc.</v>
      </c>
      <c r="AT29" t="s">
        <v>644</v>
      </c>
      <c r="AU29" t="s">
        <v>551</v>
      </c>
      <c r="AV29" t="s">
        <v>551</v>
      </c>
      <c r="AW29" t="s">
        <v>638</v>
      </c>
      <c r="AX29" t="s">
        <v>551</v>
      </c>
      <c r="AY29" t="s">
        <v>644</v>
      </c>
      <c r="AZ29" t="s">
        <v>551</v>
      </c>
      <c r="BA29" t="s">
        <v>551</v>
      </c>
      <c r="BB29" t="s">
        <v>638</v>
      </c>
      <c r="BC29" t="s">
        <v>551</v>
      </c>
      <c r="BD29" t="s">
        <v>618</v>
      </c>
      <c r="BE29" t="s">
        <v>551</v>
      </c>
      <c r="BF29" t="s">
        <v>551</v>
      </c>
      <c r="BG29" t="s">
        <v>529</v>
      </c>
      <c r="BH29" t="s">
        <v>551</v>
      </c>
      <c r="BI29" t="s">
        <v>604</v>
      </c>
      <c r="BJ29" t="s">
        <v>551</v>
      </c>
      <c r="BK29" t="s">
        <v>551</v>
      </c>
      <c r="BL29" t="s">
        <v>606</v>
      </c>
      <c r="BM29">
        <v>32328</v>
      </c>
      <c r="BN29" t="s">
        <v>606</v>
      </c>
      <c r="BO29">
        <v>32400</v>
      </c>
      <c r="BP29">
        <v>29400</v>
      </c>
      <c r="BS29" t="s">
        <v>640</v>
      </c>
      <c r="BT29" t="s">
        <v>551</v>
      </c>
      <c r="BU29" t="s">
        <v>551</v>
      </c>
      <c r="BV29" t="s">
        <v>535</v>
      </c>
      <c r="BW29" t="s">
        <v>551</v>
      </c>
      <c r="BX29" t="s">
        <v>620</v>
      </c>
      <c r="BY29" t="s">
        <v>551</v>
      </c>
      <c r="BZ29" t="s">
        <v>551</v>
      </c>
      <c r="CA29" t="s">
        <v>620</v>
      </c>
      <c r="CB29" t="s">
        <v>551</v>
      </c>
      <c r="CC29" t="s">
        <v>529</v>
      </c>
      <c r="CD29" t="s">
        <v>551</v>
      </c>
      <c r="CE29" t="s">
        <v>551</v>
      </c>
      <c r="CF29" t="s">
        <v>606</v>
      </c>
      <c r="CG29">
        <v>26904</v>
      </c>
      <c r="CH29" t="s">
        <v>529</v>
      </c>
      <c r="CI29" t="s">
        <v>551</v>
      </c>
      <c r="CJ29" t="s">
        <v>551</v>
      </c>
      <c r="CK29" t="s">
        <v>606</v>
      </c>
      <c r="CL29">
        <v>26904</v>
      </c>
    </row>
    <row r="30" spans="1:120">
      <c r="A30" s="56">
        <v>7</v>
      </c>
      <c r="B30" s="38" t="s">
        <v>400</v>
      </c>
      <c r="C30" s="62" t="e">
        <f>"IF(IS_DIL_EPS_CONT_OPS&lt;0,0,PX_LAST(dates=range("&amp;PeerDate1&amp;"-12-31,"&amp;#REF!&amp;"-12-31,FRQ=y),fill=prev)/IS_DIL_EPS_CONT_OPS)"</f>
        <v>#REF!</v>
      </c>
      <c r="F30" s="34" t="e">
        <f ca="1">_xll.BQL(#REF! &amp;" EQUITY","TOTAL_RETURN(CALC_INTERVAL=RANGE(-1m,0d),CURRENCY="&amp;CURRENCY&amp;")/1")</f>
        <v>#NAME?</v>
      </c>
      <c r="G30" s="34" t="e">
        <f ca="1">_xll.BQL(#REF! &amp;" EQUITY","TOTAL_RETURN(CALC_INTERVAL=RANGE(-6m,0d),CURRENCY="&amp;CURRENCY&amp;")/1")</f>
        <v>#NAME?</v>
      </c>
      <c r="H3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0" s="33"/>
      <c r="J30" s="33"/>
      <c r="K30" s="33"/>
      <c r="L30" s="33"/>
      <c r="M30" s="33"/>
      <c r="N30" s="33"/>
      <c r="V30" s="14">
        <v>45520</v>
      </c>
      <c r="W30">
        <v>3385158.1688999999</v>
      </c>
      <c r="X30">
        <v>389855.614</v>
      </c>
      <c r="Y30">
        <v>420874.75599999999</v>
      </c>
      <c r="Z30">
        <v>448931.25</v>
      </c>
      <c r="AA30">
        <v>3385158.1688999999</v>
      </c>
      <c r="AB30">
        <v>135118.33300000001</v>
      </c>
      <c r="AC30">
        <v>146617.96900000001</v>
      </c>
      <c r="AD30">
        <v>157610.04199999999</v>
      </c>
      <c r="AF30" s="14">
        <f t="shared" si="1"/>
        <v>45520</v>
      </c>
      <c r="AG30">
        <f t="shared" si="2"/>
        <v>8.6831074052456767</v>
      </c>
      <c r="AH30">
        <f t="shared" si="3"/>
        <v>8.0431485154220077</v>
      </c>
      <c r="AI30">
        <f t="shared" si="4"/>
        <v>7.540482354258029</v>
      </c>
      <c r="AJ30">
        <f t="shared" si="5"/>
        <v>25.053285470151557</v>
      </c>
      <c r="AK30">
        <f t="shared" si="6"/>
        <v>23.088289873255572</v>
      </c>
      <c r="AL30">
        <f t="shared" si="7"/>
        <v>21.47806146070312</v>
      </c>
      <c r="AN30" t="s">
        <v>606</v>
      </c>
      <c r="AO30" t="str">
        <f t="shared" si="8"/>
        <v>D.A. Davidson</v>
      </c>
      <c r="AQ30" t="s">
        <v>606</v>
      </c>
      <c r="AR30" t="str">
        <f t="shared" si="9"/>
        <v>D.A. Davidson</v>
      </c>
      <c r="AT30" t="s">
        <v>618</v>
      </c>
      <c r="AU30" t="s">
        <v>551</v>
      </c>
      <c r="AV30" t="s">
        <v>551</v>
      </c>
      <c r="AW30" t="s">
        <v>618</v>
      </c>
      <c r="AX30" t="s">
        <v>551</v>
      </c>
      <c r="AY30" t="s">
        <v>618</v>
      </c>
      <c r="AZ30" t="s">
        <v>551</v>
      </c>
      <c r="BA30" t="s">
        <v>551</v>
      </c>
      <c r="BB30" t="s">
        <v>618</v>
      </c>
      <c r="BC30" t="s">
        <v>551</v>
      </c>
      <c r="BD30" t="s">
        <v>529</v>
      </c>
      <c r="BE30" t="s">
        <v>551</v>
      </c>
      <c r="BF30" t="s">
        <v>551</v>
      </c>
      <c r="BG30" t="s">
        <v>604</v>
      </c>
      <c r="BH30" t="s">
        <v>551</v>
      </c>
      <c r="BI30" t="s">
        <v>606</v>
      </c>
      <c r="BJ30">
        <v>29920</v>
      </c>
      <c r="BK30">
        <v>28218</v>
      </c>
      <c r="BL30" t="s">
        <v>624</v>
      </c>
      <c r="BM30" t="s">
        <v>551</v>
      </c>
      <c r="BS30" t="s">
        <v>535</v>
      </c>
      <c r="BT30" t="s">
        <v>551</v>
      </c>
      <c r="BU30" t="s">
        <v>551</v>
      </c>
      <c r="BV30" t="s">
        <v>620</v>
      </c>
      <c r="BW30" t="s">
        <v>551</v>
      </c>
      <c r="CC30" t="s">
        <v>604</v>
      </c>
      <c r="CD30" t="s">
        <v>551</v>
      </c>
      <c r="CE30" t="s">
        <v>551</v>
      </c>
      <c r="CF30" t="s">
        <v>624</v>
      </c>
      <c r="CG30" t="s">
        <v>551</v>
      </c>
      <c r="CH30" t="s">
        <v>604</v>
      </c>
      <c r="CI30" t="s">
        <v>551</v>
      </c>
      <c r="CJ30" t="s">
        <v>551</v>
      </c>
      <c r="CK30" t="s">
        <v>624</v>
      </c>
      <c r="CL30" t="s">
        <v>551</v>
      </c>
    </row>
    <row r="31" spans="1:120">
      <c r="A31" s="56">
        <v>8</v>
      </c>
      <c r="B31" s="38" t="s">
        <v>402</v>
      </c>
      <c r="C31" s="62" t="e">
        <f>"IF(SALES_REV_TURN&lt;0,0,PX_LAST(dates=range("&amp;PeerDate1&amp;"-12-31,"&amp;#REF!&amp;"-12-31,FRQ=y),fill=prev)/(SALES_REV_TURN/FILLNA(IS_AVG_NUM_SH_FOR_EPS,3,ON='PERIOD')))"</f>
        <v>#REF!</v>
      </c>
      <c r="F31" s="34" t="e">
        <f ca="1">_xll.BQL(#REF! &amp;" EQUITY","TOTAL_RETURN(CALC_INTERVAL=RANGE(-1m,0d),CURRENCY="&amp;CURRENCY&amp;")/1")</f>
        <v>#NAME?</v>
      </c>
      <c r="G31" s="34" t="e">
        <f ca="1">_xll.BQL(#REF! &amp;" EQUITY","TOTAL_RETURN(CALC_INTERVAL=RANGE(-6m,0d),CURRENCY="&amp;CURRENCY&amp;")/1")</f>
        <v>#NAME?</v>
      </c>
      <c r="H3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1" s="33"/>
      <c r="J31" s="33"/>
      <c r="K31" s="33"/>
      <c r="L31" s="33"/>
      <c r="M31" s="33"/>
      <c r="N31" s="33"/>
      <c r="V31" s="14">
        <v>45513</v>
      </c>
      <c r="W31">
        <v>3236005.5849000001</v>
      </c>
      <c r="X31">
        <v>389855.614</v>
      </c>
      <c r="Y31">
        <v>420874.75599999999</v>
      </c>
      <c r="Z31">
        <v>448931.25</v>
      </c>
      <c r="AA31">
        <v>3236005.5849000001</v>
      </c>
      <c r="AB31">
        <v>135118.33300000001</v>
      </c>
      <c r="AC31">
        <v>146617.96900000001</v>
      </c>
      <c r="AD31">
        <v>157610.04199999999</v>
      </c>
      <c r="AF31" s="14">
        <f t="shared" si="1"/>
        <v>45513</v>
      </c>
      <c r="AG31">
        <f t="shared" si="2"/>
        <v>8.300523241663516</v>
      </c>
      <c r="AH31">
        <f t="shared" si="3"/>
        <v>7.6887614159971145</v>
      </c>
      <c r="AI31">
        <f t="shared" si="4"/>
        <v>7.208243099360983</v>
      </c>
      <c r="AJ31">
        <f t="shared" si="5"/>
        <v>23.949419098443141</v>
      </c>
      <c r="AK31">
        <f t="shared" si="6"/>
        <v>22.071002667483409</v>
      </c>
      <c r="AL31">
        <f t="shared" si="7"/>
        <v>20.531722115142895</v>
      </c>
      <c r="AN31" t="s">
        <v>624</v>
      </c>
      <c r="AO31" t="str">
        <f t="shared" si="8"/>
        <v>Oppenheimer</v>
      </c>
      <c r="AQ31" t="s">
        <v>624</v>
      </c>
      <c r="AR31" t="str">
        <f t="shared" si="9"/>
        <v>Oppenheimer</v>
      </c>
      <c r="AT31" t="s">
        <v>529</v>
      </c>
      <c r="AU31" t="s">
        <v>551</v>
      </c>
      <c r="AV31" t="s">
        <v>551</v>
      </c>
      <c r="AW31" t="s">
        <v>529</v>
      </c>
      <c r="AX31" t="s">
        <v>551</v>
      </c>
      <c r="AY31" t="s">
        <v>529</v>
      </c>
      <c r="AZ31" t="s">
        <v>551</v>
      </c>
      <c r="BA31" t="s">
        <v>551</v>
      </c>
      <c r="BB31" t="s">
        <v>529</v>
      </c>
      <c r="BC31" t="s">
        <v>551</v>
      </c>
      <c r="BD31" t="s">
        <v>604</v>
      </c>
      <c r="BE31" t="s">
        <v>551</v>
      </c>
      <c r="BF31" t="s">
        <v>551</v>
      </c>
      <c r="BG31" t="s">
        <v>606</v>
      </c>
      <c r="BH31">
        <v>100789</v>
      </c>
      <c r="BI31" t="s">
        <v>624</v>
      </c>
      <c r="BJ31" t="s">
        <v>551</v>
      </c>
      <c r="BK31" t="s">
        <v>551</v>
      </c>
      <c r="BL31" t="s">
        <v>554</v>
      </c>
      <c r="BM31">
        <v>29887</v>
      </c>
      <c r="BS31" t="s">
        <v>620</v>
      </c>
      <c r="BT31" t="s">
        <v>551</v>
      </c>
      <c r="BU31" t="s">
        <v>551</v>
      </c>
      <c r="BV31" t="s">
        <v>555</v>
      </c>
      <c r="BW31" t="s">
        <v>551</v>
      </c>
      <c r="CC31" t="s">
        <v>606</v>
      </c>
      <c r="CD31">
        <v>24881</v>
      </c>
      <c r="CE31">
        <v>23451</v>
      </c>
      <c r="CF31" t="s">
        <v>554</v>
      </c>
      <c r="CG31">
        <v>24897</v>
      </c>
      <c r="CH31" t="s">
        <v>606</v>
      </c>
      <c r="CI31">
        <v>24881</v>
      </c>
      <c r="CJ31">
        <v>23451</v>
      </c>
      <c r="CK31" t="s">
        <v>554</v>
      </c>
      <c r="CL31">
        <v>24897</v>
      </c>
    </row>
    <row r="32" spans="1:120">
      <c r="A32" s="56">
        <v>9</v>
      </c>
      <c r="B32" s="38" t="s">
        <v>403</v>
      </c>
      <c r="C32" s="62" t="e">
        <f>"IF(BOOK_VAL_PER_SH&lt;0,0,PX_LAST(dates=range("&amp;PeerDate1&amp;"-12-31,"&amp;#REF!&amp;"-12-31,FRQ=y),fill=prev)/BOOK_VAL_PER_SH)"</f>
        <v>#REF!</v>
      </c>
      <c r="F32" s="34" t="e">
        <f ca="1">_xll.BQL(#REF! &amp;" EQUITY","TOTAL_RETURN(CALC_INTERVAL=RANGE(-1m,0d),CURRENCY="&amp;CURRENCY&amp;")/1")</f>
        <v>#NAME?</v>
      </c>
      <c r="G32" s="34" t="e">
        <f ca="1">_xll.BQL(#REF! &amp;" EQUITY","TOTAL_RETURN(CALC_INTERVAL=RANGE(-6m,0d),CURRENCY="&amp;CURRENCY&amp;")/1")</f>
        <v>#NAME?</v>
      </c>
      <c r="H3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2" s="33"/>
      <c r="J32" s="33"/>
      <c r="K32" s="33"/>
      <c r="L32" s="33"/>
      <c r="M32" s="33"/>
      <c r="N32" s="33"/>
      <c r="V32" s="14">
        <v>45506</v>
      </c>
      <c r="W32">
        <v>3291044.5608000001</v>
      </c>
      <c r="X32">
        <v>389440.88400000002</v>
      </c>
      <c r="Y32">
        <v>419870.864</v>
      </c>
      <c r="Z32">
        <v>445885.58100000001</v>
      </c>
      <c r="AA32">
        <v>3291044.5608000001</v>
      </c>
      <c r="AB32">
        <v>135043.75899999999</v>
      </c>
      <c r="AC32">
        <v>146247.71</v>
      </c>
      <c r="AD32">
        <v>156927.16699999999</v>
      </c>
      <c r="AF32" s="14">
        <f t="shared" si="1"/>
        <v>45506</v>
      </c>
      <c r="AG32">
        <f t="shared" si="2"/>
        <v>8.4506909675153672</v>
      </c>
      <c r="AH32">
        <f t="shared" si="3"/>
        <v>7.8382303774238551</v>
      </c>
      <c r="AI32">
        <f t="shared" si="4"/>
        <v>7.3809172151722935</v>
      </c>
      <c r="AJ32">
        <f t="shared" si="5"/>
        <v>24.370208480348953</v>
      </c>
      <c r="AK32">
        <f t="shared" si="6"/>
        <v>22.503221149924332</v>
      </c>
      <c r="AL32">
        <f t="shared" si="7"/>
        <v>20.971796175992907</v>
      </c>
      <c r="AN32" t="s">
        <v>554</v>
      </c>
      <c r="AO32" t="str">
        <f t="shared" si="8"/>
        <v>Loop Capital Markets</v>
      </c>
      <c r="AQ32" t="s">
        <v>554</v>
      </c>
      <c r="AR32" t="str">
        <f t="shared" si="9"/>
        <v>Loop Capital Markets</v>
      </c>
      <c r="AT32" t="s">
        <v>604</v>
      </c>
      <c r="AU32" t="s">
        <v>551</v>
      </c>
      <c r="AV32" t="s">
        <v>551</v>
      </c>
      <c r="AW32" t="s">
        <v>604</v>
      </c>
      <c r="AX32" t="s">
        <v>551</v>
      </c>
      <c r="AY32" t="s">
        <v>604</v>
      </c>
      <c r="AZ32" t="s">
        <v>551</v>
      </c>
      <c r="BA32" t="s">
        <v>551</v>
      </c>
      <c r="BB32" t="s">
        <v>604</v>
      </c>
      <c r="BC32" t="s">
        <v>551</v>
      </c>
      <c r="BD32" t="s">
        <v>606</v>
      </c>
      <c r="BE32">
        <v>95613</v>
      </c>
      <c r="BF32">
        <v>91181</v>
      </c>
      <c r="BG32" t="s">
        <v>624</v>
      </c>
      <c r="BH32" t="s">
        <v>551</v>
      </c>
      <c r="BI32" t="s">
        <v>554</v>
      </c>
      <c r="BJ32">
        <v>27244</v>
      </c>
      <c r="BK32">
        <v>24572</v>
      </c>
      <c r="BL32" t="s">
        <v>640</v>
      </c>
      <c r="BM32" t="s">
        <v>551</v>
      </c>
      <c r="BS32" t="s">
        <v>555</v>
      </c>
      <c r="BT32" t="s">
        <v>551</v>
      </c>
      <c r="BU32" t="s">
        <v>551</v>
      </c>
      <c r="BV32" t="s">
        <v>528</v>
      </c>
      <c r="BW32" t="s">
        <v>551</v>
      </c>
      <c r="CC32" t="s">
        <v>624</v>
      </c>
      <c r="CD32" t="s">
        <v>551</v>
      </c>
      <c r="CE32" t="s">
        <v>551</v>
      </c>
      <c r="CF32" t="s">
        <v>640</v>
      </c>
      <c r="CG32" t="s">
        <v>551</v>
      </c>
      <c r="CH32" t="s">
        <v>624</v>
      </c>
      <c r="CI32" t="s">
        <v>551</v>
      </c>
      <c r="CJ32" t="s">
        <v>551</v>
      </c>
      <c r="CK32" t="s">
        <v>640</v>
      </c>
      <c r="CL32" t="s">
        <v>551</v>
      </c>
    </row>
    <row r="33" spans="1:90">
      <c r="A33" s="56">
        <v>10</v>
      </c>
      <c r="B33" s="38" t="s">
        <v>520</v>
      </c>
      <c r="C33" s="62" t="e">
        <f>"EV_TO_EBIT(FPR="&amp;PeerDate1&amp;", FPT=BA, FYE=C1231, FILL=PREV)"</f>
        <v>#REF!</v>
      </c>
      <c r="F33" s="34" t="e">
        <f ca="1">_xll.BQL(#REF! &amp;" EQUITY","TOTAL_RETURN(CALC_INTERVAL=RANGE(-1m,0d),CURRENCY="&amp;CURRENCY&amp;")/1")</f>
        <v>#NAME?</v>
      </c>
      <c r="G33" s="34" t="e">
        <f ca="1">_xll.BQL(#REF! &amp;" EQUITY","TOTAL_RETURN(CALC_INTERVAL=RANGE(-6m,0d),CURRENCY="&amp;CURRENCY&amp;")/1")</f>
        <v>#NAME?</v>
      </c>
      <c r="H3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3" s="33"/>
      <c r="J33" s="33"/>
      <c r="K33" s="33"/>
      <c r="L33" s="33"/>
      <c r="M33" s="33"/>
      <c r="N33" s="33"/>
      <c r="V33" s="14">
        <v>45499</v>
      </c>
      <c r="W33">
        <v>3290479.5126999998</v>
      </c>
      <c r="X33">
        <v>387988.51199999999</v>
      </c>
      <c r="Y33">
        <v>417396.071</v>
      </c>
      <c r="Z33">
        <v>431936.2</v>
      </c>
      <c r="AA33">
        <v>3290479.5126999998</v>
      </c>
      <c r="AB33">
        <v>133049.14799999999</v>
      </c>
      <c r="AC33">
        <v>143696.71400000001</v>
      </c>
      <c r="AD33">
        <v>148104.77299999999</v>
      </c>
      <c r="AF33" s="14">
        <f t="shared" si="1"/>
        <v>45499</v>
      </c>
      <c r="AG33">
        <f t="shared" si="2"/>
        <v>8.4808684044232727</v>
      </c>
      <c r="AH33">
        <f t="shared" si="3"/>
        <v>7.8833504704935278</v>
      </c>
      <c r="AI33">
        <f t="shared" si="4"/>
        <v>7.6179757860072845</v>
      </c>
      <c r="AJ33">
        <f t="shared" si="5"/>
        <v>24.731308408679176</v>
      </c>
      <c r="AK33">
        <f t="shared" si="6"/>
        <v>22.898780501689131</v>
      </c>
      <c r="AL33">
        <f t="shared" si="7"/>
        <v>22.217241524687392</v>
      </c>
      <c r="AN33" t="s">
        <v>535</v>
      </c>
      <c r="AO33" t="str">
        <f t="shared" si="8"/>
        <v>Citi</v>
      </c>
      <c r="AQ33" t="s">
        <v>535</v>
      </c>
      <c r="AR33" t="str">
        <f t="shared" si="9"/>
        <v>Citi</v>
      </c>
      <c r="AT33" t="s">
        <v>606</v>
      </c>
      <c r="AU33">
        <v>1.66</v>
      </c>
      <c r="AV33">
        <v>1.57</v>
      </c>
      <c r="AW33" t="s">
        <v>606</v>
      </c>
      <c r="AX33">
        <v>1.81</v>
      </c>
      <c r="AY33" t="s">
        <v>606</v>
      </c>
      <c r="AZ33">
        <v>1.66</v>
      </c>
      <c r="BA33">
        <v>1.57</v>
      </c>
      <c r="BB33" t="s">
        <v>606</v>
      </c>
      <c r="BC33">
        <v>1.81</v>
      </c>
      <c r="BD33" t="s">
        <v>624</v>
      </c>
      <c r="BE33" t="s">
        <v>551</v>
      </c>
      <c r="BF33" t="s">
        <v>551</v>
      </c>
      <c r="BG33" t="s">
        <v>554</v>
      </c>
      <c r="BH33">
        <v>97852</v>
      </c>
      <c r="BI33" t="s">
        <v>640</v>
      </c>
      <c r="BJ33" t="s">
        <v>551</v>
      </c>
      <c r="BK33" t="s">
        <v>551</v>
      </c>
      <c r="BL33" t="s">
        <v>535</v>
      </c>
      <c r="BM33" t="s">
        <v>551</v>
      </c>
      <c r="BS33" t="s">
        <v>528</v>
      </c>
      <c r="BT33" t="s">
        <v>551</v>
      </c>
      <c r="BU33" t="s">
        <v>551</v>
      </c>
      <c r="BV33" t="s">
        <v>606</v>
      </c>
      <c r="BW33">
        <v>32328</v>
      </c>
      <c r="CC33" t="s">
        <v>554</v>
      </c>
      <c r="CD33">
        <v>22677</v>
      </c>
      <c r="CE33">
        <v>20432</v>
      </c>
      <c r="CF33" t="s">
        <v>535</v>
      </c>
      <c r="CG33" t="s">
        <v>551</v>
      </c>
      <c r="CH33" t="s">
        <v>554</v>
      </c>
      <c r="CI33">
        <v>22677</v>
      </c>
      <c r="CJ33">
        <v>20432</v>
      </c>
      <c r="CK33" t="s">
        <v>535</v>
      </c>
      <c r="CL33" t="s">
        <v>551</v>
      </c>
    </row>
    <row r="34" spans="1:90">
      <c r="A34" s="56">
        <v>11</v>
      </c>
      <c r="B34" s="38" t="s">
        <v>401</v>
      </c>
      <c r="C34" s="62" t="e">
        <f>"EV_TO_EBITDA(FPR="&amp;PeerDate1&amp;", FPT=BA, FYE=C1231, FILL=PREV)"</f>
        <v>#REF!</v>
      </c>
      <c r="F34" s="34" t="e">
        <f ca="1">_xll.BQL(#REF! &amp;" EQUITY","TOTAL_RETURN(CALC_INTERVAL=RANGE(-1m,0d),CURRENCY="&amp;CURRENCY&amp;")/1")</f>
        <v>#NAME?</v>
      </c>
      <c r="G34" s="34" t="e">
        <f ca="1">_xll.BQL(#REF! &amp;" EQUITY","TOTAL_RETURN(CALC_INTERVAL=RANGE(-6m,0d),CURRENCY="&amp;CURRENCY&amp;")/1")</f>
        <v>#NAME?</v>
      </c>
      <c r="H3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4" s="33"/>
      <c r="J34" s="33"/>
      <c r="K34" s="33"/>
      <c r="L34" s="33"/>
      <c r="M34" s="33"/>
      <c r="N34" s="33"/>
      <c r="V34" s="14">
        <v>45492</v>
      </c>
      <c r="W34">
        <v>3387850.9334</v>
      </c>
      <c r="X34">
        <v>387712.17499999999</v>
      </c>
      <c r="Y34">
        <v>416549.12199999997</v>
      </c>
      <c r="Z34">
        <v>431043.58600000001</v>
      </c>
      <c r="AA34">
        <v>3387850.9334</v>
      </c>
      <c r="AB34">
        <v>132876.07699999999</v>
      </c>
      <c r="AC34">
        <v>143398.14799999999</v>
      </c>
      <c r="AD34">
        <v>147853.19</v>
      </c>
      <c r="AF34" s="14">
        <f t="shared" si="1"/>
        <v>45492</v>
      </c>
      <c r="AG34">
        <f t="shared" si="2"/>
        <v>8.7380566096486394</v>
      </c>
      <c r="AH34">
        <f t="shared" si="3"/>
        <v>8.1331366565694019</v>
      </c>
      <c r="AI34">
        <f t="shared" si="4"/>
        <v>7.8596481734912071</v>
      </c>
      <c r="AJ34">
        <f t="shared" si="5"/>
        <v>25.496319652784454</v>
      </c>
      <c r="AK34">
        <f t="shared" si="6"/>
        <v>23.625485967921986</v>
      </c>
      <c r="AL34">
        <f t="shared" si="7"/>
        <v>22.913614061353698</v>
      </c>
      <c r="AN34" t="s">
        <v>621</v>
      </c>
      <c r="AO34" t="str">
        <f t="shared" si="8"/>
        <v>New Street Research LLP</v>
      </c>
      <c r="AQ34" t="s">
        <v>621</v>
      </c>
      <c r="AR34" t="str">
        <f t="shared" si="9"/>
        <v>New Street Research LLP</v>
      </c>
      <c r="AT34" t="s">
        <v>624</v>
      </c>
      <c r="AU34" t="s">
        <v>551</v>
      </c>
      <c r="AV34" t="s">
        <v>551</v>
      </c>
      <c r="AW34" t="s">
        <v>624</v>
      </c>
      <c r="AX34" t="s">
        <v>551</v>
      </c>
      <c r="AY34" t="s">
        <v>624</v>
      </c>
      <c r="AZ34" t="s">
        <v>551</v>
      </c>
      <c r="BA34" t="s">
        <v>551</v>
      </c>
      <c r="BB34" t="s">
        <v>624</v>
      </c>
      <c r="BC34" t="s">
        <v>551</v>
      </c>
      <c r="BD34" t="s">
        <v>554</v>
      </c>
      <c r="BE34">
        <v>90063</v>
      </c>
      <c r="BF34">
        <v>80688</v>
      </c>
      <c r="BG34" t="s">
        <v>640</v>
      </c>
      <c r="BH34" t="s">
        <v>551</v>
      </c>
      <c r="BI34" t="s">
        <v>535</v>
      </c>
      <c r="BJ34" t="s">
        <v>551</v>
      </c>
      <c r="BK34" t="s">
        <v>551</v>
      </c>
      <c r="BL34" t="s">
        <v>621</v>
      </c>
      <c r="BM34">
        <v>28494</v>
      </c>
      <c r="BS34" t="s">
        <v>606</v>
      </c>
      <c r="BT34">
        <v>29920</v>
      </c>
      <c r="BU34">
        <v>28218</v>
      </c>
      <c r="BV34" t="s">
        <v>619</v>
      </c>
      <c r="BW34" t="s">
        <v>551</v>
      </c>
      <c r="CC34" t="s">
        <v>640</v>
      </c>
      <c r="CD34" t="s">
        <v>551</v>
      </c>
      <c r="CE34" t="s">
        <v>551</v>
      </c>
      <c r="CF34" t="s">
        <v>621</v>
      </c>
      <c r="CG34">
        <v>23683</v>
      </c>
      <c r="CH34" t="s">
        <v>640</v>
      </c>
      <c r="CI34" t="s">
        <v>551</v>
      </c>
      <c r="CJ34" t="s">
        <v>551</v>
      </c>
      <c r="CK34" t="s">
        <v>621</v>
      </c>
      <c r="CL34">
        <v>23683</v>
      </c>
    </row>
    <row r="35" spans="1:90">
      <c r="C35" s="57"/>
      <c r="F35" s="34" t="e">
        <f ca="1">_xll.BQL(#REF! &amp;" EQUITY","TOTAL_RETURN(CALC_INTERVAL=RANGE(-1m,0d),CURRENCY="&amp;CURRENCY&amp;")/1")</f>
        <v>#NAME?</v>
      </c>
      <c r="G35" s="34" t="e">
        <f ca="1">_xll.BQL(#REF! &amp;" EQUITY","TOTAL_RETURN(CALC_INTERVAL=RANGE(-6m,0d),CURRENCY="&amp;CURRENCY&amp;")/1")</f>
        <v>#NAME?</v>
      </c>
      <c r="H3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5" s="33"/>
      <c r="J35" s="33"/>
      <c r="K35" s="33"/>
      <c r="L35" s="33"/>
      <c r="M35" s="33"/>
      <c r="N35" s="33"/>
      <c r="V35" s="14">
        <v>45485</v>
      </c>
      <c r="W35">
        <v>3483382.2642999999</v>
      </c>
      <c r="X35">
        <v>387217.25</v>
      </c>
      <c r="Y35">
        <v>415446.951</v>
      </c>
      <c r="Z35">
        <v>428372.34499999997</v>
      </c>
      <c r="AA35">
        <v>3483382.2642999999</v>
      </c>
      <c r="AB35">
        <v>133222.66699999999</v>
      </c>
      <c r="AC35">
        <v>143389.889</v>
      </c>
      <c r="AD35">
        <v>146599.476</v>
      </c>
      <c r="AF35" s="14">
        <f t="shared" si="1"/>
        <v>45485</v>
      </c>
      <c r="AG35">
        <f t="shared" si="2"/>
        <v>8.995937717909003</v>
      </c>
      <c r="AH35">
        <f t="shared" si="3"/>
        <v>8.3846620029713499</v>
      </c>
      <c r="AI35">
        <f t="shared" si="4"/>
        <v>8.1316693408394514</v>
      </c>
      <c r="AJ35">
        <f t="shared" si="5"/>
        <v>26.147068984139164</v>
      </c>
      <c r="AK35">
        <f t="shared" si="6"/>
        <v>24.293081531711067</v>
      </c>
      <c r="AL35">
        <f t="shared" si="7"/>
        <v>23.761219066703894</v>
      </c>
      <c r="AN35" t="s">
        <v>527</v>
      </c>
      <c r="AO35" t="str">
        <f t="shared" si="8"/>
        <v>Morgan Stanley</v>
      </c>
      <c r="AQ35" t="s">
        <v>527</v>
      </c>
      <c r="AR35" t="str">
        <f t="shared" si="9"/>
        <v>Morgan Stanley</v>
      </c>
      <c r="AT35" t="s">
        <v>554</v>
      </c>
      <c r="AU35">
        <v>1.5</v>
      </c>
      <c r="AV35">
        <v>1.36</v>
      </c>
      <c r="AW35" t="s">
        <v>554</v>
      </c>
      <c r="AX35">
        <v>1.67</v>
      </c>
      <c r="AY35" t="s">
        <v>554</v>
      </c>
      <c r="AZ35">
        <v>1.5</v>
      </c>
      <c r="BA35">
        <v>1.36</v>
      </c>
      <c r="BB35" t="s">
        <v>554</v>
      </c>
      <c r="BC35">
        <v>1.67</v>
      </c>
      <c r="BD35" t="s">
        <v>640</v>
      </c>
      <c r="BE35" t="s">
        <v>551</v>
      </c>
      <c r="BF35" t="s">
        <v>551</v>
      </c>
      <c r="BG35" t="s">
        <v>535</v>
      </c>
      <c r="BH35" t="s">
        <v>551</v>
      </c>
      <c r="BI35" t="s">
        <v>621</v>
      </c>
      <c r="BJ35">
        <v>29143</v>
      </c>
      <c r="BK35">
        <v>25883</v>
      </c>
      <c r="BL35" t="s">
        <v>620</v>
      </c>
      <c r="BM35" t="s">
        <v>551</v>
      </c>
      <c r="BS35" t="s">
        <v>619</v>
      </c>
      <c r="BT35" t="s">
        <v>551</v>
      </c>
      <c r="BU35" t="s">
        <v>551</v>
      </c>
      <c r="BV35" t="s">
        <v>614</v>
      </c>
      <c r="BW35" t="s">
        <v>551</v>
      </c>
      <c r="CC35" t="s">
        <v>535</v>
      </c>
      <c r="CD35" t="s">
        <v>551</v>
      </c>
      <c r="CE35" t="s">
        <v>551</v>
      </c>
      <c r="CF35" t="s">
        <v>620</v>
      </c>
      <c r="CG35" t="s">
        <v>551</v>
      </c>
      <c r="CH35" t="s">
        <v>535</v>
      </c>
      <c r="CI35" t="s">
        <v>551</v>
      </c>
      <c r="CJ35" t="s">
        <v>551</v>
      </c>
      <c r="CK35" t="s">
        <v>620</v>
      </c>
      <c r="CL35" t="s">
        <v>551</v>
      </c>
    </row>
    <row r="36" spans="1:90">
      <c r="C36" s="1"/>
      <c r="F36" s="34" t="e">
        <f ca="1">_xll.BQL(#REF! &amp;" EQUITY","TOTAL_RETURN(CALC_INTERVAL=RANGE(-1m,0d),CURRENCY="&amp;CURRENCY&amp;")/1")</f>
        <v>#NAME?</v>
      </c>
      <c r="G36" s="34" t="e">
        <f ca="1">_xll.BQL(#REF! &amp;" EQUITY","TOTAL_RETURN(CALC_INTERVAL=RANGE(-6m,0d),CURRENCY="&amp;CURRENCY&amp;")/1")</f>
        <v>#NAME?</v>
      </c>
      <c r="H3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6" s="33"/>
      <c r="J36" s="33"/>
      <c r="K36" s="33"/>
      <c r="L36" s="33"/>
      <c r="M36" s="33"/>
      <c r="N36" s="33"/>
      <c r="V36" s="14">
        <v>45478</v>
      </c>
      <c r="W36">
        <v>3418979.1198999998</v>
      </c>
      <c r="X36">
        <v>387335.3</v>
      </c>
      <c r="Y36">
        <v>415447.46299999999</v>
      </c>
      <c r="Z36">
        <v>428040.21399999998</v>
      </c>
      <c r="AA36">
        <v>3418979.1198999998</v>
      </c>
      <c r="AB36">
        <v>133210.07399999999</v>
      </c>
      <c r="AC36">
        <v>143224.14799999999</v>
      </c>
      <c r="AD36">
        <v>146062.095</v>
      </c>
      <c r="AF36" s="14">
        <f t="shared" si="1"/>
        <v>45478</v>
      </c>
      <c r="AG36">
        <f t="shared" si="2"/>
        <v>8.8269236496131391</v>
      </c>
      <c r="AH36">
        <f t="shared" si="3"/>
        <v>8.2296305174452353</v>
      </c>
      <c r="AI36">
        <f t="shared" si="4"/>
        <v>7.9875184809154405</v>
      </c>
      <c r="AJ36">
        <f t="shared" si="5"/>
        <v>25.666070269580363</v>
      </c>
      <c r="AK36">
        <f t="shared" si="6"/>
        <v>23.871527026992684</v>
      </c>
      <c r="AL36">
        <f t="shared" si="7"/>
        <v>23.407709713461248</v>
      </c>
      <c r="AN36" t="s">
        <v>555</v>
      </c>
      <c r="AO36" t="str">
        <f t="shared" si="8"/>
        <v>Baird</v>
      </c>
      <c r="AQ36" t="s">
        <v>555</v>
      </c>
      <c r="AR36" t="str">
        <f t="shared" si="9"/>
        <v>Baird</v>
      </c>
      <c r="AT36" t="s">
        <v>535</v>
      </c>
      <c r="AU36" t="s">
        <v>551</v>
      </c>
      <c r="AV36" t="s">
        <v>551</v>
      </c>
      <c r="AW36" t="s">
        <v>535</v>
      </c>
      <c r="AX36" t="s">
        <v>551</v>
      </c>
      <c r="AY36" t="s">
        <v>535</v>
      </c>
      <c r="AZ36" t="s">
        <v>551</v>
      </c>
      <c r="BA36" t="s">
        <v>551</v>
      </c>
      <c r="BB36" t="s">
        <v>535</v>
      </c>
      <c r="BC36" t="s">
        <v>551</v>
      </c>
      <c r="BD36" t="s">
        <v>535</v>
      </c>
      <c r="BE36" t="s">
        <v>551</v>
      </c>
      <c r="BF36" t="s">
        <v>551</v>
      </c>
      <c r="BG36" t="s">
        <v>621</v>
      </c>
      <c r="BH36">
        <v>93148</v>
      </c>
      <c r="BI36" t="s">
        <v>620</v>
      </c>
      <c r="BJ36" t="s">
        <v>551</v>
      </c>
      <c r="BK36" t="s">
        <v>551</v>
      </c>
      <c r="BL36" t="s">
        <v>555</v>
      </c>
      <c r="BM36" t="s">
        <v>551</v>
      </c>
      <c r="BS36" t="s">
        <v>614</v>
      </c>
      <c r="BT36" t="s">
        <v>551</v>
      </c>
      <c r="BU36" t="s">
        <v>551</v>
      </c>
      <c r="BV36" t="s">
        <v>629</v>
      </c>
      <c r="BW36">
        <v>28290</v>
      </c>
      <c r="CC36" t="s">
        <v>621</v>
      </c>
      <c r="CD36">
        <v>24228</v>
      </c>
      <c r="CE36">
        <v>21489</v>
      </c>
      <c r="CF36" t="s">
        <v>555</v>
      </c>
      <c r="CG36" t="s">
        <v>551</v>
      </c>
      <c r="CH36" t="s">
        <v>621</v>
      </c>
      <c r="CI36">
        <v>24228</v>
      </c>
      <c r="CJ36">
        <v>21489</v>
      </c>
      <c r="CK36" t="s">
        <v>555</v>
      </c>
      <c r="CL36" t="s">
        <v>551</v>
      </c>
    </row>
    <row r="37" spans="1:90">
      <c r="C37"/>
      <c r="F37" s="34" t="e">
        <f ca="1">_xll.BQL(#REF! &amp;" EQUITY","TOTAL_RETURN(CALC_INTERVAL=RANGE(-1m,0d),CURRENCY="&amp;CURRENCY&amp;")/1")</f>
        <v>#NAME?</v>
      </c>
      <c r="G37" s="34" t="e">
        <f ca="1">_xll.BQL(#REF! &amp;" EQUITY","TOTAL_RETURN(CALC_INTERVAL=RANGE(-6m,0d),CURRENCY="&amp;CURRENCY&amp;")/1")</f>
        <v>#NAME?</v>
      </c>
      <c r="H3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7" s="33"/>
      <c r="J37" s="33"/>
      <c r="K37" s="33"/>
      <c r="L37" s="33"/>
      <c r="M37" s="33"/>
      <c r="N37" s="33"/>
      <c r="V37" s="14">
        <v>45471</v>
      </c>
      <c r="W37">
        <v>3177927.3508000001</v>
      </c>
      <c r="X37">
        <v>387335.3</v>
      </c>
      <c r="Y37">
        <v>415454.02399999998</v>
      </c>
      <c r="Z37">
        <v>428040.21399999998</v>
      </c>
      <c r="AA37">
        <v>3177927.3508000001</v>
      </c>
      <c r="AB37">
        <v>133648.28599999999</v>
      </c>
      <c r="AC37">
        <v>143674.60699999999</v>
      </c>
      <c r="AD37">
        <v>147445.22700000001</v>
      </c>
      <c r="AF37" s="14">
        <f t="shared" si="1"/>
        <v>45471</v>
      </c>
      <c r="AG37">
        <f t="shared" si="2"/>
        <v>8.2045900562122789</v>
      </c>
      <c r="AH37">
        <f t="shared" si="3"/>
        <v>7.6492876882087923</v>
      </c>
      <c r="AI37">
        <f t="shared" si="4"/>
        <v>7.4243663255434225</v>
      </c>
      <c r="AJ37">
        <f t="shared" si="5"/>
        <v>23.778287368384209</v>
      </c>
      <c r="AK37">
        <f t="shared" si="6"/>
        <v>22.11892147928409</v>
      </c>
      <c r="AL37">
        <f t="shared" si="7"/>
        <v>21.553273818758473</v>
      </c>
      <c r="AN37" t="s">
        <v>528</v>
      </c>
      <c r="AO37" t="str">
        <f t="shared" si="8"/>
        <v>Goldman Sachs</v>
      </c>
      <c r="AQ37" t="s">
        <v>528</v>
      </c>
      <c r="AR37" t="str">
        <f t="shared" si="9"/>
        <v>Goldman Sachs</v>
      </c>
      <c r="AT37" t="s">
        <v>621</v>
      </c>
      <c r="AU37">
        <v>1.58</v>
      </c>
      <c r="AV37">
        <v>1.44</v>
      </c>
      <c r="AW37" t="s">
        <v>621</v>
      </c>
      <c r="AX37">
        <v>1.6</v>
      </c>
      <c r="AY37" t="s">
        <v>621</v>
      </c>
      <c r="AZ37">
        <v>1.58</v>
      </c>
      <c r="BA37">
        <v>1.44</v>
      </c>
      <c r="BB37" t="s">
        <v>621</v>
      </c>
      <c r="BC37">
        <v>1.6</v>
      </c>
      <c r="BD37" t="s">
        <v>621</v>
      </c>
      <c r="BE37">
        <v>94074</v>
      </c>
      <c r="BF37">
        <v>86536</v>
      </c>
      <c r="BG37" t="s">
        <v>555</v>
      </c>
      <c r="BH37" t="s">
        <v>551</v>
      </c>
      <c r="BI37" t="s">
        <v>555</v>
      </c>
      <c r="BJ37" t="s">
        <v>551</v>
      </c>
      <c r="BK37" t="s">
        <v>551</v>
      </c>
      <c r="BL37" t="s">
        <v>528</v>
      </c>
      <c r="BM37" t="s">
        <v>551</v>
      </c>
      <c r="BS37" t="s">
        <v>629</v>
      </c>
      <c r="BT37">
        <v>26860</v>
      </c>
      <c r="BU37">
        <v>25610</v>
      </c>
      <c r="BV37" t="s">
        <v>554</v>
      </c>
      <c r="BW37">
        <v>29602</v>
      </c>
      <c r="CC37" t="s">
        <v>620</v>
      </c>
      <c r="CD37" t="s">
        <v>551</v>
      </c>
      <c r="CE37" t="s">
        <v>551</v>
      </c>
      <c r="CF37" t="s">
        <v>619</v>
      </c>
      <c r="CG37" t="s">
        <v>551</v>
      </c>
      <c r="CH37" t="s">
        <v>620</v>
      </c>
      <c r="CI37" t="s">
        <v>551</v>
      </c>
      <c r="CJ37" t="s">
        <v>551</v>
      </c>
      <c r="CK37" t="s">
        <v>619</v>
      </c>
      <c r="CL37" t="s">
        <v>551</v>
      </c>
    </row>
    <row r="38" spans="1:90">
      <c r="F38" s="34" t="e">
        <f ca="1">_xll.BQL(#REF! &amp;" EQUITY","TOTAL_RETURN(CALC_INTERVAL=RANGE(-1m,0d),CURRENCY="&amp;CURRENCY&amp;")/1")</f>
        <v>#NAME?</v>
      </c>
      <c r="G38" s="34" t="e">
        <f ca="1">_xll.BQL(#REF! &amp;" EQUITY","TOTAL_RETURN(CALC_INTERVAL=RANGE(-6m,0d),CURRENCY="&amp;CURRENCY&amp;")/1")</f>
        <v>#NAME?</v>
      </c>
      <c r="H3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8" s="33"/>
      <c r="J38" s="33"/>
      <c r="K38" s="33"/>
      <c r="L38" s="33"/>
      <c r="M38" s="33"/>
      <c r="N38" s="33"/>
      <c r="V38" s="14">
        <v>45464</v>
      </c>
      <c r="W38">
        <v>3123921.6741999998</v>
      </c>
      <c r="X38">
        <v>387133.375</v>
      </c>
      <c r="Y38">
        <v>414069.07299999997</v>
      </c>
      <c r="Z38">
        <v>424377.88900000002</v>
      </c>
      <c r="AA38">
        <v>3123921.6741999998</v>
      </c>
      <c r="AB38">
        <v>133624.92600000001</v>
      </c>
      <c r="AC38">
        <v>142605.37</v>
      </c>
      <c r="AD38">
        <v>145405.71400000001</v>
      </c>
      <c r="AF38" s="14">
        <f t="shared" si="1"/>
        <v>45464</v>
      </c>
      <c r="AG38">
        <f t="shared" si="2"/>
        <v>8.0693680161262247</v>
      </c>
      <c r="AH38">
        <f t="shared" si="3"/>
        <v>7.5444457891207923</v>
      </c>
      <c r="AI38">
        <f t="shared" si="4"/>
        <v>7.3611791640728006</v>
      </c>
      <c r="AJ38">
        <f t="shared" si="5"/>
        <v>23.378285531847549</v>
      </c>
      <c r="AK38">
        <f t="shared" si="6"/>
        <v>21.906059177154408</v>
      </c>
      <c r="AL38">
        <f t="shared" si="7"/>
        <v>21.484174096487017</v>
      </c>
      <c r="AN38" t="s">
        <v>619</v>
      </c>
      <c r="AO38" t="str">
        <f t="shared" si="8"/>
        <v>Barclays</v>
      </c>
      <c r="AQ38" t="s">
        <v>619</v>
      </c>
      <c r="AR38" t="str">
        <f t="shared" si="9"/>
        <v>Barclays</v>
      </c>
      <c r="AT38" t="s">
        <v>527</v>
      </c>
      <c r="AU38" t="s">
        <v>551</v>
      </c>
      <c r="AV38" t="s">
        <v>551</v>
      </c>
      <c r="AW38" t="s">
        <v>527</v>
      </c>
      <c r="AX38" t="s">
        <v>551</v>
      </c>
      <c r="AY38" t="s">
        <v>527</v>
      </c>
      <c r="AZ38" t="s">
        <v>551</v>
      </c>
      <c r="BA38" t="s">
        <v>551</v>
      </c>
      <c r="BB38" t="s">
        <v>527</v>
      </c>
      <c r="BC38" t="s">
        <v>551</v>
      </c>
      <c r="BD38" t="s">
        <v>555</v>
      </c>
      <c r="BE38" t="s">
        <v>551</v>
      </c>
      <c r="BF38" t="s">
        <v>551</v>
      </c>
      <c r="BG38" t="s">
        <v>528</v>
      </c>
      <c r="BH38" t="s">
        <v>551</v>
      </c>
      <c r="BI38" t="s">
        <v>528</v>
      </c>
      <c r="BJ38" t="s">
        <v>551</v>
      </c>
      <c r="BK38" t="s">
        <v>551</v>
      </c>
      <c r="BL38" t="s">
        <v>619</v>
      </c>
      <c r="BM38" t="s">
        <v>551</v>
      </c>
      <c r="BS38" t="s">
        <v>554</v>
      </c>
      <c r="BT38">
        <v>28233</v>
      </c>
      <c r="BU38">
        <v>25136</v>
      </c>
      <c r="BV38" t="s">
        <v>621</v>
      </c>
      <c r="BW38">
        <v>27538</v>
      </c>
      <c r="CC38" t="s">
        <v>555</v>
      </c>
      <c r="CD38" t="s">
        <v>551</v>
      </c>
      <c r="CE38" t="s">
        <v>551</v>
      </c>
      <c r="CF38" t="s">
        <v>614</v>
      </c>
      <c r="CG38" t="s">
        <v>551</v>
      </c>
      <c r="CH38" t="s">
        <v>555</v>
      </c>
      <c r="CI38" t="s">
        <v>551</v>
      </c>
      <c r="CJ38" t="s">
        <v>551</v>
      </c>
      <c r="CK38" t="s">
        <v>614</v>
      </c>
      <c r="CL38" t="s">
        <v>551</v>
      </c>
    </row>
    <row r="39" spans="1:90">
      <c r="A39" s="39" t="s">
        <v>501</v>
      </c>
      <c r="B39" s="40"/>
      <c r="F39" s="34" t="e">
        <f ca="1">_xll.BQL(#REF! &amp;" EQUITY","TOTAL_RETURN(CALC_INTERVAL=RANGE(-1m,0d),CURRENCY="&amp;CURRENCY&amp;")/1")</f>
        <v>#NAME?</v>
      </c>
      <c r="G39" s="34" t="e">
        <f ca="1">_xll.BQL(#REF! &amp;" EQUITY","TOTAL_RETURN(CALC_INTERVAL=RANGE(-6m,0d),CURRENCY="&amp;CURRENCY&amp;")/1")</f>
        <v>#NAME?</v>
      </c>
      <c r="H3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9" s="33"/>
      <c r="J39" s="33"/>
      <c r="K39" s="33"/>
      <c r="L39" s="33"/>
      <c r="M39" s="33"/>
      <c r="N39" s="33"/>
      <c r="V39" s="14">
        <v>45457</v>
      </c>
      <c r="W39">
        <v>3200592.0841999999</v>
      </c>
      <c r="X39">
        <v>387243.902</v>
      </c>
      <c r="Y39">
        <v>412449.43900000001</v>
      </c>
      <c r="Z39">
        <v>421191.96299999999</v>
      </c>
      <c r="AA39">
        <v>3200592.0841999999</v>
      </c>
      <c r="AB39">
        <v>133360.889</v>
      </c>
      <c r="AC39">
        <v>141688.59299999999</v>
      </c>
      <c r="AD39">
        <v>143860.76199999999</v>
      </c>
      <c r="AF39" s="14">
        <f t="shared" si="1"/>
        <v>45457</v>
      </c>
      <c r="AG39">
        <f t="shared" si="2"/>
        <v>8.2650548340978141</v>
      </c>
      <c r="AH39">
        <f t="shared" si="3"/>
        <v>7.7599622682478664</v>
      </c>
      <c r="AI39">
        <f t="shared" si="4"/>
        <v>7.5988916345965514</v>
      </c>
      <c r="AJ39">
        <f t="shared" si="5"/>
        <v>23.999480718818543</v>
      </c>
      <c r="AK39">
        <f t="shared" si="6"/>
        <v>22.588918532065598</v>
      </c>
      <c r="AL39">
        <f t="shared" si="7"/>
        <v>22.24784604018711</v>
      </c>
      <c r="AN39" t="s">
        <v>614</v>
      </c>
      <c r="AO39" t="str">
        <f t="shared" si="8"/>
        <v>Wells Fargo</v>
      </c>
      <c r="AQ39" t="s">
        <v>614</v>
      </c>
      <c r="AR39" t="str">
        <f t="shared" si="9"/>
        <v>Wells Fargo</v>
      </c>
      <c r="AT39" t="s">
        <v>555</v>
      </c>
      <c r="AU39" t="s">
        <v>551</v>
      </c>
      <c r="AV39" t="s">
        <v>551</v>
      </c>
      <c r="AW39" t="s">
        <v>555</v>
      </c>
      <c r="AX39" t="s">
        <v>551</v>
      </c>
      <c r="AY39" t="s">
        <v>555</v>
      </c>
      <c r="AZ39" t="s">
        <v>551</v>
      </c>
      <c r="BA39" t="s">
        <v>551</v>
      </c>
      <c r="BB39" t="s">
        <v>555</v>
      </c>
      <c r="BC39" t="s">
        <v>551</v>
      </c>
      <c r="BD39" t="s">
        <v>528</v>
      </c>
      <c r="BE39" t="s">
        <v>551</v>
      </c>
      <c r="BF39" t="s">
        <v>551</v>
      </c>
      <c r="BG39" t="s">
        <v>619</v>
      </c>
      <c r="BH39" t="s">
        <v>551</v>
      </c>
      <c r="BI39" t="s">
        <v>619</v>
      </c>
      <c r="BJ39" t="s">
        <v>551</v>
      </c>
      <c r="BK39" t="s">
        <v>551</v>
      </c>
      <c r="BL39" t="s">
        <v>614</v>
      </c>
      <c r="BM39" t="s">
        <v>551</v>
      </c>
      <c r="BS39" t="s">
        <v>621</v>
      </c>
      <c r="BT39">
        <v>28491</v>
      </c>
      <c r="BU39">
        <v>25264</v>
      </c>
      <c r="CC39" t="s">
        <v>619</v>
      </c>
      <c r="CD39" t="s">
        <v>551</v>
      </c>
      <c r="CE39" t="s">
        <v>551</v>
      </c>
      <c r="CF39" t="s">
        <v>629</v>
      </c>
      <c r="CG39">
        <v>23820</v>
      </c>
      <c r="CH39" t="s">
        <v>619</v>
      </c>
      <c r="CI39" t="s">
        <v>551</v>
      </c>
      <c r="CJ39" t="s">
        <v>551</v>
      </c>
      <c r="CK39" t="s">
        <v>629</v>
      </c>
      <c r="CL39">
        <v>23820</v>
      </c>
    </row>
    <row r="40" spans="1:90">
      <c r="A40" s="38" t="s">
        <v>393</v>
      </c>
      <c r="B40" s="38" t="s">
        <v>462</v>
      </c>
      <c r="C40" s="38" t="s">
        <v>463</v>
      </c>
      <c r="D40" s="38" t="s">
        <v>464</v>
      </c>
      <c r="F40" s="34" t="e">
        <f ca="1">_xll.BQL(#REF! &amp;" EQUITY","TOTAL_RETURN(CALC_INTERVAL=RANGE(-1m,0d),CURRENCY="&amp;CURRENCY&amp;")/1")</f>
        <v>#NAME?</v>
      </c>
      <c r="G40" s="34" t="e">
        <f ca="1">_xll.BQL(#REF! &amp;" EQUITY","TOTAL_RETURN(CALC_INTERVAL=RANGE(-6m,0d),CURRENCY="&amp;CURRENCY&amp;")/1")</f>
        <v>#NAME?</v>
      </c>
      <c r="H4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0" s="33"/>
      <c r="J40" s="33"/>
      <c r="K40" s="33"/>
      <c r="L40" s="33"/>
      <c r="M40" s="33"/>
      <c r="N40" s="33"/>
      <c r="V40" s="14">
        <v>45450</v>
      </c>
      <c r="W40">
        <v>2961380.4049999998</v>
      </c>
      <c r="X40">
        <v>387251.12199999997</v>
      </c>
      <c r="Y40">
        <v>411853.36599999998</v>
      </c>
      <c r="Z40">
        <v>419917.85700000002</v>
      </c>
      <c r="AA40">
        <v>2961380.4049999998</v>
      </c>
      <c r="AB40">
        <v>133685.10699999999</v>
      </c>
      <c r="AC40">
        <v>141998.429</v>
      </c>
      <c r="AD40">
        <v>143708.95499999999</v>
      </c>
      <c r="AF40" s="14">
        <f t="shared" si="1"/>
        <v>45450</v>
      </c>
      <c r="AG40">
        <f t="shared" si="2"/>
        <v>7.6471835374049606</v>
      </c>
      <c r="AH40">
        <f t="shared" si="3"/>
        <v>7.1903756275237045</v>
      </c>
      <c r="AI40">
        <f t="shared" si="4"/>
        <v>7.0522850020164771</v>
      </c>
      <c r="AJ40">
        <f t="shared" si="5"/>
        <v>22.151909599025117</v>
      </c>
      <c r="AK40">
        <f t="shared" si="6"/>
        <v>20.855022311549657</v>
      </c>
      <c r="AL40">
        <f t="shared" si="7"/>
        <v>20.606791031220009</v>
      </c>
      <c r="AN40" t="s">
        <v>629</v>
      </c>
      <c r="AO40" t="str">
        <f t="shared" si="8"/>
        <v>Aletheia Capital Limited</v>
      </c>
      <c r="AQ40" t="s">
        <v>629</v>
      </c>
      <c r="AR40" t="str">
        <f t="shared" si="9"/>
        <v>Aletheia Capital Limited</v>
      </c>
      <c r="AT40" t="s">
        <v>528</v>
      </c>
      <c r="AU40" t="s">
        <v>551</v>
      </c>
      <c r="AV40" t="s">
        <v>551</v>
      </c>
      <c r="AW40" t="s">
        <v>528</v>
      </c>
      <c r="AX40" t="s">
        <v>551</v>
      </c>
      <c r="AY40" t="s">
        <v>528</v>
      </c>
      <c r="AZ40" t="s">
        <v>551</v>
      </c>
      <c r="BA40" t="s">
        <v>551</v>
      </c>
      <c r="BB40" t="s">
        <v>528</v>
      </c>
      <c r="BC40" t="s">
        <v>551</v>
      </c>
      <c r="BD40" t="s">
        <v>619</v>
      </c>
      <c r="BE40" t="s">
        <v>551</v>
      </c>
      <c r="BF40" t="s">
        <v>551</v>
      </c>
      <c r="BG40" t="s">
        <v>614</v>
      </c>
      <c r="BH40" t="s">
        <v>551</v>
      </c>
      <c r="BI40" t="s">
        <v>614</v>
      </c>
      <c r="BJ40" t="s">
        <v>551</v>
      </c>
      <c r="BK40" t="s">
        <v>551</v>
      </c>
      <c r="BL40" t="s">
        <v>629</v>
      </c>
      <c r="BM40">
        <v>28290</v>
      </c>
      <c r="CC40" t="s">
        <v>614</v>
      </c>
      <c r="CD40" t="s">
        <v>551</v>
      </c>
      <c r="CE40" t="s">
        <v>551</v>
      </c>
      <c r="CF40" t="s">
        <v>645</v>
      </c>
      <c r="CG40">
        <v>25982</v>
      </c>
      <c r="CH40" t="s">
        <v>614</v>
      </c>
      <c r="CI40" t="s">
        <v>551</v>
      </c>
      <c r="CJ40" t="s">
        <v>551</v>
      </c>
      <c r="CK40" t="s">
        <v>645</v>
      </c>
      <c r="CL40">
        <v>25982</v>
      </c>
    </row>
    <row r="41" spans="1:90">
      <c r="A41" s="45" t="e">
        <f ca="1">_xll.BDH(TICKER&amp;" EQUITY","TOT_BUY_REC","ED-13AM","","BEST FPERIOD OVERRIDE","1FY","PER=CM","SORT=A","DAYS=W","Fill=P","DTS=S","cols=2;rows=13")</f>
        <v>#NAME?</v>
      </c>
      <c r="B41" s="38">
        <v>36</v>
      </c>
      <c r="C41" s="38" t="e">
        <f ca="1">_xll.BDH(TICKER&amp;" EQUITY","TOT_HOLD_REC","ED-13AM","","BEST FPERIOD OVERRIDE","1FY","PER=CM","SORT=A","DAYS=W","Fill=P","DTS=H","cols=1;rows=13")</f>
        <v>#NAME?</v>
      </c>
      <c r="D41" s="38" t="e">
        <f ca="1">_xll.BDH(TICKER&amp;" EQUITY","TOT_SELL_REC","ED-13AM","","BEST FPERIOD OVERRIDE","1FY","PER=CM","SORT=A","DAYS=W","Fill=P","DTS=H","cols=1;rows=13")</f>
        <v>#NAME?</v>
      </c>
      <c r="F41" s="34" t="e">
        <f ca="1">_xll.BQL(#REF! &amp;" EQUITY","TOTAL_RETURN(CALC_INTERVAL=RANGE(-1m,0d),CURRENCY="&amp;CURRENCY&amp;")/1")</f>
        <v>#NAME?</v>
      </c>
      <c r="G41" s="34" t="e">
        <f ca="1">_xll.BQL(#REF! &amp;" EQUITY","TOTAL_RETURN(CALC_INTERVAL=RANGE(-6m,0d),CURRENCY="&amp;CURRENCY&amp;")/1")</f>
        <v>#NAME?</v>
      </c>
      <c r="H4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1" s="33"/>
      <c r="J41" s="33"/>
      <c r="K41" s="33"/>
      <c r="L41" s="33"/>
      <c r="M41" s="33"/>
      <c r="N41" s="33"/>
      <c r="V41" s="14">
        <v>45443</v>
      </c>
      <c r="W41">
        <v>2890230.2645</v>
      </c>
      <c r="X41">
        <v>387580.739</v>
      </c>
      <c r="Y41">
        <v>411198.89399999997</v>
      </c>
      <c r="Z41">
        <v>419917.85700000002</v>
      </c>
      <c r="AA41">
        <v>2890230.2645</v>
      </c>
      <c r="AB41">
        <v>133222.40599999999</v>
      </c>
      <c r="AC41">
        <v>141114.96900000001</v>
      </c>
      <c r="AD41">
        <v>143708.95499999999</v>
      </c>
      <c r="AF41" s="14">
        <f t="shared" si="1"/>
        <v>45443</v>
      </c>
      <c r="AG41">
        <f t="shared" si="2"/>
        <v>7.4571049943222283</v>
      </c>
      <c r="AH41">
        <f t="shared" si="3"/>
        <v>7.0287890037466889</v>
      </c>
      <c r="AI41">
        <f t="shared" si="4"/>
        <v>6.8828467670999753</v>
      </c>
      <c r="AJ41">
        <f t="shared" si="5"/>
        <v>21.694776061167971</v>
      </c>
      <c r="AK41">
        <f t="shared" si="6"/>
        <v>20.481386808085539</v>
      </c>
      <c r="AL41">
        <f t="shared" si="7"/>
        <v>20.111692166295416</v>
      </c>
      <c r="AN41" t="s">
        <v>638</v>
      </c>
      <c r="AO41" t="str">
        <f t="shared" si="8"/>
        <v>Cleveland Research</v>
      </c>
      <c r="AQ41" t="s">
        <v>638</v>
      </c>
      <c r="AR41" t="str">
        <f t="shared" si="9"/>
        <v>Cleveland Research</v>
      </c>
      <c r="AT41" t="s">
        <v>619</v>
      </c>
      <c r="AU41" t="s">
        <v>551</v>
      </c>
      <c r="AV41" t="s">
        <v>551</v>
      </c>
      <c r="AW41" t="s">
        <v>619</v>
      </c>
      <c r="AX41" t="s">
        <v>551</v>
      </c>
      <c r="AY41" t="s">
        <v>619</v>
      </c>
      <c r="AZ41" t="s">
        <v>551</v>
      </c>
      <c r="BA41" t="s">
        <v>551</v>
      </c>
      <c r="BB41" t="s">
        <v>619</v>
      </c>
      <c r="BC41" t="s">
        <v>551</v>
      </c>
      <c r="BD41" t="s">
        <v>614</v>
      </c>
      <c r="BE41" t="s">
        <v>551</v>
      </c>
      <c r="BF41" t="s">
        <v>551</v>
      </c>
      <c r="BG41" t="s">
        <v>629</v>
      </c>
      <c r="BH41">
        <v>93050</v>
      </c>
      <c r="BI41" t="s">
        <v>629</v>
      </c>
      <c r="BJ41">
        <v>26860</v>
      </c>
      <c r="BK41">
        <v>25610</v>
      </c>
      <c r="BL41" t="s">
        <v>622</v>
      </c>
      <c r="BM41" t="s">
        <v>551</v>
      </c>
      <c r="CC41" t="s">
        <v>629</v>
      </c>
      <c r="CD41">
        <v>22640</v>
      </c>
      <c r="CE41">
        <v>21580</v>
      </c>
      <c r="CH41" t="s">
        <v>629</v>
      </c>
      <c r="CI41">
        <v>22640</v>
      </c>
      <c r="CJ41">
        <v>21580</v>
      </c>
    </row>
    <row r="42" spans="1:90">
      <c r="A42" s="45">
        <v>44771</v>
      </c>
      <c r="B42" s="38">
        <v>37</v>
      </c>
      <c r="C42" s="38">
        <v>10</v>
      </c>
      <c r="D42" s="38">
        <v>2</v>
      </c>
      <c r="F42" s="34" t="e">
        <f ca="1">_xll.BQL(#REF! &amp;" EQUITY","TOTAL_RETURN(CALC_INTERVAL=RANGE(-1m,0d),CURRENCY="&amp;CURRENCY&amp;")/1")</f>
        <v>#NAME?</v>
      </c>
      <c r="G42" s="34" t="e">
        <f ca="1">_xll.BQL(#REF! &amp;" EQUITY","TOTAL_RETURN(CALC_INTERVAL=RANGE(-6m,0d),CURRENCY="&amp;CURRENCY&amp;")/1")</f>
        <v>#NAME?</v>
      </c>
      <c r="H4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2" s="33"/>
      <c r="J42" s="33"/>
      <c r="K42" s="33"/>
      <c r="L42" s="33"/>
      <c r="M42" s="33"/>
      <c r="N42" s="33"/>
      <c r="V42" s="14">
        <v>45436</v>
      </c>
      <c r="W42">
        <v>2855421.8983999998</v>
      </c>
      <c r="X42">
        <v>387585.95699999999</v>
      </c>
      <c r="Y42">
        <v>411336.45799999998</v>
      </c>
      <c r="Z42">
        <v>418971.55200000003</v>
      </c>
      <c r="AA42">
        <v>2855421.8983999998</v>
      </c>
      <c r="AB42">
        <v>133222.40599999999</v>
      </c>
      <c r="AC42">
        <v>141114.96900000001</v>
      </c>
      <c r="AD42">
        <v>143708.95499999999</v>
      </c>
      <c r="AF42" s="14">
        <f t="shared" si="1"/>
        <v>45436</v>
      </c>
      <c r="AG42">
        <f t="shared" si="2"/>
        <v>7.3671964807538162</v>
      </c>
      <c r="AH42">
        <f t="shared" si="3"/>
        <v>6.9418157395617968</v>
      </c>
      <c r="AI42">
        <f t="shared" si="4"/>
        <v>6.8153121250580746</v>
      </c>
      <c r="AJ42">
        <f t="shared" si="5"/>
        <v>21.433495942116526</v>
      </c>
      <c r="AK42">
        <f t="shared" si="6"/>
        <v>20.234720091247013</v>
      </c>
      <c r="AL42">
        <f t="shared" si="7"/>
        <v>19.86947785125847</v>
      </c>
      <c r="AO42" t="str">
        <f t="shared" si="8"/>
        <v/>
      </c>
      <c r="AR42" t="str">
        <f t="shared" si="9"/>
        <v/>
      </c>
      <c r="AT42" t="s">
        <v>614</v>
      </c>
      <c r="AU42" t="s">
        <v>551</v>
      </c>
      <c r="AV42" t="s">
        <v>551</v>
      </c>
      <c r="AW42" t="s">
        <v>614</v>
      </c>
      <c r="AX42" t="s">
        <v>551</v>
      </c>
      <c r="AY42" t="s">
        <v>614</v>
      </c>
      <c r="AZ42" t="s">
        <v>551</v>
      </c>
      <c r="BA42" t="s">
        <v>551</v>
      </c>
      <c r="BB42" t="s">
        <v>614</v>
      </c>
      <c r="BC42" t="s">
        <v>551</v>
      </c>
      <c r="BD42" t="s">
        <v>629</v>
      </c>
      <c r="BE42">
        <v>89370</v>
      </c>
      <c r="BF42">
        <v>84760</v>
      </c>
      <c r="BG42" t="s">
        <v>553</v>
      </c>
      <c r="BH42" t="s">
        <v>551</v>
      </c>
      <c r="BI42" t="s">
        <v>622</v>
      </c>
      <c r="BJ42" t="s">
        <v>551</v>
      </c>
      <c r="BK42" t="s">
        <v>551</v>
      </c>
      <c r="BL42" t="s">
        <v>645</v>
      </c>
      <c r="BM42">
        <v>30969</v>
      </c>
      <c r="CC42" t="s">
        <v>645</v>
      </c>
      <c r="CD42">
        <v>25645</v>
      </c>
      <c r="CE42">
        <v>23408</v>
      </c>
      <c r="CH42" t="s">
        <v>645</v>
      </c>
      <c r="CI42">
        <v>25645</v>
      </c>
      <c r="CJ42">
        <v>23408</v>
      </c>
    </row>
    <row r="43" spans="1:90">
      <c r="A43" s="45">
        <v>44804</v>
      </c>
      <c r="B43" s="38">
        <v>37</v>
      </c>
      <c r="C43" s="38">
        <v>10</v>
      </c>
      <c r="D43" s="38">
        <v>2</v>
      </c>
      <c r="F43" s="34" t="e">
        <f ca="1">_xll.BQL(#REF! &amp;" EQUITY","TOTAL_RETURN(CALC_INTERVAL=RANGE(-1m,0d),CURRENCY="&amp;CURRENCY&amp;")/1")</f>
        <v>#NAME?</v>
      </c>
      <c r="G43" s="34" t="e">
        <f ca="1">_xll.BQL(#REF! &amp;" EQUITY","TOTAL_RETURN(CALC_INTERVAL=RANGE(-6m,0d),CURRENCY="&amp;CURRENCY&amp;")/1")</f>
        <v>#NAME?</v>
      </c>
      <c r="H4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3" s="33"/>
      <c r="J43" s="33"/>
      <c r="K43" s="33"/>
      <c r="L43" s="33"/>
      <c r="M43" s="33"/>
      <c r="N43" s="33"/>
      <c r="V43" s="14">
        <v>45429</v>
      </c>
      <c r="W43">
        <v>2853735.1493000002</v>
      </c>
      <c r="X43">
        <v>387838.63</v>
      </c>
      <c r="Y43">
        <v>411552.14899999998</v>
      </c>
      <c r="Z43">
        <v>418696.10700000002</v>
      </c>
      <c r="AA43">
        <v>2853735.1493000002</v>
      </c>
      <c r="AB43">
        <v>133408.56700000001</v>
      </c>
      <c r="AC43">
        <v>141277.66699999999</v>
      </c>
      <c r="AD43">
        <v>143579.54999999999</v>
      </c>
      <c r="AF43" s="14">
        <f t="shared" si="1"/>
        <v>45429</v>
      </c>
      <c r="AG43">
        <f t="shared" si="2"/>
        <v>7.3580477254161094</v>
      </c>
      <c r="AH43">
        <f t="shared" si="3"/>
        <v>6.9340790862933881</v>
      </c>
      <c r="AI43">
        <f t="shared" si="4"/>
        <v>6.8157670959668133</v>
      </c>
      <c r="AJ43">
        <f t="shared" si="5"/>
        <v>21.39094372627509</v>
      </c>
      <c r="AK43">
        <f t="shared" si="6"/>
        <v>20.19947816168284</v>
      </c>
      <c r="AL43">
        <f t="shared" si="7"/>
        <v>19.875637925456658</v>
      </c>
      <c r="AO43" t="str">
        <f t="shared" si="8"/>
        <v/>
      </c>
      <c r="AR43" t="str">
        <f t="shared" si="9"/>
        <v/>
      </c>
      <c r="AT43" t="s">
        <v>629</v>
      </c>
      <c r="AU43">
        <v>1.5</v>
      </c>
      <c r="AV43">
        <v>1.44</v>
      </c>
      <c r="AW43" t="s">
        <v>629</v>
      </c>
      <c r="AX43">
        <v>1.6</v>
      </c>
      <c r="AY43" t="s">
        <v>629</v>
      </c>
      <c r="AZ43">
        <v>1.5</v>
      </c>
      <c r="BA43">
        <v>1.44</v>
      </c>
      <c r="BB43" t="s">
        <v>629</v>
      </c>
      <c r="BC43">
        <v>1.6</v>
      </c>
      <c r="BD43" t="s">
        <v>645</v>
      </c>
      <c r="BE43">
        <v>98946</v>
      </c>
      <c r="BF43">
        <v>93317</v>
      </c>
      <c r="BG43" t="s">
        <v>645</v>
      </c>
      <c r="BH43">
        <v>98576</v>
      </c>
      <c r="BI43" t="s">
        <v>645</v>
      </c>
      <c r="BJ43">
        <v>30544</v>
      </c>
      <c r="BK43">
        <v>27881</v>
      </c>
    </row>
    <row r="44" spans="1:90">
      <c r="A44" s="45">
        <v>44834</v>
      </c>
      <c r="B44" s="38">
        <v>36</v>
      </c>
      <c r="C44" s="38">
        <v>10</v>
      </c>
      <c r="D44" s="38">
        <v>2</v>
      </c>
      <c r="F44" s="34" t="e">
        <f ca="1">_xll.BQL(#REF! &amp;" EQUITY","TOTAL_RETURN(CALC_INTERVAL=RANGE(-1m,0d),CURRENCY="&amp;CURRENCY&amp;")/1")</f>
        <v>#NAME?</v>
      </c>
      <c r="G44" s="34" t="e">
        <f ca="1">_xll.BQL(#REF! &amp;" EQUITY","TOTAL_RETURN(CALC_INTERVAL=RANGE(-6m,0d),CURRENCY="&amp;CURRENCY&amp;")/1")</f>
        <v>#NAME?</v>
      </c>
      <c r="H4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4" s="33"/>
      <c r="J44" s="33"/>
      <c r="K44" s="33"/>
      <c r="L44" s="33"/>
      <c r="M44" s="33"/>
      <c r="N44" s="33"/>
      <c r="V44" s="14">
        <v>45422</v>
      </c>
      <c r="W44">
        <v>2749156.7100999998</v>
      </c>
      <c r="X44">
        <v>387835.13299999997</v>
      </c>
      <c r="Y44">
        <v>411600.239</v>
      </c>
      <c r="Z44">
        <v>418587.815</v>
      </c>
      <c r="AA44">
        <v>2749156.7100999998</v>
      </c>
      <c r="AB44">
        <v>133881.13800000001</v>
      </c>
      <c r="AC44">
        <v>141714.48300000001</v>
      </c>
      <c r="AD44">
        <v>143506.842</v>
      </c>
      <c r="AF44" s="14">
        <f t="shared" si="1"/>
        <v>45422</v>
      </c>
      <c r="AG44">
        <f t="shared" si="2"/>
        <v>7.0884674341764704</v>
      </c>
      <c r="AH44">
        <f t="shared" si="3"/>
        <v>6.6791912385162631</v>
      </c>
      <c r="AI44">
        <f t="shared" si="4"/>
        <v>6.5676940694033332</v>
      </c>
      <c r="AJ44">
        <f t="shared" si="5"/>
        <v>20.534309396892038</v>
      </c>
      <c r="AK44">
        <f t="shared" si="6"/>
        <v>19.399264294673394</v>
      </c>
      <c r="AL44">
        <f t="shared" si="7"/>
        <v>19.156973087736123</v>
      </c>
      <c r="AO44" t="str">
        <f t="shared" si="8"/>
        <v/>
      </c>
      <c r="AR44" t="str">
        <f t="shared" si="9"/>
        <v/>
      </c>
      <c r="AT44" t="s">
        <v>638</v>
      </c>
      <c r="AU44" t="s">
        <v>551</v>
      </c>
      <c r="AV44" t="s">
        <v>551</v>
      </c>
      <c r="AW44" t="s">
        <v>553</v>
      </c>
      <c r="AX44" t="s">
        <v>551</v>
      </c>
      <c r="AY44" t="s">
        <v>638</v>
      </c>
      <c r="AZ44" t="s">
        <v>551</v>
      </c>
      <c r="BA44" t="s">
        <v>551</v>
      </c>
      <c r="BB44" t="s">
        <v>553</v>
      </c>
      <c r="BC44" t="s">
        <v>551</v>
      </c>
    </row>
    <row r="45" spans="1:90">
      <c r="A45" s="45">
        <v>44865</v>
      </c>
      <c r="B45" s="38">
        <v>35</v>
      </c>
      <c r="C45" s="38">
        <v>10</v>
      </c>
      <c r="D45" s="38">
        <v>2</v>
      </c>
      <c r="F45" s="34" t="e">
        <f ca="1">_xll.BQL(#REF! &amp;" EQUITY","TOTAL_RETURN(CALC_INTERVAL=RANGE(-1m,0d),CURRENCY="&amp;CURRENCY&amp;")/1")</f>
        <v>#NAME?</v>
      </c>
      <c r="G45" s="34" t="e">
        <f ca="1">_xll.BQL(#REF! &amp;" EQUITY","TOTAL_RETURN(CALC_INTERVAL=RANGE(-6m,0d),CURRENCY="&amp;CURRENCY&amp;")/1")</f>
        <v>#NAME?</v>
      </c>
      <c r="H4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5" s="33"/>
      <c r="J45" s="33"/>
      <c r="K45" s="33"/>
      <c r="L45" s="33"/>
      <c r="M45" s="33"/>
      <c r="N45" s="33"/>
      <c r="V45" s="14">
        <v>45415</v>
      </c>
      <c r="W45">
        <v>2754216.9572000001</v>
      </c>
      <c r="X45">
        <v>387709.11599999998</v>
      </c>
      <c r="Y45">
        <v>411512.47700000001</v>
      </c>
      <c r="Z45">
        <v>429374.304</v>
      </c>
      <c r="AA45">
        <v>2754216.9572000001</v>
      </c>
      <c r="AB45">
        <v>133737.41399999999</v>
      </c>
      <c r="AC45">
        <v>140734.429</v>
      </c>
      <c r="AD45">
        <v>148344.47099999999</v>
      </c>
      <c r="AF45" s="14">
        <f t="shared" si="1"/>
        <v>45415</v>
      </c>
      <c r="AG45">
        <f t="shared" si="2"/>
        <v>7.1038230558396265</v>
      </c>
      <c r="AH45">
        <f t="shared" si="3"/>
        <v>6.6929123930305519</v>
      </c>
      <c r="AI45">
        <f t="shared" si="4"/>
        <v>6.414489482817304</v>
      </c>
      <c r="AJ45">
        <f t="shared" si="5"/>
        <v>20.594214250321905</v>
      </c>
      <c r="AK45">
        <f t="shared" si="6"/>
        <v>19.570313936471081</v>
      </c>
      <c r="AL45">
        <f t="shared" si="7"/>
        <v>18.566360705145527</v>
      </c>
      <c r="AO45" t="str">
        <f t="shared" si="8"/>
        <v/>
      </c>
      <c r="AR45" t="str">
        <f t="shared" si="9"/>
        <v/>
      </c>
    </row>
    <row r="46" spans="1:90">
      <c r="A46" s="45">
        <v>44895</v>
      </c>
      <c r="B46" s="38">
        <v>36</v>
      </c>
      <c r="C46" s="38">
        <v>9</v>
      </c>
      <c r="D46" s="38">
        <v>1</v>
      </c>
      <c r="F46" s="34" t="e">
        <f ca="1">_xll.BQL(#REF! &amp;" EQUITY","TOTAL_RETURN(CALC_INTERVAL=RANGE(-1m,0d),CURRENCY="&amp;CURRENCY&amp;")/1")</f>
        <v>#NAME?</v>
      </c>
      <c r="G46" s="34" t="e">
        <f ca="1">_xll.BQL(#REF! &amp;" EQUITY","TOTAL_RETURN(CALC_INTERVAL=RANGE(-6m,0d),CURRENCY="&amp;CURRENCY&amp;")/1")</f>
        <v>#NAME?</v>
      </c>
      <c r="H4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6" s="33"/>
      <c r="J46" s="33"/>
      <c r="K46" s="33"/>
      <c r="L46" s="33"/>
      <c r="M46" s="33"/>
      <c r="N46" s="33"/>
      <c r="V46" s="14">
        <v>45408</v>
      </c>
      <c r="W46">
        <v>2556563.4533000002</v>
      </c>
      <c r="X46">
        <v>388119.85700000002</v>
      </c>
      <c r="Y46">
        <v>412061.17099999997</v>
      </c>
      <c r="Z46">
        <v>430003.26299999998</v>
      </c>
      <c r="AA46">
        <v>2556563.4533000002</v>
      </c>
      <c r="AB46">
        <v>132447.04000000001</v>
      </c>
      <c r="AC46">
        <v>140627.15400000001</v>
      </c>
      <c r="AD46">
        <v>148229.71400000001</v>
      </c>
      <c r="AF46" s="14">
        <f t="shared" si="1"/>
        <v>45408</v>
      </c>
      <c r="AG46">
        <f t="shared" si="2"/>
        <v>6.5870462621035131</v>
      </c>
      <c r="AH46">
        <f t="shared" si="3"/>
        <v>6.2043299228987543</v>
      </c>
      <c r="AI46">
        <f t="shared" si="4"/>
        <v>5.945451286726632</v>
      </c>
      <c r="AJ46">
        <f t="shared" si="5"/>
        <v>19.302533701772422</v>
      </c>
      <c r="AK46">
        <f t="shared" si="6"/>
        <v>18.179728314063727</v>
      </c>
      <c r="AL46">
        <f t="shared" si="7"/>
        <v>17.247307468325818</v>
      </c>
      <c r="AO46" t="str">
        <f t="shared" si="8"/>
        <v/>
      </c>
      <c r="AR46" t="str">
        <f t="shared" si="9"/>
        <v/>
      </c>
    </row>
    <row r="47" spans="1:90">
      <c r="A47" s="45">
        <v>44925</v>
      </c>
      <c r="B47" s="38">
        <v>37</v>
      </c>
      <c r="C47" s="38">
        <v>7</v>
      </c>
      <c r="D47" s="38">
        <v>2</v>
      </c>
      <c r="F47" s="34" t="e">
        <f ca="1">_xll.BQL(#REF! &amp;" EQUITY","TOTAL_RETURN(CALC_INTERVAL=RANGE(-1m,0d),CURRENCY="&amp;CURRENCY&amp;")/1")</f>
        <v>#NAME?</v>
      </c>
      <c r="G47" s="34" t="e">
        <f ca="1">_xll.BQL(#REF! &amp;" EQUITY","TOTAL_RETURN(CALC_INTERVAL=RANGE(-6m,0d),CURRENCY="&amp;CURRENCY&amp;")/1")</f>
        <v>#NAME?</v>
      </c>
      <c r="H4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7" s="33"/>
      <c r="J47" s="33"/>
      <c r="K47" s="33"/>
      <c r="L47" s="33"/>
      <c r="M47" s="33"/>
      <c r="N47" s="33"/>
      <c r="V47" s="14">
        <v>45401</v>
      </c>
      <c r="W47">
        <v>2490163.3650000002</v>
      </c>
      <c r="X47">
        <v>388235.071</v>
      </c>
      <c r="Y47">
        <v>412144.92700000003</v>
      </c>
      <c r="Z47">
        <v>430436.10499999998</v>
      </c>
      <c r="AA47">
        <v>2490163.3650000002</v>
      </c>
      <c r="AB47">
        <v>132478.92000000001</v>
      </c>
      <c r="AC47">
        <v>140709.92300000001</v>
      </c>
      <c r="AD47">
        <v>148469.78599999999</v>
      </c>
      <c r="AF47" s="14">
        <f t="shared" si="1"/>
        <v>45401</v>
      </c>
      <c r="AG47">
        <f t="shared" si="2"/>
        <v>6.4140608384140556</v>
      </c>
      <c r="AH47">
        <f t="shared" si="3"/>
        <v>6.0419604897866428</v>
      </c>
      <c r="AI47">
        <f t="shared" si="4"/>
        <v>5.7852102462454917</v>
      </c>
      <c r="AJ47">
        <f t="shared" si="5"/>
        <v>18.796676218374969</v>
      </c>
      <c r="AK47">
        <f t="shared" si="6"/>
        <v>17.697141124865798</v>
      </c>
      <c r="AL47">
        <f t="shared" si="7"/>
        <v>16.77218935979338</v>
      </c>
      <c r="AO47" t="str">
        <f t="shared" si="8"/>
        <v/>
      </c>
      <c r="AR47" t="str">
        <f t="shared" si="9"/>
        <v/>
      </c>
    </row>
    <row r="48" spans="1:90">
      <c r="A48" s="45">
        <v>44957</v>
      </c>
      <c r="B48" s="38">
        <v>36</v>
      </c>
      <c r="C48" s="38">
        <v>8</v>
      </c>
      <c r="D48" s="38">
        <v>2</v>
      </c>
      <c r="F48" s="34" t="e">
        <f ca="1">_xll.BQL(#REF! &amp;" EQUITY","TOTAL_RETURN(CALC_INTERVAL=RANGE(-1m,0d),CURRENCY="&amp;CURRENCY&amp;")/1")</f>
        <v>#NAME?</v>
      </c>
      <c r="G48" s="34" t="e">
        <f ca="1">_xll.BQL(#REF! &amp;" EQUITY","TOTAL_RETURN(CALC_INTERVAL=RANGE(-6m,0d),CURRENCY="&amp;CURRENCY&amp;")/1")</f>
        <v>#NAME?</v>
      </c>
      <c r="H4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8" s="33"/>
      <c r="J48" s="33"/>
      <c r="K48" s="33"/>
      <c r="L48" s="33"/>
      <c r="M48" s="33"/>
      <c r="N48" s="33"/>
      <c r="V48" s="14">
        <v>45394</v>
      </c>
      <c r="W48">
        <v>2668517.0906000002</v>
      </c>
      <c r="X48">
        <v>388635.05</v>
      </c>
      <c r="Y48">
        <v>412753.538</v>
      </c>
      <c r="Z48">
        <v>431238</v>
      </c>
      <c r="AA48">
        <v>2668517.0906000002</v>
      </c>
      <c r="AB48">
        <v>132187.625</v>
      </c>
      <c r="AC48">
        <v>140441.35999999999</v>
      </c>
      <c r="AD48">
        <v>149095.538</v>
      </c>
      <c r="AF48" s="14">
        <f t="shared" si="1"/>
        <v>45394</v>
      </c>
      <c r="AG48">
        <f t="shared" si="2"/>
        <v>6.8663829744640896</v>
      </c>
      <c r="AH48">
        <f t="shared" si="3"/>
        <v>6.465158611432666</v>
      </c>
      <c r="AI48">
        <f t="shared" si="4"/>
        <v>6.1880379062142028</v>
      </c>
      <c r="AJ48">
        <f t="shared" si="5"/>
        <v>20.18734424345698</v>
      </c>
      <c r="AK48">
        <f t="shared" si="6"/>
        <v>19.000934558024792</v>
      </c>
      <c r="AL48">
        <f t="shared" si="7"/>
        <v>17.89803455151019</v>
      </c>
      <c r="AO48" t="str">
        <f t="shared" si="8"/>
        <v/>
      </c>
      <c r="AR48" t="str">
        <f t="shared" si="9"/>
        <v/>
      </c>
    </row>
    <row r="49" spans="1:44">
      <c r="A49" s="45">
        <v>44985</v>
      </c>
      <c r="B49" s="38">
        <v>36</v>
      </c>
      <c r="C49" s="38">
        <v>8</v>
      </c>
      <c r="D49" s="38">
        <v>2</v>
      </c>
      <c r="F49" s="34" t="e">
        <f ca="1">_xll.BQL(#REF! &amp;" EQUITY","TOTAL_RETURN(CALC_INTERVAL=RANGE(-1m,0d),CURRENCY="&amp;CURRENCY&amp;")/1")</f>
        <v>#NAME?</v>
      </c>
      <c r="G49" s="34" t="e">
        <f ca="1">_xll.BQL(#REF! &amp;" EQUITY","TOTAL_RETURN(CALC_INTERVAL=RANGE(-6m,0d),CURRENCY="&amp;CURRENCY&amp;")/1")</f>
        <v>#NAME?</v>
      </c>
      <c r="H4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9" s="33"/>
      <c r="J49" s="33"/>
      <c r="K49" s="33"/>
      <c r="L49" s="33"/>
      <c r="M49" s="33"/>
      <c r="N49" s="33"/>
      <c r="V49" s="14">
        <v>45387</v>
      </c>
      <c r="W49">
        <v>2560887.1800000002</v>
      </c>
      <c r="X49">
        <v>389067</v>
      </c>
      <c r="Y49">
        <v>413685</v>
      </c>
      <c r="Z49">
        <v>431843.70600000001</v>
      </c>
      <c r="AA49">
        <v>2560887.1800000002</v>
      </c>
      <c r="AB49">
        <v>132413.261</v>
      </c>
      <c r="AC49">
        <v>141704.72</v>
      </c>
      <c r="AD49">
        <v>150149.84599999999</v>
      </c>
      <c r="AF49" s="14">
        <f t="shared" si="1"/>
        <v>45387</v>
      </c>
      <c r="AG49">
        <f t="shared" si="2"/>
        <v>6.5821238501337822</v>
      </c>
      <c r="AH49">
        <f t="shared" si="3"/>
        <v>6.1904279342978361</v>
      </c>
      <c r="AI49">
        <f t="shared" si="4"/>
        <v>5.9301250531598582</v>
      </c>
      <c r="AJ49">
        <f t="shared" si="5"/>
        <v>19.340111108660032</v>
      </c>
      <c r="AK49">
        <f t="shared" si="6"/>
        <v>18.071996331526574</v>
      </c>
      <c r="AL49">
        <f t="shared" si="7"/>
        <v>17.055543167190464</v>
      </c>
      <c r="AO49" t="str">
        <f t="shared" si="8"/>
        <v/>
      </c>
      <c r="AR49" t="str">
        <f t="shared" si="9"/>
        <v/>
      </c>
    </row>
    <row r="50" spans="1:44">
      <c r="A50" s="45">
        <v>45016</v>
      </c>
      <c r="B50" s="38">
        <v>38</v>
      </c>
      <c r="C50" s="38">
        <v>8</v>
      </c>
      <c r="D50" s="38">
        <v>3</v>
      </c>
      <c r="F50" s="34" t="e">
        <f ca="1">_xll.BQL(#REF! &amp;" EQUITY","TOTAL_RETURN(CALC_INTERVAL=RANGE(-1m,0d),CURRENCY="&amp;CURRENCY&amp;")/1")</f>
        <v>#NAME?</v>
      </c>
      <c r="G50" s="34" t="e">
        <f ca="1">_xll.BQL(#REF! &amp;" EQUITY","TOTAL_RETURN(CALC_INTERVAL=RANGE(-6m,0d),CURRENCY="&amp;CURRENCY&amp;")/1")</f>
        <v>#NAME?</v>
      </c>
      <c r="H5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0" s="33"/>
      <c r="J50" s="33"/>
      <c r="K50" s="33"/>
      <c r="L50" s="33"/>
      <c r="M50" s="33"/>
      <c r="N50" s="33"/>
      <c r="V50" s="14">
        <v>45380</v>
      </c>
      <c r="W50">
        <v>2590226.7538999999</v>
      </c>
      <c r="X50">
        <v>389113.95</v>
      </c>
      <c r="Y50">
        <v>413685</v>
      </c>
      <c r="Z50">
        <v>431843.70600000001</v>
      </c>
      <c r="AA50">
        <v>2590226.7538999999</v>
      </c>
      <c r="AB50">
        <v>132923.5</v>
      </c>
      <c r="AC50">
        <v>141704.72</v>
      </c>
      <c r="AD50">
        <v>150149.84599999999</v>
      </c>
      <c r="AF50" s="14">
        <f t="shared" si="1"/>
        <v>45380</v>
      </c>
      <c r="AG50">
        <f t="shared" si="2"/>
        <v>6.6567306412427509</v>
      </c>
      <c r="AH50">
        <f t="shared" si="3"/>
        <v>6.2613504330589693</v>
      </c>
      <c r="AI50">
        <f t="shared" si="4"/>
        <v>5.9980653137040276</v>
      </c>
      <c r="AJ50">
        <f t="shared" si="5"/>
        <v>19.486597583572504</v>
      </c>
      <c r="AK50">
        <f t="shared" si="6"/>
        <v>18.279043590785118</v>
      </c>
      <c r="AL50">
        <f t="shared" si="7"/>
        <v>17.250945125178482</v>
      </c>
      <c r="AO50" t="str">
        <f t="shared" si="8"/>
        <v/>
      </c>
      <c r="AR50" t="str">
        <f t="shared" si="9"/>
        <v/>
      </c>
    </row>
    <row r="51" spans="1:44">
      <c r="A51" s="45">
        <v>45044</v>
      </c>
      <c r="B51" s="38">
        <v>38</v>
      </c>
      <c r="C51" s="38">
        <v>8</v>
      </c>
      <c r="D51" s="38">
        <v>3</v>
      </c>
      <c r="F51" s="34" t="e">
        <f ca="1">_xll.BQL(#REF! &amp;" EQUITY","TOTAL_RETURN(CALC_INTERVAL=RANGE(-1m,0d),CURRENCY="&amp;CURRENCY&amp;")/1")</f>
        <v>#NAME?</v>
      </c>
      <c r="G51" s="34" t="e">
        <f ca="1">_xll.BQL(#REF! &amp;" EQUITY","TOTAL_RETURN(CALC_INTERVAL=RANGE(-6m,0d),CURRENCY="&amp;CURRENCY&amp;")/1")</f>
        <v>#NAME?</v>
      </c>
      <c r="H5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1" s="33"/>
      <c r="J51" s="33"/>
      <c r="K51" s="33"/>
      <c r="L51" s="33"/>
      <c r="M51" s="33"/>
      <c r="N51" s="33"/>
      <c r="V51" s="14">
        <v>45373</v>
      </c>
      <c r="W51">
        <v>2595792.2587000001</v>
      </c>
      <c r="X51">
        <v>389268.55</v>
      </c>
      <c r="Y51">
        <v>413809.538</v>
      </c>
      <c r="Z51">
        <v>432608.41200000001</v>
      </c>
      <c r="AA51">
        <v>2595792.2587000001</v>
      </c>
      <c r="AB51">
        <v>132934.5</v>
      </c>
      <c r="AC51">
        <v>141793.875</v>
      </c>
      <c r="AD51">
        <v>150149.84599999999</v>
      </c>
      <c r="AF51" s="14">
        <f t="shared" si="1"/>
        <v>45373</v>
      </c>
      <c r="AG51">
        <f t="shared" si="2"/>
        <v>6.6683842265191995</v>
      </c>
      <c r="AH51">
        <f t="shared" si="3"/>
        <v>6.2729154848528408</v>
      </c>
      <c r="AI51">
        <f t="shared" si="4"/>
        <v>6.0003277483656516</v>
      </c>
      <c r="AJ51">
        <f t="shared" si="5"/>
        <v>19.526851635203805</v>
      </c>
      <c r="AK51">
        <f t="shared" si="6"/>
        <v>18.306801042710767</v>
      </c>
      <c r="AL51">
        <f t="shared" si="7"/>
        <v>17.288011462229541</v>
      </c>
      <c r="AO51" t="str">
        <f t="shared" si="8"/>
        <v/>
      </c>
      <c r="AR51" t="str">
        <f t="shared" si="9"/>
        <v/>
      </c>
    </row>
    <row r="52" spans="1:44">
      <c r="A52" s="45">
        <v>45077</v>
      </c>
      <c r="B52" s="38">
        <v>35</v>
      </c>
      <c r="C52" s="38">
        <v>11</v>
      </c>
      <c r="D52" s="38">
        <v>3</v>
      </c>
      <c r="F52" s="34" t="e">
        <f ca="1">_xll.BQL(#REF! &amp;" EQUITY","TOTAL_RETURN(CALC_INTERVAL=RANGE(-1m,0d),CURRENCY="&amp;CURRENCY&amp;")/1")</f>
        <v>#NAME?</v>
      </c>
      <c r="G52" s="34" t="e">
        <f ca="1">_xll.BQL(#REF! &amp;" EQUITY","TOTAL_RETURN(CALC_INTERVAL=RANGE(-6m,0d),CURRENCY="&amp;CURRENCY&amp;")/1")</f>
        <v>#NAME?</v>
      </c>
      <c r="H5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2" s="33"/>
      <c r="J52" s="33"/>
      <c r="K52" s="33"/>
      <c r="L52" s="33"/>
      <c r="M52" s="33"/>
      <c r="N52" s="33"/>
      <c r="V52" s="14">
        <v>45366</v>
      </c>
      <c r="W52">
        <v>2601042.4981999998</v>
      </c>
      <c r="X52">
        <v>389268.5</v>
      </c>
      <c r="Y52">
        <v>413814.92300000001</v>
      </c>
      <c r="Z52">
        <v>432608.41200000001</v>
      </c>
      <c r="AA52">
        <v>2601042.4981999998</v>
      </c>
      <c r="AB52">
        <v>133413.79999999999</v>
      </c>
      <c r="AC52">
        <v>141794.375</v>
      </c>
      <c r="AD52">
        <v>150149.84599999999</v>
      </c>
      <c r="AF52" s="14">
        <f t="shared" si="1"/>
        <v>45366</v>
      </c>
      <c r="AG52">
        <f t="shared" si="2"/>
        <v>6.6818725332257802</v>
      </c>
      <c r="AH52">
        <f t="shared" si="3"/>
        <v>6.2855212647804866</v>
      </c>
      <c r="AI52">
        <f t="shared" si="4"/>
        <v>6.0124639883331712</v>
      </c>
      <c r="AJ52">
        <f t="shared" si="5"/>
        <v>19.496052868593804</v>
      </c>
      <c r="AK52">
        <f t="shared" si="6"/>
        <v>18.34376362390962</v>
      </c>
      <c r="AL52">
        <f t="shared" si="7"/>
        <v>17.322978128129414</v>
      </c>
      <c r="AO52" t="str">
        <f t="shared" si="8"/>
        <v/>
      </c>
      <c r="AR52" t="str">
        <f t="shared" si="9"/>
        <v/>
      </c>
    </row>
    <row r="53" spans="1:44">
      <c r="A53" s="45">
        <v>45107</v>
      </c>
      <c r="B53" s="38">
        <v>34</v>
      </c>
      <c r="C53" s="38">
        <v>12</v>
      </c>
      <c r="D53" s="38">
        <v>4</v>
      </c>
      <c r="F53" s="34" t="e">
        <f ca="1">_xll.BQL(#REF! &amp;" EQUITY","TOTAL_RETURN(CALC_INTERVAL=RANGE(-1m,0d),CURRENCY="&amp;CURRENCY&amp;")/1")</f>
        <v>#NAME?</v>
      </c>
      <c r="G53" s="34" t="e">
        <f ca="1">_xll.BQL(#REF! &amp;" EQUITY","TOTAL_RETURN(CALC_INTERVAL=RANGE(-1m,0d),CURRENCY="&amp;CURRENCY&amp;")/1")</f>
        <v>#NAME?</v>
      </c>
      <c r="H5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3" s="33"/>
      <c r="J53" s="33"/>
      <c r="K53" s="33"/>
      <c r="L53" s="33"/>
      <c r="M53" s="33"/>
      <c r="N53" s="33"/>
      <c r="V53" s="14">
        <v>45359</v>
      </c>
      <c r="W53">
        <v>2571857.3431000002</v>
      </c>
      <c r="X53">
        <v>389021.33299999998</v>
      </c>
      <c r="Y53">
        <v>413845.7</v>
      </c>
      <c r="Z53">
        <v>432728.94400000002</v>
      </c>
      <c r="AA53">
        <v>2571857.3431000002</v>
      </c>
      <c r="AB53">
        <v>133370.30799999999</v>
      </c>
      <c r="AC53">
        <v>141751.92000000001</v>
      </c>
      <c r="AD53">
        <v>150023.78599999999</v>
      </c>
      <c r="AF53" s="14">
        <f t="shared" si="1"/>
        <v>45359</v>
      </c>
      <c r="AG53">
        <f t="shared" si="2"/>
        <v>6.6110959089742263</v>
      </c>
      <c r="AH53">
        <f t="shared" si="3"/>
        <v>6.214531993687503</v>
      </c>
      <c r="AI53">
        <f t="shared" si="4"/>
        <v>5.9433448553882728</v>
      </c>
      <c r="AJ53">
        <f t="shared" si="5"/>
        <v>19.283582542975012</v>
      </c>
      <c r="AK53">
        <f t="shared" si="6"/>
        <v>18.143368661955336</v>
      </c>
      <c r="AL53">
        <f t="shared" si="7"/>
        <v>17.142997198457586</v>
      </c>
      <c r="AO53" t="str">
        <f t="shared" si="8"/>
        <v/>
      </c>
      <c r="AR53" t="str">
        <f t="shared" si="9"/>
        <v/>
      </c>
    </row>
    <row r="54" spans="1:44">
      <c r="A54" s="45"/>
      <c r="V54" s="14">
        <v>45352</v>
      </c>
      <c r="W54">
        <v>2709753.3404999999</v>
      </c>
      <c r="X54" t="s">
        <v>592</v>
      </c>
      <c r="Y54" t="s">
        <v>592</v>
      </c>
      <c r="Z54" t="s">
        <v>592</v>
      </c>
      <c r="AA54">
        <v>2709753.3404999999</v>
      </c>
      <c r="AB54" t="s">
        <v>592</v>
      </c>
      <c r="AC54" t="s">
        <v>592</v>
      </c>
      <c r="AD54" t="s">
        <v>592</v>
      </c>
      <c r="AF54" s="14">
        <f t="shared" si="1"/>
        <v>45352</v>
      </c>
      <c r="AG54" t="str">
        <f t="shared" si="2"/>
        <v/>
      </c>
      <c r="AH54" t="str">
        <f t="shared" si="3"/>
        <v/>
      </c>
      <c r="AI54" t="str">
        <f t="shared" si="4"/>
        <v/>
      </c>
      <c r="AJ54" t="str">
        <f t="shared" si="5"/>
        <v/>
      </c>
      <c r="AK54" t="str">
        <f t="shared" si="6"/>
        <v/>
      </c>
      <c r="AL54" t="str">
        <f t="shared" si="7"/>
        <v/>
      </c>
      <c r="AO54" t="str">
        <f t="shared" si="8"/>
        <v/>
      </c>
      <c r="AR54" t="str">
        <f t="shared" si="9"/>
        <v/>
      </c>
    </row>
    <row r="55" spans="1:44">
      <c r="A55" s="39" t="s">
        <v>502</v>
      </c>
      <c r="B55" s="40"/>
      <c r="V55" s="14"/>
      <c r="AF55" s="14" t="str">
        <f t="shared" si="1"/>
        <v/>
      </c>
      <c r="AG55" t="str">
        <f t="shared" si="2"/>
        <v/>
      </c>
      <c r="AH55" t="str">
        <f t="shared" si="3"/>
        <v/>
      </c>
      <c r="AI55" t="str">
        <f t="shared" si="4"/>
        <v/>
      </c>
      <c r="AJ55" t="str">
        <f t="shared" si="5"/>
        <v/>
      </c>
      <c r="AK55" t="str">
        <f t="shared" si="6"/>
        <v/>
      </c>
      <c r="AL55" t="str">
        <f t="shared" si="7"/>
        <v/>
      </c>
      <c r="AO55" t="str">
        <f t="shared" si="8"/>
        <v/>
      </c>
      <c r="AR55" t="str">
        <f t="shared" si="9"/>
        <v/>
      </c>
    </row>
    <row r="56" spans="1:44">
      <c r="A56" s="38" t="e">
        <f ca="1">_xll.BDS(TICKER&amp;" EQUITY","TOP_20_HOLDERS_PUBLIC_FILINGS","TOP_HOLDERS_INST_TYPE_OVERRIDE",$J$56,"startcol=1","endcol=1","startrow=1","endrow=20","cols=1;rows=20")</f>
        <v>#NAME?</v>
      </c>
      <c r="B56" s="38" t="e">
        <f ca="1">_xll.BDS(TICKER&amp;" EQUITY","TOP_20_HOLDERS_PUBLIC_FILINGS","TOP_HOLDERS_INST_TYPE_OVERRIDE",$J$56,"startcol=4","endcol=4","startrow=1","endrow=20","cols=1;rows=20")</f>
        <v>#NAME?</v>
      </c>
      <c r="C56" s="38" t="e">
        <f ca="1">_xll.BDS(TICKER&amp;" EQUITY","TOP_20_HOLDERS_PUBLIC_FILINGS","TOP_HOLDERS_INST_TYPE_OVERRIDE",$J$56,"startcol=6","endcol=6","startrow=1","endrow=20","cols=1;rows=20")</f>
        <v>#NAME?</v>
      </c>
      <c r="D56" s="58" t="e">
        <f t="shared" ref="D56:D75" ca="1" si="16">IF(OR(ISERROR(B56*currPRICE), B56=""), "", B56*currPRICE)</f>
        <v>#NAME?</v>
      </c>
      <c r="E56" s="38" t="e">
        <f ca="1">_xll.BDS(TICKER&amp;" EQUITY","TOP_20_HOLDERS_PUBLIC_FILINGS","TOP_HOLDERS_INST_TYPE_OVERRIDE",$J$56,"startcol=5","endcol=5","startrow=1","endrow=20","cols=1;rows=20")</f>
        <v>#NAME?</v>
      </c>
      <c r="F56" s="45" t="e">
        <f ca="1">_xll.BDS(TICKER&amp;" EQUITY","TOP_20_HOLDERS_PUBLIC_FILINGS","TOP_HOLDERS_INST_TYPE_OVERRIDE",$J$56,"startcol=7","endcol=7","startrow=1","endrow=20","cols=1;rows=20")</f>
        <v>#NAME?</v>
      </c>
      <c r="G56" s="38" t="e">
        <f ca="1">_xll.BDS(TICKER&amp;" EQUITY","TOP_20_HOLDERS_PUBLIC_FILINGS","TOP_HOLDERS_INST_TYPE_OVERRIDE",$J$56,"startcol=3","endcol=3","startrow=1","endrow=20","cols=1;rows=20")</f>
        <v>#NAME?</v>
      </c>
      <c r="H56" s="38" t="e">
        <f ca="1">_xll.BDS(TICKER&amp;" EQUITY","TOP_20_HOLDERS_PUBLIC_FILINGS","TOP_HOLDERS_INST_TYPE_OVERRIDE",$J$56,"startcol=9","endcol=9","startrow=1","endrow=20","cols=1;rows=20")</f>
        <v>#NAME?</v>
      </c>
      <c r="J56" s="41" t="e">
        <f>Top20OwnerType</f>
        <v>#REF!</v>
      </c>
      <c r="K56" s="38" t="e">
        <f>VLOOKUP($J56, $J$57:$K$71, 2, FALSE)</f>
        <v>#REF!</v>
      </c>
      <c r="V56" s="14"/>
      <c r="AF56" s="14" t="str">
        <f t="shared" si="1"/>
        <v/>
      </c>
      <c r="AG56" t="str">
        <f t="shared" si="2"/>
        <v/>
      </c>
      <c r="AH56" t="str">
        <f t="shared" si="3"/>
        <v/>
      </c>
      <c r="AI56" t="str">
        <f t="shared" si="4"/>
        <v/>
      </c>
      <c r="AJ56" t="str">
        <f t="shared" si="5"/>
        <v/>
      </c>
      <c r="AK56" t="str">
        <f t="shared" si="6"/>
        <v/>
      </c>
      <c r="AL56" t="str">
        <f t="shared" si="7"/>
        <v/>
      </c>
      <c r="AO56" t="str">
        <f t="shared" si="8"/>
        <v/>
      </c>
      <c r="AR56" t="str">
        <f t="shared" si="9"/>
        <v/>
      </c>
    </row>
    <row r="57" spans="1:44">
      <c r="A57" s="38" t="s">
        <v>561</v>
      </c>
      <c r="B57" s="38">
        <v>1035008939</v>
      </c>
      <c r="C57" s="38">
        <v>5800617</v>
      </c>
      <c r="D57" s="58" t="str">
        <f t="shared" si="16"/>
        <v/>
      </c>
      <c r="E57" s="38">
        <v>6.58</v>
      </c>
      <c r="F57" s="45">
        <v>45016</v>
      </c>
      <c r="G57" s="38" t="s">
        <v>523</v>
      </c>
      <c r="H57" s="38" t="s">
        <v>521</v>
      </c>
      <c r="J57" s="38" t="s">
        <v>479</v>
      </c>
      <c r="V57" s="14"/>
      <c r="AF57" s="14" t="str">
        <f t="shared" si="1"/>
        <v/>
      </c>
      <c r="AG57" t="str">
        <f t="shared" si="2"/>
        <v/>
      </c>
      <c r="AH57" t="str">
        <f t="shared" si="3"/>
        <v/>
      </c>
      <c r="AI57" t="str">
        <f t="shared" si="4"/>
        <v/>
      </c>
      <c r="AJ57" t="str">
        <f t="shared" si="5"/>
        <v/>
      </c>
      <c r="AK57" t="str">
        <f t="shared" si="6"/>
        <v/>
      </c>
      <c r="AL57" t="str">
        <f t="shared" si="7"/>
        <v/>
      </c>
      <c r="AO57" t="str">
        <f t="shared" si="8"/>
        <v/>
      </c>
      <c r="AR57" t="str">
        <f t="shared" si="9"/>
        <v/>
      </c>
    </row>
    <row r="58" spans="1:44">
      <c r="A58" s="38" t="s">
        <v>586</v>
      </c>
      <c r="B58" s="38">
        <v>915578266</v>
      </c>
      <c r="C58" s="38">
        <v>-20428607</v>
      </c>
      <c r="D58" s="58" t="str">
        <f t="shared" si="16"/>
        <v/>
      </c>
      <c r="E58" s="38">
        <v>5.82</v>
      </c>
      <c r="F58" s="45">
        <v>45016</v>
      </c>
      <c r="G58" s="38" t="s">
        <v>523</v>
      </c>
      <c r="H58" s="38" t="s">
        <v>521</v>
      </c>
      <c r="J58" s="38" t="s">
        <v>465</v>
      </c>
      <c r="K58" s="38" t="s">
        <v>465</v>
      </c>
      <c r="V58" s="14"/>
      <c r="AF58" s="14" t="str">
        <f t="shared" si="1"/>
        <v/>
      </c>
      <c r="AG58" t="str">
        <f t="shared" si="2"/>
        <v/>
      </c>
      <c r="AH58" t="str">
        <f t="shared" si="3"/>
        <v/>
      </c>
      <c r="AI58" t="str">
        <f t="shared" si="4"/>
        <v/>
      </c>
      <c r="AJ58" t="str">
        <f t="shared" si="5"/>
        <v/>
      </c>
      <c r="AK58" t="str">
        <f t="shared" si="6"/>
        <v/>
      </c>
      <c r="AL58" t="str">
        <f t="shared" si="7"/>
        <v/>
      </c>
      <c r="AO58" t="str">
        <f t="shared" si="8"/>
        <v/>
      </c>
      <c r="AR58" t="str">
        <f t="shared" si="9"/>
        <v/>
      </c>
    </row>
    <row r="59" spans="1:44">
      <c r="A59" s="38" t="s">
        <v>569</v>
      </c>
      <c r="B59" s="38">
        <v>576281774</v>
      </c>
      <c r="C59" s="38">
        <v>-10575631</v>
      </c>
      <c r="D59" s="58" t="str">
        <f t="shared" si="16"/>
        <v/>
      </c>
      <c r="E59" s="38">
        <v>3.66</v>
      </c>
      <c r="F59" s="45">
        <v>45016</v>
      </c>
      <c r="G59" s="38" t="s">
        <v>523</v>
      </c>
      <c r="H59" s="38" t="s">
        <v>521</v>
      </c>
      <c r="J59" s="38" t="s">
        <v>466</v>
      </c>
      <c r="K59" s="38" t="s">
        <v>466</v>
      </c>
      <c r="V59" s="14"/>
      <c r="AF59" s="14" t="str">
        <f t="shared" si="1"/>
        <v/>
      </c>
      <c r="AG59" t="str">
        <f t="shared" si="2"/>
        <v/>
      </c>
      <c r="AH59" t="str">
        <f t="shared" si="3"/>
        <v/>
      </c>
      <c r="AI59" t="str">
        <f t="shared" si="4"/>
        <v/>
      </c>
      <c r="AJ59" t="str">
        <f t="shared" si="5"/>
        <v/>
      </c>
      <c r="AK59" t="str">
        <f t="shared" si="6"/>
        <v/>
      </c>
      <c r="AL59" t="str">
        <f t="shared" si="7"/>
        <v/>
      </c>
      <c r="AO59" t="str">
        <f t="shared" si="8"/>
        <v/>
      </c>
      <c r="AR59" t="str">
        <f t="shared" si="9"/>
        <v/>
      </c>
    </row>
    <row r="60" spans="1:44">
      <c r="A60" s="38" t="s">
        <v>587</v>
      </c>
      <c r="B60" s="38">
        <v>311824569</v>
      </c>
      <c r="C60" s="38">
        <v>-9751380</v>
      </c>
      <c r="D60" s="58" t="str">
        <f t="shared" si="16"/>
        <v/>
      </c>
      <c r="E60" s="38">
        <v>1.98</v>
      </c>
      <c r="F60" s="45">
        <v>45077</v>
      </c>
      <c r="G60" s="38" t="s">
        <v>523</v>
      </c>
      <c r="H60" s="38" t="s">
        <v>521</v>
      </c>
      <c r="J60" s="38" t="s">
        <v>467</v>
      </c>
      <c r="K60" s="38" t="s">
        <v>467</v>
      </c>
      <c r="V60" s="14"/>
      <c r="AF60" s="14" t="str">
        <f t="shared" si="1"/>
        <v/>
      </c>
      <c r="AG60" t="str">
        <f t="shared" si="2"/>
        <v/>
      </c>
      <c r="AH60" t="str">
        <f t="shared" si="3"/>
        <v/>
      </c>
      <c r="AI60" t="str">
        <f t="shared" si="4"/>
        <v/>
      </c>
      <c r="AJ60" t="str">
        <f t="shared" si="5"/>
        <v/>
      </c>
      <c r="AK60" t="str">
        <f t="shared" si="6"/>
        <v/>
      </c>
      <c r="AL60" t="str">
        <f t="shared" si="7"/>
        <v/>
      </c>
      <c r="AO60" t="str">
        <f t="shared" si="8"/>
        <v/>
      </c>
      <c r="AR60" t="str">
        <f t="shared" si="9"/>
        <v/>
      </c>
    </row>
    <row r="61" spans="1:44">
      <c r="A61" s="38" t="s">
        <v>572</v>
      </c>
      <c r="B61" s="38">
        <v>285171112</v>
      </c>
      <c r="C61" s="38">
        <v>2421295</v>
      </c>
      <c r="D61" s="58" t="str">
        <f t="shared" si="16"/>
        <v/>
      </c>
      <c r="E61" s="38">
        <v>1.81</v>
      </c>
      <c r="F61" s="45">
        <v>45016</v>
      </c>
      <c r="G61" s="38" t="s">
        <v>568</v>
      </c>
      <c r="H61" s="38" t="s">
        <v>521</v>
      </c>
      <c r="J61" s="38" t="s">
        <v>468</v>
      </c>
      <c r="K61" s="38" t="s">
        <v>468</v>
      </c>
      <c r="V61" s="14"/>
      <c r="AF61" s="14" t="str">
        <f t="shared" si="1"/>
        <v/>
      </c>
      <c r="AG61" t="str">
        <f t="shared" si="2"/>
        <v/>
      </c>
      <c r="AH61" t="str">
        <f t="shared" si="3"/>
        <v/>
      </c>
      <c r="AI61" t="str">
        <f t="shared" si="4"/>
        <v/>
      </c>
      <c r="AJ61" t="str">
        <f t="shared" si="5"/>
        <v/>
      </c>
      <c r="AK61" t="str">
        <f t="shared" si="6"/>
        <v/>
      </c>
      <c r="AL61" t="str">
        <f t="shared" si="7"/>
        <v/>
      </c>
      <c r="AO61" t="str">
        <f t="shared" si="8"/>
        <v/>
      </c>
      <c r="AR61" t="str">
        <f t="shared" si="9"/>
        <v/>
      </c>
    </row>
    <row r="62" spans="1:44">
      <c r="A62" s="38" t="s">
        <v>562</v>
      </c>
      <c r="B62" s="38">
        <v>249393543</v>
      </c>
      <c r="C62" s="38">
        <v>9306051</v>
      </c>
      <c r="D62" s="58" t="str">
        <f t="shared" si="16"/>
        <v/>
      </c>
      <c r="E62" s="38">
        <v>1.59</v>
      </c>
      <c r="F62" s="45">
        <v>45124</v>
      </c>
      <c r="G62" s="38" t="s">
        <v>523</v>
      </c>
      <c r="H62" s="38" t="s">
        <v>521</v>
      </c>
      <c r="J62" s="38" t="s">
        <v>469</v>
      </c>
      <c r="K62" s="38" t="s">
        <v>469</v>
      </c>
      <c r="V62" s="14"/>
      <c r="AF62" s="14" t="str">
        <f t="shared" si="1"/>
        <v/>
      </c>
      <c r="AG62" t="str">
        <f t="shared" si="2"/>
        <v/>
      </c>
      <c r="AH62" t="str">
        <f t="shared" si="3"/>
        <v/>
      </c>
      <c r="AI62" t="str">
        <f t="shared" si="4"/>
        <v/>
      </c>
      <c r="AJ62" t="str">
        <f t="shared" si="5"/>
        <v/>
      </c>
      <c r="AK62" t="str">
        <f t="shared" si="6"/>
        <v/>
      </c>
      <c r="AL62" t="str">
        <f t="shared" si="7"/>
        <v/>
      </c>
      <c r="AO62" t="str">
        <f t="shared" si="8"/>
        <v/>
      </c>
      <c r="AR62" t="str">
        <f t="shared" si="9"/>
        <v/>
      </c>
    </row>
    <row r="63" spans="1:44">
      <c r="A63" s="38" t="s">
        <v>527</v>
      </c>
      <c r="B63" s="38">
        <v>200581903</v>
      </c>
      <c r="C63" s="38">
        <v>-8073420</v>
      </c>
      <c r="D63" s="58" t="str">
        <f t="shared" si="16"/>
        <v/>
      </c>
      <c r="E63" s="38">
        <v>1.28</v>
      </c>
      <c r="F63" s="45">
        <v>45016</v>
      </c>
      <c r="G63" s="38" t="s">
        <v>523</v>
      </c>
      <c r="H63" s="38" t="s">
        <v>521</v>
      </c>
      <c r="J63" s="38" t="s">
        <v>470</v>
      </c>
      <c r="K63" s="38" t="s">
        <v>470</v>
      </c>
      <c r="V63" s="14"/>
      <c r="AF63" s="14" t="str">
        <f t="shared" si="1"/>
        <v/>
      </c>
      <c r="AG63" t="str">
        <f t="shared" si="2"/>
        <v/>
      </c>
      <c r="AH63" t="str">
        <f t="shared" si="3"/>
        <v/>
      </c>
      <c r="AI63" t="str">
        <f t="shared" si="4"/>
        <v/>
      </c>
      <c r="AJ63" t="str">
        <f t="shared" si="5"/>
        <v/>
      </c>
      <c r="AK63" t="str">
        <f t="shared" si="6"/>
        <v/>
      </c>
      <c r="AL63" t="str">
        <f t="shared" si="7"/>
        <v/>
      </c>
      <c r="AO63" t="str">
        <f t="shared" si="8"/>
        <v/>
      </c>
      <c r="AR63" t="str">
        <f t="shared" si="9"/>
        <v/>
      </c>
    </row>
    <row r="64" spans="1:44">
      <c r="A64" s="38" t="s">
        <v>573</v>
      </c>
      <c r="B64" s="38">
        <v>173130542</v>
      </c>
      <c r="C64" s="38">
        <v>-1145687</v>
      </c>
      <c r="D64" s="58" t="str">
        <f t="shared" si="16"/>
        <v/>
      </c>
      <c r="E64" s="38">
        <v>1.1000000000000001</v>
      </c>
      <c r="F64" s="45">
        <v>45016</v>
      </c>
      <c r="G64" s="38" t="s">
        <v>568</v>
      </c>
      <c r="H64" s="38" t="s">
        <v>521</v>
      </c>
      <c r="J64" s="38" t="s">
        <v>471</v>
      </c>
      <c r="K64" s="38" t="s">
        <v>471</v>
      </c>
      <c r="V64" s="14"/>
      <c r="AF64" s="14" t="str">
        <f t="shared" si="1"/>
        <v/>
      </c>
      <c r="AG64" t="str">
        <f t="shared" si="2"/>
        <v/>
      </c>
      <c r="AH64" t="str">
        <f t="shared" si="3"/>
        <v/>
      </c>
      <c r="AI64" t="str">
        <f t="shared" si="4"/>
        <v/>
      </c>
      <c r="AJ64" t="str">
        <f t="shared" si="5"/>
        <v/>
      </c>
      <c r="AK64" t="str">
        <f t="shared" si="6"/>
        <v/>
      </c>
      <c r="AL64" t="str">
        <f t="shared" si="7"/>
        <v/>
      </c>
      <c r="AO64" t="str">
        <f t="shared" si="8"/>
        <v/>
      </c>
      <c r="AR64" t="str">
        <f t="shared" si="9"/>
        <v/>
      </c>
    </row>
    <row r="65" spans="1:44">
      <c r="A65" s="38" t="s">
        <v>563</v>
      </c>
      <c r="B65" s="38">
        <v>167374278</v>
      </c>
      <c r="C65" s="38">
        <v>23126332</v>
      </c>
      <c r="D65" s="58" t="str">
        <f t="shared" si="16"/>
        <v/>
      </c>
      <c r="E65" s="38">
        <v>1.06</v>
      </c>
      <c r="F65" s="45">
        <v>44926</v>
      </c>
      <c r="G65" s="38" t="s">
        <v>568</v>
      </c>
      <c r="H65" s="38" t="s">
        <v>522</v>
      </c>
      <c r="J65" s="38" t="s">
        <v>472</v>
      </c>
      <c r="K65" s="38" t="s">
        <v>472</v>
      </c>
      <c r="V65" s="14"/>
      <c r="AF65" s="14" t="str">
        <f t="shared" si="1"/>
        <v/>
      </c>
      <c r="AG65" t="str">
        <f t="shared" si="2"/>
        <v/>
      </c>
      <c r="AH65" t="str">
        <f t="shared" si="3"/>
        <v/>
      </c>
      <c r="AI65" t="str">
        <f t="shared" si="4"/>
        <v/>
      </c>
      <c r="AJ65" t="str">
        <f t="shared" si="5"/>
        <v/>
      </c>
      <c r="AK65" t="str">
        <f t="shared" si="6"/>
        <v/>
      </c>
      <c r="AL65" t="str">
        <f t="shared" si="7"/>
        <v/>
      </c>
      <c r="AO65" t="str">
        <f t="shared" si="8"/>
        <v/>
      </c>
      <c r="AR65" t="str">
        <f t="shared" si="9"/>
        <v/>
      </c>
    </row>
    <row r="66" spans="1:44">
      <c r="A66" s="38" t="s">
        <v>571</v>
      </c>
      <c r="B66" s="38">
        <v>141923140</v>
      </c>
      <c r="C66" s="38">
        <v>15426122</v>
      </c>
      <c r="D66" s="58" t="str">
        <f t="shared" si="16"/>
        <v/>
      </c>
      <c r="E66" s="38">
        <v>0.9</v>
      </c>
      <c r="F66" s="45">
        <v>45016</v>
      </c>
      <c r="G66" s="38" t="s">
        <v>568</v>
      </c>
      <c r="H66" s="38" t="s">
        <v>521</v>
      </c>
      <c r="J66" s="38" t="s">
        <v>473</v>
      </c>
      <c r="K66" s="38" t="s">
        <v>473</v>
      </c>
      <c r="V66" s="14"/>
      <c r="AF66" s="14" t="str">
        <f t="shared" si="1"/>
        <v/>
      </c>
      <c r="AG66" t="str">
        <f t="shared" si="2"/>
        <v/>
      </c>
      <c r="AH66" t="str">
        <f t="shared" si="3"/>
        <v/>
      </c>
      <c r="AI66" t="str">
        <f t="shared" si="4"/>
        <v/>
      </c>
      <c r="AJ66" t="str">
        <f t="shared" si="5"/>
        <v/>
      </c>
      <c r="AK66" t="str">
        <f t="shared" si="6"/>
        <v/>
      </c>
      <c r="AL66" t="str">
        <f t="shared" si="7"/>
        <v/>
      </c>
      <c r="AO66" t="str">
        <f t="shared" si="8"/>
        <v/>
      </c>
      <c r="AR66" t="str">
        <f t="shared" si="9"/>
        <v/>
      </c>
    </row>
    <row r="67" spans="1:44">
      <c r="A67" s="38" t="s">
        <v>588</v>
      </c>
      <c r="B67" s="38">
        <v>135284153</v>
      </c>
      <c r="C67" s="38">
        <v>7015776</v>
      </c>
      <c r="D67" s="58" t="str">
        <f t="shared" si="16"/>
        <v/>
      </c>
      <c r="E67" s="38">
        <v>0.86</v>
      </c>
      <c r="F67" s="45">
        <v>45016</v>
      </c>
      <c r="G67" s="38" t="s">
        <v>523</v>
      </c>
      <c r="H67" s="38" t="s">
        <v>521</v>
      </c>
      <c r="J67" s="38" t="s">
        <v>474</v>
      </c>
      <c r="K67" s="38" t="s">
        <v>474</v>
      </c>
      <c r="V67" s="14"/>
      <c r="AF67" s="14" t="str">
        <f t="shared" si="1"/>
        <v/>
      </c>
      <c r="AG67" t="str">
        <f t="shared" si="2"/>
        <v/>
      </c>
      <c r="AH67" t="str">
        <f t="shared" si="3"/>
        <v/>
      </c>
      <c r="AI67" t="str">
        <f t="shared" si="4"/>
        <v/>
      </c>
      <c r="AJ67" t="str">
        <f t="shared" si="5"/>
        <v/>
      </c>
      <c r="AK67" t="str">
        <f t="shared" si="6"/>
        <v/>
      </c>
      <c r="AL67" t="str">
        <f t="shared" si="7"/>
        <v/>
      </c>
      <c r="AO67" t="str">
        <f t="shared" si="8"/>
        <v/>
      </c>
      <c r="AR67" t="str">
        <f t="shared" si="9"/>
        <v/>
      </c>
    </row>
    <row r="68" spans="1:44">
      <c r="A68" s="38" t="s">
        <v>570</v>
      </c>
      <c r="B68" s="38">
        <v>129739608</v>
      </c>
      <c r="C68" s="38">
        <v>-3749463</v>
      </c>
      <c r="D68" s="58" t="str">
        <f t="shared" si="16"/>
        <v/>
      </c>
      <c r="E68" s="38">
        <v>0.82</v>
      </c>
      <c r="F68" s="45">
        <v>45077</v>
      </c>
      <c r="G68" s="38" t="s">
        <v>523</v>
      </c>
      <c r="H68" s="38" t="s">
        <v>521</v>
      </c>
      <c r="J68" s="38" t="s">
        <v>475</v>
      </c>
      <c r="K68" s="38" t="s">
        <v>475</v>
      </c>
      <c r="V68" s="14"/>
      <c r="AF68" s="14" t="str">
        <f t="shared" ref="AF68:AF131" si="17">IF($V68="", "", $V68)</f>
        <v/>
      </c>
      <c r="AG68" t="str">
        <f t="shared" ref="AG68:AG131" si="18">IF($X68&lt;0, "NA", IF(ISERROR($W68/$X68), "", $W68/$X68))</f>
        <v/>
      </c>
      <c r="AH68" t="str">
        <f t="shared" ref="AH68:AH131" si="19">IF($Y68&lt;0, "NA", IF(ISERROR($W68/$Y68), "", $W68/$Y68))</f>
        <v/>
      </c>
      <c r="AI68" t="str">
        <f t="shared" ref="AI68:AI131" si="20">IF($Z68&lt;0, "NA", IF(ISERROR($W68/$Z68), "", $W68/$Z68))</f>
        <v/>
      </c>
      <c r="AJ68" t="str">
        <f t="shared" ref="AJ68:AJ131" si="21">IF($AB68&lt;0, "NA", IF(ISERROR($AA68/$AB68), "", $AA68/$AB68))</f>
        <v/>
      </c>
      <c r="AK68" t="str">
        <f t="shared" ref="AK68:AK131" si="22">IF($AC68&lt;0, "NA", IF(ISERROR($AA68/$AC68), "", $AA68/$AC68))</f>
        <v/>
      </c>
      <c r="AL68" t="str">
        <f t="shared" ref="AL68:AL131" si="23">IF($AD68&lt;0, "NA", IF(ISERROR($AA68/$AD68), "", $AA68/$AD68))</f>
        <v/>
      </c>
      <c r="AO68" t="str">
        <f t="shared" si="8"/>
        <v/>
      </c>
      <c r="AR68" t="str">
        <f t="shared" si="9"/>
        <v/>
      </c>
    </row>
    <row r="69" spans="1:44">
      <c r="A69" s="38" t="s">
        <v>634</v>
      </c>
      <c r="B69" s="38">
        <v>113465216</v>
      </c>
      <c r="C69" s="38">
        <v>1241088</v>
      </c>
      <c r="D69" s="58" t="str">
        <f t="shared" si="16"/>
        <v/>
      </c>
      <c r="E69" s="38">
        <v>0.72</v>
      </c>
      <c r="F69" s="45">
        <v>45016</v>
      </c>
      <c r="G69" s="38" t="s">
        <v>568</v>
      </c>
      <c r="H69" s="38" t="s">
        <v>637</v>
      </c>
      <c r="J69" s="38" t="s">
        <v>476</v>
      </c>
      <c r="K69" s="38" t="s">
        <v>476</v>
      </c>
      <c r="V69" s="14"/>
      <c r="AF69" s="14" t="str">
        <f t="shared" si="17"/>
        <v/>
      </c>
      <c r="AG69" t="str">
        <f t="shared" si="18"/>
        <v/>
      </c>
      <c r="AH69" t="str">
        <f t="shared" si="19"/>
        <v/>
      </c>
      <c r="AI69" t="str">
        <f t="shared" si="20"/>
        <v/>
      </c>
      <c r="AJ69" t="str">
        <f t="shared" si="21"/>
        <v/>
      </c>
      <c r="AK69" t="str">
        <f t="shared" si="22"/>
        <v/>
      </c>
      <c r="AL69" t="str">
        <f t="shared" si="23"/>
        <v/>
      </c>
      <c r="AO69" t="str">
        <f t="shared" si="8"/>
        <v/>
      </c>
      <c r="AR69" t="str">
        <f t="shared" si="9"/>
        <v/>
      </c>
    </row>
    <row r="70" spans="1:44">
      <c r="A70" s="38" t="s">
        <v>574</v>
      </c>
      <c r="B70" s="38">
        <v>111464430</v>
      </c>
      <c r="C70" s="38">
        <v>-2708810</v>
      </c>
      <c r="D70" s="58" t="str">
        <f t="shared" si="16"/>
        <v/>
      </c>
      <c r="E70" s="38">
        <v>0.71</v>
      </c>
      <c r="F70" s="45">
        <v>45077</v>
      </c>
      <c r="G70" s="38" t="s">
        <v>523</v>
      </c>
      <c r="H70" s="38" t="s">
        <v>581</v>
      </c>
      <c r="J70" s="38" t="s">
        <v>477</v>
      </c>
      <c r="K70" s="38" t="s">
        <v>477</v>
      </c>
      <c r="V70" s="14"/>
      <c r="AF70" s="14" t="str">
        <f t="shared" si="17"/>
        <v/>
      </c>
      <c r="AG70" t="str">
        <f t="shared" si="18"/>
        <v/>
      </c>
      <c r="AH70" t="str">
        <f t="shared" si="19"/>
        <v/>
      </c>
      <c r="AI70" t="str">
        <f t="shared" si="20"/>
        <v/>
      </c>
      <c r="AJ70" t="str">
        <f t="shared" si="21"/>
        <v/>
      </c>
      <c r="AK70" t="str">
        <f t="shared" si="22"/>
        <v/>
      </c>
      <c r="AL70" t="str">
        <f t="shared" si="23"/>
        <v/>
      </c>
      <c r="AO70" t="str">
        <f t="shared" si="8"/>
        <v/>
      </c>
      <c r="AR70" t="str">
        <f t="shared" si="9"/>
        <v/>
      </c>
    </row>
    <row r="71" spans="1:44">
      <c r="A71" s="38" t="s">
        <v>575</v>
      </c>
      <c r="B71" s="38">
        <v>99297286</v>
      </c>
      <c r="C71" s="38">
        <v>-15469792</v>
      </c>
      <c r="D71" s="58" t="str">
        <f t="shared" si="16"/>
        <v/>
      </c>
      <c r="E71" s="38">
        <v>0.63</v>
      </c>
      <c r="F71" s="45">
        <v>44651</v>
      </c>
      <c r="G71" s="38" t="s">
        <v>524</v>
      </c>
      <c r="H71" s="38" t="s">
        <v>582</v>
      </c>
      <c r="J71" s="38" t="s">
        <v>478</v>
      </c>
      <c r="K71" s="38" t="s">
        <v>478</v>
      </c>
      <c r="V71" s="14"/>
      <c r="AF71" s="14" t="str">
        <f t="shared" si="17"/>
        <v/>
      </c>
      <c r="AG71" t="str">
        <f t="shared" si="18"/>
        <v/>
      </c>
      <c r="AH71" t="str">
        <f t="shared" si="19"/>
        <v/>
      </c>
      <c r="AI71" t="str">
        <f t="shared" si="20"/>
        <v/>
      </c>
      <c r="AJ71" t="str">
        <f t="shared" si="21"/>
        <v/>
      </c>
      <c r="AK71" t="str">
        <f t="shared" si="22"/>
        <v/>
      </c>
      <c r="AL71" t="str">
        <f t="shared" si="23"/>
        <v/>
      </c>
      <c r="AO71" t="str">
        <f t="shared" ref="AO71:AO100" si="24">IF($AN71="", "", $AN71)</f>
        <v/>
      </c>
      <c r="AR71" t="str">
        <f t="shared" ref="AR71:AR100" si="25">IF($AQ71="", "", $AQ71)</f>
        <v/>
      </c>
    </row>
    <row r="72" spans="1:44">
      <c r="A72" s="38" t="s">
        <v>576</v>
      </c>
      <c r="B72" s="38">
        <v>89307594</v>
      </c>
      <c r="C72" s="38">
        <v>7559846</v>
      </c>
      <c r="D72" s="58" t="str">
        <f t="shared" si="16"/>
        <v/>
      </c>
      <c r="E72" s="38">
        <v>0.56999999999999995</v>
      </c>
      <c r="F72" s="45">
        <v>45016</v>
      </c>
      <c r="G72" s="38" t="s">
        <v>523</v>
      </c>
      <c r="H72" s="38" t="s">
        <v>521</v>
      </c>
      <c r="V72" s="14"/>
      <c r="AF72" s="14" t="str">
        <f t="shared" si="17"/>
        <v/>
      </c>
      <c r="AG72" t="str">
        <f t="shared" si="18"/>
        <v/>
      </c>
      <c r="AH72" t="str">
        <f t="shared" si="19"/>
        <v/>
      </c>
      <c r="AI72" t="str">
        <f t="shared" si="20"/>
        <v/>
      </c>
      <c r="AJ72" t="str">
        <f t="shared" si="21"/>
        <v/>
      </c>
      <c r="AK72" t="str">
        <f t="shared" si="22"/>
        <v/>
      </c>
      <c r="AL72" t="str">
        <f t="shared" si="23"/>
        <v/>
      </c>
      <c r="AO72" t="str">
        <f t="shared" si="24"/>
        <v/>
      </c>
      <c r="AR72" t="str">
        <f t="shared" si="25"/>
        <v/>
      </c>
    </row>
    <row r="73" spans="1:44">
      <c r="A73" s="38" t="s">
        <v>635</v>
      </c>
      <c r="B73" s="38">
        <v>82926718</v>
      </c>
      <c r="C73" s="38">
        <v>832532</v>
      </c>
      <c r="D73" s="58" t="str">
        <f t="shared" si="16"/>
        <v/>
      </c>
      <c r="E73" s="38">
        <v>0.53</v>
      </c>
      <c r="F73" s="45">
        <v>45016</v>
      </c>
      <c r="G73" s="38" t="s">
        <v>523</v>
      </c>
      <c r="H73" s="38" t="s">
        <v>521</v>
      </c>
      <c r="V73" s="14"/>
      <c r="AF73" s="14" t="str">
        <f t="shared" si="17"/>
        <v/>
      </c>
      <c r="AG73" t="str">
        <f t="shared" si="18"/>
        <v/>
      </c>
      <c r="AH73" t="str">
        <f t="shared" si="19"/>
        <v/>
      </c>
      <c r="AI73" t="str">
        <f t="shared" si="20"/>
        <v/>
      </c>
      <c r="AJ73" t="str">
        <f t="shared" si="21"/>
        <v/>
      </c>
      <c r="AK73" t="str">
        <f t="shared" si="22"/>
        <v/>
      </c>
      <c r="AL73" t="str">
        <f t="shared" si="23"/>
        <v/>
      </c>
      <c r="AO73" t="str">
        <f t="shared" si="24"/>
        <v/>
      </c>
      <c r="AR73" t="str">
        <f t="shared" si="25"/>
        <v/>
      </c>
    </row>
    <row r="74" spans="1:44">
      <c r="A74" s="38" t="s">
        <v>636</v>
      </c>
      <c r="B74" s="38">
        <v>82561414</v>
      </c>
      <c r="C74" s="38">
        <v>45019</v>
      </c>
      <c r="D74" s="58" t="str">
        <f t="shared" si="16"/>
        <v/>
      </c>
      <c r="E74" s="38">
        <v>0.52</v>
      </c>
      <c r="F74" s="45">
        <v>45016</v>
      </c>
      <c r="G74" s="38" t="s">
        <v>568</v>
      </c>
      <c r="H74" s="38" t="s">
        <v>521</v>
      </c>
      <c r="J74" s="38" t="e">
        <f ca="1">_xll.BDS(TICKER&amp;" EQUITY","PCT_GEO_OWNERSHIP","StartCol=1","EndCol=2","StartRow=1","EndRow=8","cols=2;rows=8")</f>
        <v>#NAME?</v>
      </c>
      <c r="K74" s="38">
        <v>80.983000000000004</v>
      </c>
      <c r="M74" s="38" t="e">
        <f ca="1">_xll.BDS(TICKER&amp;" Equity","PCT_OWNERSHIP_TYP","StartCol=1","EndCol=2","StartRow=1","EndRow=8","cols=2;rows=8")</f>
        <v>#NAME?</v>
      </c>
      <c r="N74" s="38">
        <v>67.302000000000007</v>
      </c>
      <c r="V74" s="14"/>
      <c r="AF74" s="14" t="str">
        <f t="shared" si="17"/>
        <v/>
      </c>
      <c r="AG74" t="str">
        <f t="shared" si="18"/>
        <v/>
      </c>
      <c r="AH74" t="str">
        <f t="shared" si="19"/>
        <v/>
      </c>
      <c r="AI74" t="str">
        <f t="shared" si="20"/>
        <v/>
      </c>
      <c r="AJ74" t="str">
        <f t="shared" si="21"/>
        <v/>
      </c>
      <c r="AK74" t="str">
        <f t="shared" si="22"/>
        <v/>
      </c>
      <c r="AL74" t="str">
        <f t="shared" si="23"/>
        <v/>
      </c>
      <c r="AO74" t="str">
        <f t="shared" si="24"/>
        <v/>
      </c>
      <c r="AR74" t="str">
        <f t="shared" si="25"/>
        <v/>
      </c>
    </row>
    <row r="75" spans="1:44">
      <c r="A75" s="38" t="s">
        <v>577</v>
      </c>
      <c r="B75" s="38">
        <v>82474743</v>
      </c>
      <c r="C75" s="38">
        <v>-157809</v>
      </c>
      <c r="D75" s="58" t="str">
        <f t="shared" si="16"/>
        <v/>
      </c>
      <c r="E75" s="38">
        <v>0.52</v>
      </c>
      <c r="F75" s="45">
        <v>45016</v>
      </c>
      <c r="G75" s="38" t="s">
        <v>523</v>
      </c>
      <c r="H75" s="38" t="s">
        <v>521</v>
      </c>
      <c r="J75" s="38" t="s">
        <v>526</v>
      </c>
      <c r="K75" s="38">
        <v>5.2850000000000001</v>
      </c>
      <c r="M75" s="38" t="s">
        <v>593</v>
      </c>
      <c r="N75" s="38">
        <v>9.8670000000000009</v>
      </c>
      <c r="V75" s="14"/>
      <c r="AF75" s="14" t="str">
        <f t="shared" si="17"/>
        <v/>
      </c>
      <c r="AG75" t="str">
        <f t="shared" si="18"/>
        <v/>
      </c>
      <c r="AH75" t="str">
        <f t="shared" si="19"/>
        <v/>
      </c>
      <c r="AI75" t="str">
        <f t="shared" si="20"/>
        <v/>
      </c>
      <c r="AJ75" t="str">
        <f t="shared" si="21"/>
        <v/>
      </c>
      <c r="AK75" t="str">
        <f t="shared" si="22"/>
        <v/>
      </c>
      <c r="AL75" t="str">
        <f t="shared" si="23"/>
        <v/>
      </c>
      <c r="AO75" t="str">
        <f t="shared" si="24"/>
        <v/>
      </c>
      <c r="AR75" t="str">
        <f t="shared" si="25"/>
        <v/>
      </c>
    </row>
    <row r="76" spans="1:44">
      <c r="J76" s="38" t="s">
        <v>532</v>
      </c>
      <c r="K76" s="38">
        <v>2.3570000000000002</v>
      </c>
      <c r="M76" s="38" t="s">
        <v>578</v>
      </c>
      <c r="N76" s="38">
        <v>8.6259999999999994</v>
      </c>
      <c r="V76" s="14"/>
      <c r="AF76" s="14" t="str">
        <f t="shared" si="17"/>
        <v/>
      </c>
      <c r="AG76" t="str">
        <f t="shared" si="18"/>
        <v/>
      </c>
      <c r="AH76" t="str">
        <f t="shared" si="19"/>
        <v/>
      </c>
      <c r="AI76" t="str">
        <f t="shared" si="20"/>
        <v/>
      </c>
      <c r="AJ76" t="str">
        <f t="shared" si="21"/>
        <v/>
      </c>
      <c r="AK76" t="str">
        <f t="shared" si="22"/>
        <v/>
      </c>
      <c r="AL76" t="str">
        <f t="shared" si="23"/>
        <v/>
      </c>
      <c r="AO76" t="str">
        <f t="shared" si="24"/>
        <v/>
      </c>
      <c r="AR76" t="str">
        <f t="shared" si="25"/>
        <v/>
      </c>
    </row>
    <row r="77" spans="1:44">
      <c r="A77" s="38" t="e">
        <f ca="1">_xll.BDS(TICKER &amp;" EQUITY","INSIDER_HOLDING","FILL=B","startcol=1","endcol=1","startrow=1","endrow=5","cols=1;rows=5")</f>
        <v>#NAME?</v>
      </c>
      <c r="B77" s="38" t="e">
        <f ca="1">_xll.BDS(TICKER &amp;" EQUITY","INSIDER_HOLDING","FILL=B","startcol=3","endcol=3","startrow=1","endrow=5","cols=1;rows=5")</f>
        <v>#NAME?</v>
      </c>
      <c r="C77" s="38" t="e">
        <f ca="1">_xll.BDS(TICKER &amp;" EQUITY","INSIDER_HOLDING","FILL=B","startcol=5","endcol=5","startrow=1","endrow=5","cols=1;rows=5")</f>
        <v>#NAME?</v>
      </c>
      <c r="D77" s="38" t="e">
        <f ca="1">IF(OR(ISERROR(B77*currPRICE), B77=""), "", B77*currPRICE)</f>
        <v>#NAME?</v>
      </c>
      <c r="E77" s="38" t="e">
        <f ca="1">_xll.BDS(TICKER &amp;" EQUITY","INSIDER_HOLDING","FILL=B","startcol=4","endcol=4","startrow=1","endrow=5","cols=1;rows=5")</f>
        <v>#NAME?</v>
      </c>
      <c r="F77" s="45" t="e">
        <f ca="1">_xll.BDS(TICKER &amp;" EQUITY","INSIDER_HOLDING","FILL=B","startcol=6","endcol=6","startrow=1","endrow=5","cols=1;rows=5")</f>
        <v>#NAME?</v>
      </c>
      <c r="G77" s="38" t="e">
        <f ca="1">_xll.BDS(TICKER &amp; " EQUITY","INSIDER_HOLDING","FILL=B","startcol=2","endcol=2","startrow=1","endrow=5","cols=1;rows=5")</f>
        <v>#NAME?</v>
      </c>
      <c r="J77" s="38" t="s">
        <v>564</v>
      </c>
      <c r="K77" s="38">
        <v>2.0550000000000002</v>
      </c>
      <c r="M77" s="38" t="s">
        <v>525</v>
      </c>
      <c r="N77" s="38">
        <v>4.2300000000000004</v>
      </c>
      <c r="V77" s="14"/>
      <c r="AF77" s="14" t="str">
        <f t="shared" si="17"/>
        <v/>
      </c>
      <c r="AG77" t="str">
        <f t="shared" si="18"/>
        <v/>
      </c>
      <c r="AH77" t="str">
        <f t="shared" si="19"/>
        <v/>
      </c>
      <c r="AI77" t="str">
        <f t="shared" si="20"/>
        <v/>
      </c>
      <c r="AJ77" t="str">
        <f t="shared" si="21"/>
        <v/>
      </c>
      <c r="AK77" t="str">
        <f t="shared" si="22"/>
        <v/>
      </c>
      <c r="AL77" t="str">
        <f t="shared" si="23"/>
        <v/>
      </c>
      <c r="AO77" t="str">
        <f t="shared" si="24"/>
        <v/>
      </c>
      <c r="AR77" t="str">
        <f t="shared" si="25"/>
        <v/>
      </c>
    </row>
    <row r="78" spans="1:44">
      <c r="A78" s="38" t="s">
        <v>596</v>
      </c>
      <c r="B78" s="38">
        <v>3280052</v>
      </c>
      <c r="C78" s="38">
        <v>154</v>
      </c>
      <c r="D78" s="38" t="str">
        <f>IF(OR(ISERROR(B78*currPRICE), B78=""), "", B78*currPRICE)</f>
        <v/>
      </c>
      <c r="E78" s="38">
        <v>2.1000000000000001E-2</v>
      </c>
      <c r="F78" s="45">
        <v>45019</v>
      </c>
      <c r="G78" s="38" t="s">
        <v>567</v>
      </c>
      <c r="J78" s="38" t="s">
        <v>508</v>
      </c>
      <c r="K78" s="38">
        <v>1.7889999999999999</v>
      </c>
      <c r="M78" s="38" t="s">
        <v>531</v>
      </c>
      <c r="N78" s="38">
        <v>2.8050000000000002</v>
      </c>
      <c r="V78" s="14"/>
      <c r="AF78" s="14" t="str">
        <f t="shared" si="17"/>
        <v/>
      </c>
      <c r="AG78" t="str">
        <f t="shared" si="18"/>
        <v/>
      </c>
      <c r="AH78" t="str">
        <f t="shared" si="19"/>
        <v/>
      </c>
      <c r="AI78" t="str">
        <f t="shared" si="20"/>
        <v/>
      </c>
      <c r="AJ78" t="str">
        <f t="shared" si="21"/>
        <v/>
      </c>
      <c r="AK78" t="str">
        <f t="shared" si="22"/>
        <v/>
      </c>
      <c r="AL78" t="str">
        <f t="shared" si="23"/>
        <v/>
      </c>
      <c r="AO78" t="str">
        <f t="shared" si="24"/>
        <v/>
      </c>
      <c r="AR78" t="str">
        <f t="shared" si="25"/>
        <v/>
      </c>
    </row>
    <row r="79" spans="1:44">
      <c r="A79" s="38" t="s">
        <v>597</v>
      </c>
      <c r="B79" s="38">
        <v>489816</v>
      </c>
      <c r="D79" s="38" t="str">
        <f>IF(OR(ISERROR(B79*currPRICE), B79=""), "", B79*currPRICE)</f>
        <v/>
      </c>
      <c r="E79" s="38">
        <v>3.0000000000000001E-3</v>
      </c>
      <c r="F79" s="45">
        <v>45020</v>
      </c>
      <c r="G79" s="38" t="s">
        <v>567</v>
      </c>
      <c r="J79" s="38" t="s">
        <v>565</v>
      </c>
      <c r="K79" s="38">
        <v>1.6859999999999999</v>
      </c>
      <c r="M79" s="38" t="s">
        <v>580</v>
      </c>
      <c r="N79" s="38">
        <v>2.5</v>
      </c>
      <c r="V79" s="14"/>
      <c r="AF79" s="14" t="str">
        <f t="shared" si="17"/>
        <v/>
      </c>
      <c r="AG79" t="str">
        <f t="shared" si="18"/>
        <v/>
      </c>
      <c r="AH79" t="str">
        <f t="shared" si="19"/>
        <v/>
      </c>
      <c r="AI79" t="str">
        <f t="shared" si="20"/>
        <v/>
      </c>
      <c r="AJ79" t="str">
        <f t="shared" si="21"/>
        <v/>
      </c>
      <c r="AK79" t="str">
        <f t="shared" si="22"/>
        <v/>
      </c>
      <c r="AL79" t="str">
        <f t="shared" si="23"/>
        <v/>
      </c>
      <c r="AO79" t="str">
        <f t="shared" si="24"/>
        <v/>
      </c>
      <c r="AR79" t="str">
        <f t="shared" si="25"/>
        <v/>
      </c>
    </row>
    <row r="80" spans="1:44">
      <c r="A80" s="38" t="s">
        <v>598</v>
      </c>
      <c r="B80" s="38">
        <v>467143</v>
      </c>
      <c r="C80" s="38">
        <v>1685</v>
      </c>
      <c r="D80" s="38" t="str">
        <f>IF(OR(ISERROR(B80*currPRICE), B80=""), "", B80*currPRICE)</f>
        <v/>
      </c>
      <c r="E80" s="38">
        <v>3.0000000000000001E-3</v>
      </c>
      <c r="F80" s="45">
        <v>44958</v>
      </c>
      <c r="G80" s="38" t="s">
        <v>567</v>
      </c>
      <c r="J80" s="38" t="s">
        <v>566</v>
      </c>
      <c r="K80" s="38">
        <v>1.089</v>
      </c>
      <c r="M80" s="38" t="s">
        <v>594</v>
      </c>
      <c r="N80" s="38">
        <v>2.137</v>
      </c>
      <c r="V80" s="14"/>
      <c r="AF80" s="14" t="str">
        <f t="shared" si="17"/>
        <v/>
      </c>
      <c r="AG80" t="str">
        <f t="shared" si="18"/>
        <v/>
      </c>
      <c r="AH80" t="str">
        <f t="shared" si="19"/>
        <v/>
      </c>
      <c r="AI80" t="str">
        <f t="shared" si="20"/>
        <v/>
      </c>
      <c r="AJ80" t="str">
        <f t="shared" si="21"/>
        <v/>
      </c>
      <c r="AK80" t="str">
        <f t="shared" si="22"/>
        <v/>
      </c>
      <c r="AL80" t="str">
        <f t="shared" si="23"/>
        <v/>
      </c>
      <c r="AO80" t="str">
        <f t="shared" si="24"/>
        <v/>
      </c>
      <c r="AR80" t="str">
        <f t="shared" si="25"/>
        <v/>
      </c>
    </row>
    <row r="81" spans="1:44">
      <c r="A81" s="38" t="s">
        <v>599</v>
      </c>
      <c r="B81" s="38">
        <v>422313</v>
      </c>
      <c r="C81" s="38">
        <v>-2900</v>
      </c>
      <c r="D81" s="38" t="str">
        <f>IF(OR(ISERROR(B81*currPRICE), B81=""), "", B81*currPRICE)</f>
        <v/>
      </c>
      <c r="E81" s="38">
        <v>3.0000000000000001E-3</v>
      </c>
      <c r="F81" s="45">
        <v>45056</v>
      </c>
      <c r="G81" s="38" t="s">
        <v>567</v>
      </c>
      <c r="J81" s="38" t="s">
        <v>595</v>
      </c>
      <c r="K81" s="38">
        <v>0.72699999999999998</v>
      </c>
      <c r="M81" s="38" t="s">
        <v>579</v>
      </c>
      <c r="N81" s="38">
        <v>1.0820000000000001</v>
      </c>
      <c r="V81" s="14"/>
      <c r="AF81" s="14" t="str">
        <f t="shared" si="17"/>
        <v/>
      </c>
      <c r="AG81" t="str">
        <f t="shared" si="18"/>
        <v/>
      </c>
      <c r="AH81" t="str">
        <f t="shared" si="19"/>
        <v/>
      </c>
      <c r="AI81" t="str">
        <f t="shared" si="20"/>
        <v/>
      </c>
      <c r="AJ81" t="str">
        <f t="shared" si="21"/>
        <v/>
      </c>
      <c r="AK81" t="str">
        <f t="shared" si="22"/>
        <v/>
      </c>
      <c r="AL81" t="str">
        <f t="shared" si="23"/>
        <v/>
      </c>
      <c r="AO81" t="str">
        <f t="shared" si="24"/>
        <v/>
      </c>
      <c r="AR81" t="str">
        <f t="shared" si="25"/>
        <v/>
      </c>
    </row>
    <row r="82" spans="1:44">
      <c r="V82" s="14"/>
      <c r="AF82" s="14" t="str">
        <f t="shared" si="17"/>
        <v/>
      </c>
      <c r="AG82" t="str">
        <f t="shared" si="18"/>
        <v/>
      </c>
      <c r="AH82" t="str">
        <f t="shared" si="19"/>
        <v/>
      </c>
      <c r="AI82" t="str">
        <f t="shared" si="20"/>
        <v/>
      </c>
      <c r="AJ82" t="str">
        <f t="shared" si="21"/>
        <v/>
      </c>
      <c r="AK82" t="str">
        <f t="shared" si="22"/>
        <v/>
      </c>
      <c r="AL82" t="str">
        <f t="shared" si="23"/>
        <v/>
      </c>
      <c r="AO82" t="str">
        <f t="shared" si="24"/>
        <v/>
      </c>
      <c r="AR82" t="str">
        <f t="shared" si="25"/>
        <v/>
      </c>
    </row>
    <row r="83" spans="1:44">
      <c r="A83" s="39" t="s">
        <v>503</v>
      </c>
      <c r="B83" s="40"/>
      <c r="V83" s="14"/>
      <c r="AF83" s="14" t="str">
        <f t="shared" si="17"/>
        <v/>
      </c>
      <c r="AG83" t="str">
        <f t="shared" si="18"/>
        <v/>
      </c>
      <c r="AH83" t="str">
        <f t="shared" si="19"/>
        <v/>
      </c>
      <c r="AI83" t="str">
        <f t="shared" si="20"/>
        <v/>
      </c>
      <c r="AJ83" t="str">
        <f t="shared" si="21"/>
        <v/>
      </c>
      <c r="AK83" t="str">
        <f t="shared" si="22"/>
        <v/>
      </c>
      <c r="AL83" t="str">
        <f t="shared" si="23"/>
        <v/>
      </c>
      <c r="AO83" t="str">
        <f t="shared" si="24"/>
        <v/>
      </c>
      <c r="AR83" t="str">
        <f t="shared" si="25"/>
        <v/>
      </c>
    </row>
    <row r="84" spans="1:44">
      <c r="A84" s="38" t="e">
        <f ca="1">_xll.BDS(TICKER &amp;" EQUITY",$N$84,"BEST_FPERIOD_OVERRIDE","1"&amp;$N$107,"EQY_CONSOLIDATED",$D$18,"STARTCOL=1","ENDCOL=1","cols=1;rows=49")</f>
        <v>#NAME?</v>
      </c>
      <c r="B84" s="38" t="e">
        <f ca="1">_xll.BDS(TICKER &amp;" EQUITY",$N$84,"BEST_FPERIOD_OVERRIDE","1"&amp;$N$107,"EQY_CONSOLIDATED",$D$18,"STARTCOL=3","ENDCOL=3","cols=1;rows=49")</f>
        <v>#NAME?</v>
      </c>
      <c r="C84" s="45" t="e">
        <f ca="1">_xll.BDS(TICKER &amp;" EQUITY",$N$84,"BEST_FPERIOD_OVERRIDE","1"&amp;$N$107,"EQY_CONSOLIDATED",$D$18,"STARTCOL=4","ENDCOL=4","EQY_FUND_CRNCY",CURRENCY,"cols=1;rows=48")</f>
        <v>#NAME?</v>
      </c>
      <c r="D84" s="38" t="e">
        <f ca="1">_xll.BDS(TICKER &amp;" EQUITY",$N$84,"BEST_FPERIOD_OVERRIDE","1"&amp;$N$107,"EQY_CONSOLIDATED",$D$18,"STARTCOL=5","ENDCOL=5","EQY_FUND_CRNCY",CURRENCY,"cols=1;rows=48")</f>
        <v>#NAME?</v>
      </c>
      <c r="E84" s="38" t="e">
        <f ca="1">_xll.BDS(TICKER &amp;" EQUITY",$N$84,"BEST_FPERIOD_OVERRIDE","2"&amp;$N$107,"EQY_CONSOLIDATED",$D$18,"STARTCOL=1","ENDCOL=1","cols=1;rows=47")</f>
        <v>#NAME?</v>
      </c>
      <c r="F84" s="38" t="e">
        <f ca="1">_xll.BDS(TICKER &amp;" EQUITY",$N$84,"BEST_FPERIOD_OVERRIDE","2"&amp;$N$107,"EQY_CONSOLIDATED",$D$18,"STARTCOL=3","ENDCOL=3","cols=1;rows=47")</f>
        <v>#NAME?</v>
      </c>
      <c r="G84" s="45" t="e">
        <f ca="1">_xll.BDS(TICKER &amp;" EQUITY",$N$84,"BEST_FPERIOD_OVERRIDE","2"&amp;$N$107,"EQY_CONSOLIDATED",$D$18,"STARTCOL=4","ENDCOL=4","EQY_FUND_CRNCY",CURRENCY,"cols=1;rows=48")</f>
        <v>#NAME?</v>
      </c>
      <c r="H84" s="38" t="e">
        <f ca="1">_xll.BDS(TICKER &amp;" EQUITY",$N$84,"BEST_FPERIOD_OVERRIDE","2"&amp;$N$107,"EQY_CONSOLIDATED",$D$18,"STARTCOL=5","ENDCOL=5","EQY_FUND_CRNCY",CURRENCY,"cols=1;rows=48")</f>
        <v>#NAME?</v>
      </c>
      <c r="I84" s="38" t="e">
        <f ca="1">_xll.BDS(TICKER &amp;" EQUITY",$N$84,"BEST_FPERIOD_OVERRIDE","3"&amp;$N$107,"EQY_CONSOLIDATED",$D$18,"STARTCOL=1","ENDCOL=1","cols=1;rows=26")</f>
        <v>#NAME?</v>
      </c>
      <c r="J84" s="38" t="e">
        <f ca="1">_xll.BDS(TICKER &amp;" EQUITY",$N$84,"BEST_FPERIOD_OVERRIDE","3"&amp;$N$107,"EQY_CONSOLIDATED",$D$18,"STARTCOL=3","ENDCOL=3","cols=1;rows=26")</f>
        <v>#NAME?</v>
      </c>
      <c r="K84" s="45" t="e">
        <f ca="1">_xll.BDS(TICKER &amp;" EQUITY",$N$84,"BEST_FPERIOD_OVERRIDE","3"&amp;$N$107,"EQY_CONSOLIDATED",$D$18,"STARTCOL=4","ENDCOL=4","EQY_FUND_CRNCY",CURRENCY,"cols=1;rows=30")</f>
        <v>#NAME?</v>
      </c>
      <c r="L84" s="38" t="e">
        <f ca="1">_xll.BDS(TICKER &amp;" EQUITY",$N$84,"BEST_FPERIOD_OVERRIDE","3"&amp;$N$107,"EQY_CONSOLIDATED",$D$18,"STARTCOL=5","ENDCOL=5","EQY_FUND_CRNCY",CURRENCY,"cols=1;rows=30")</f>
        <v>#NAME?</v>
      </c>
      <c r="M84" s="41" t="e">
        <f>ESTBrokersItem</f>
        <v>#REF!</v>
      </c>
      <c r="N84" s="38" t="e">
        <f>VLOOKUP(M84, M85:N100, 2, FALSE)</f>
        <v>#REF!</v>
      </c>
      <c r="V84" s="14"/>
      <c r="AF84" s="14" t="str">
        <f t="shared" si="17"/>
        <v/>
      </c>
      <c r="AG84" t="str">
        <f t="shared" si="18"/>
        <v/>
      </c>
      <c r="AH84" t="str">
        <f t="shared" si="19"/>
        <v/>
      </c>
      <c r="AI84" t="str">
        <f t="shared" si="20"/>
        <v/>
      </c>
      <c r="AJ84" t="str">
        <f t="shared" si="21"/>
        <v/>
      </c>
      <c r="AK84" t="str">
        <f t="shared" si="22"/>
        <v/>
      </c>
      <c r="AL84" t="str">
        <f t="shared" si="23"/>
        <v/>
      </c>
      <c r="AO84" t="str">
        <f t="shared" si="24"/>
        <v/>
      </c>
      <c r="AR84" t="str">
        <f t="shared" si="25"/>
        <v/>
      </c>
    </row>
    <row r="85" spans="1:44">
      <c r="A85" s="38" t="s">
        <v>553</v>
      </c>
      <c r="B85" s="45">
        <v>45125</v>
      </c>
      <c r="C85" s="38" t="s">
        <v>551</v>
      </c>
      <c r="D85" s="38" t="s">
        <v>551</v>
      </c>
      <c r="E85" s="38" t="s">
        <v>553</v>
      </c>
      <c r="F85" s="45">
        <v>45125</v>
      </c>
      <c r="G85" s="38" t="s">
        <v>551</v>
      </c>
      <c r="H85" s="38" t="s">
        <v>551</v>
      </c>
      <c r="I85" s="38" t="s">
        <v>600</v>
      </c>
      <c r="J85" s="45">
        <v>45124</v>
      </c>
      <c r="K85" s="38" t="s">
        <v>551</v>
      </c>
      <c r="L85" s="38" t="s">
        <v>551</v>
      </c>
      <c r="M85" s="38" t="s">
        <v>445</v>
      </c>
      <c r="N85" s="38" t="s">
        <v>435</v>
      </c>
      <c r="V85" s="14"/>
      <c r="AF85" s="14" t="str">
        <f t="shared" si="17"/>
        <v/>
      </c>
      <c r="AG85" t="str">
        <f t="shared" si="18"/>
        <v/>
      </c>
      <c r="AH85" t="str">
        <f t="shared" si="19"/>
        <v/>
      </c>
      <c r="AI85" t="str">
        <f t="shared" si="20"/>
        <v/>
      </c>
      <c r="AJ85" t="str">
        <f t="shared" si="21"/>
        <v/>
      </c>
      <c r="AK85" t="str">
        <f t="shared" si="22"/>
        <v/>
      </c>
      <c r="AL85" t="str">
        <f t="shared" si="23"/>
        <v/>
      </c>
      <c r="AO85" t="str">
        <f t="shared" si="24"/>
        <v/>
      </c>
      <c r="AR85" t="str">
        <f t="shared" si="25"/>
        <v/>
      </c>
    </row>
    <row r="86" spans="1:44">
      <c r="A86" s="38" t="s">
        <v>600</v>
      </c>
      <c r="B86" s="45">
        <v>45124</v>
      </c>
      <c r="C86" s="38" t="s">
        <v>551</v>
      </c>
      <c r="D86" s="38" t="s">
        <v>551</v>
      </c>
      <c r="E86" s="38" t="s">
        <v>600</v>
      </c>
      <c r="F86" s="45">
        <v>45124</v>
      </c>
      <c r="G86" s="38" t="s">
        <v>551</v>
      </c>
      <c r="H86" s="38" t="s">
        <v>551</v>
      </c>
      <c r="I86" s="38" t="s">
        <v>527</v>
      </c>
      <c r="J86" s="45">
        <v>45123</v>
      </c>
      <c r="K86" s="38" t="s">
        <v>551</v>
      </c>
      <c r="L86" s="38" t="s">
        <v>551</v>
      </c>
      <c r="M86" s="38" t="s">
        <v>446</v>
      </c>
      <c r="N86" s="38" t="s">
        <v>447</v>
      </c>
      <c r="V86" s="14"/>
      <c r="AF86" s="14" t="str">
        <f t="shared" si="17"/>
        <v/>
      </c>
      <c r="AG86" t="str">
        <f t="shared" si="18"/>
        <v/>
      </c>
      <c r="AH86" t="str">
        <f t="shared" si="19"/>
        <v/>
      </c>
      <c r="AI86" t="str">
        <f t="shared" si="20"/>
        <v/>
      </c>
      <c r="AJ86" t="str">
        <f t="shared" si="21"/>
        <v/>
      </c>
      <c r="AK86" t="str">
        <f t="shared" si="22"/>
        <v/>
      </c>
      <c r="AL86" t="str">
        <f t="shared" si="23"/>
        <v/>
      </c>
      <c r="AO86" t="str">
        <f t="shared" si="24"/>
        <v/>
      </c>
      <c r="AR86" t="str">
        <f t="shared" si="25"/>
        <v/>
      </c>
    </row>
    <row r="87" spans="1:44">
      <c r="A87" s="38" t="s">
        <v>527</v>
      </c>
      <c r="B87" s="45">
        <v>45123</v>
      </c>
      <c r="C87" s="38">
        <v>134470</v>
      </c>
      <c r="D87" s="38">
        <v>869</v>
      </c>
      <c r="E87" s="38" t="s">
        <v>527</v>
      </c>
      <c r="F87" s="45">
        <v>45123</v>
      </c>
      <c r="G87" s="38">
        <v>146660</v>
      </c>
      <c r="H87" s="38">
        <v>882</v>
      </c>
      <c r="I87" s="38" t="s">
        <v>601</v>
      </c>
      <c r="J87" s="45">
        <v>45121</v>
      </c>
      <c r="K87" s="38">
        <v>153997</v>
      </c>
      <c r="L87" s="38">
        <v>3584</v>
      </c>
      <c r="M87" s="38" t="s">
        <v>432</v>
      </c>
      <c r="N87" s="38" t="s">
        <v>436</v>
      </c>
      <c r="V87" s="14"/>
      <c r="AF87" s="14" t="str">
        <f t="shared" si="17"/>
        <v/>
      </c>
      <c r="AG87" t="str">
        <f t="shared" si="18"/>
        <v/>
      </c>
      <c r="AH87" t="str">
        <f t="shared" si="19"/>
        <v/>
      </c>
      <c r="AI87" t="str">
        <f t="shared" si="20"/>
        <v/>
      </c>
      <c r="AJ87" t="str">
        <f t="shared" si="21"/>
        <v/>
      </c>
      <c r="AK87" t="str">
        <f t="shared" si="22"/>
        <v/>
      </c>
      <c r="AL87" t="str">
        <f t="shared" si="23"/>
        <v/>
      </c>
      <c r="AO87" t="str">
        <f t="shared" si="24"/>
        <v/>
      </c>
      <c r="AR87" t="str">
        <f t="shared" si="25"/>
        <v/>
      </c>
    </row>
    <row r="88" spans="1:44">
      <c r="A88" s="38" t="s">
        <v>601</v>
      </c>
      <c r="B88" s="45">
        <v>45121</v>
      </c>
      <c r="C88" s="38" t="s">
        <v>551</v>
      </c>
      <c r="D88" s="38" t="s">
        <v>551</v>
      </c>
      <c r="E88" s="38" t="s">
        <v>601</v>
      </c>
      <c r="F88" s="45">
        <v>45121</v>
      </c>
      <c r="G88" s="38" t="s">
        <v>551</v>
      </c>
      <c r="H88" s="38" t="s">
        <v>551</v>
      </c>
      <c r="I88" s="38" t="s">
        <v>541</v>
      </c>
      <c r="J88" s="45">
        <v>45118</v>
      </c>
      <c r="K88" s="38" t="s">
        <v>551</v>
      </c>
      <c r="L88" s="38" t="s">
        <v>551</v>
      </c>
      <c r="M88" s="38" t="s">
        <v>415</v>
      </c>
      <c r="N88" s="38" t="s">
        <v>448</v>
      </c>
      <c r="V88" s="14"/>
      <c r="AF88" s="14" t="str">
        <f t="shared" si="17"/>
        <v/>
      </c>
      <c r="AG88" t="str">
        <f t="shared" si="18"/>
        <v/>
      </c>
      <c r="AH88" t="str">
        <f t="shared" si="19"/>
        <v/>
      </c>
      <c r="AI88" t="str">
        <f t="shared" si="20"/>
        <v/>
      </c>
      <c r="AJ88" t="str">
        <f t="shared" si="21"/>
        <v/>
      </c>
      <c r="AK88" t="str">
        <f t="shared" si="22"/>
        <v/>
      </c>
      <c r="AL88" t="str">
        <f t="shared" si="23"/>
        <v/>
      </c>
      <c r="AO88" t="str">
        <f t="shared" si="24"/>
        <v/>
      </c>
      <c r="AR88" t="str">
        <f t="shared" si="25"/>
        <v/>
      </c>
    </row>
    <row r="89" spans="1:44">
      <c r="A89" s="38" t="s">
        <v>617</v>
      </c>
      <c r="B89" s="45">
        <v>45120</v>
      </c>
      <c r="C89" s="38" t="s">
        <v>551</v>
      </c>
      <c r="D89" s="38" t="s">
        <v>551</v>
      </c>
      <c r="E89" s="38" t="s">
        <v>617</v>
      </c>
      <c r="F89" s="45">
        <v>45120</v>
      </c>
      <c r="G89" s="38" t="s">
        <v>551</v>
      </c>
      <c r="H89" s="38" t="s">
        <v>551</v>
      </c>
      <c r="I89" s="38" t="s">
        <v>602</v>
      </c>
      <c r="J89" s="45">
        <v>45118</v>
      </c>
      <c r="K89" s="38" t="s">
        <v>551</v>
      </c>
      <c r="L89" s="38" t="s">
        <v>551</v>
      </c>
      <c r="M89" s="38" t="s">
        <v>418</v>
      </c>
      <c r="N89" s="38" t="s">
        <v>437</v>
      </c>
      <c r="V89" s="14"/>
      <c r="AF89" s="14" t="str">
        <f t="shared" si="17"/>
        <v/>
      </c>
      <c r="AG89" t="str">
        <f t="shared" si="18"/>
        <v/>
      </c>
      <c r="AH89" t="str">
        <f t="shared" si="19"/>
        <v/>
      </c>
      <c r="AI89" t="str">
        <f t="shared" si="20"/>
        <v/>
      </c>
      <c r="AJ89" t="str">
        <f t="shared" si="21"/>
        <v/>
      </c>
      <c r="AK89" t="str">
        <f t="shared" si="22"/>
        <v/>
      </c>
      <c r="AL89" t="str">
        <f t="shared" si="23"/>
        <v/>
      </c>
      <c r="AO89" t="str">
        <f t="shared" si="24"/>
        <v/>
      </c>
      <c r="AR89" t="str">
        <f t="shared" si="25"/>
        <v/>
      </c>
    </row>
    <row r="90" spans="1:44">
      <c r="A90" s="38" t="s">
        <v>541</v>
      </c>
      <c r="B90" s="45">
        <v>45118</v>
      </c>
      <c r="C90" s="38" t="s">
        <v>551</v>
      </c>
      <c r="D90" s="38" t="s">
        <v>551</v>
      </c>
      <c r="E90" s="38" t="s">
        <v>541</v>
      </c>
      <c r="F90" s="45">
        <v>45118</v>
      </c>
      <c r="G90" s="38">
        <v>144188</v>
      </c>
      <c r="H90" s="38">
        <v>0</v>
      </c>
      <c r="I90" s="38" t="s">
        <v>603</v>
      </c>
      <c r="J90" s="45">
        <v>45110</v>
      </c>
      <c r="K90" s="38" t="s">
        <v>551</v>
      </c>
      <c r="L90" s="38" t="s">
        <v>551</v>
      </c>
      <c r="M90" s="38" t="s">
        <v>433</v>
      </c>
      <c r="N90" s="38" t="s">
        <v>438</v>
      </c>
      <c r="V90" s="14"/>
      <c r="AF90" s="14" t="str">
        <f t="shared" si="17"/>
        <v/>
      </c>
      <c r="AG90" t="str">
        <f t="shared" si="18"/>
        <v/>
      </c>
      <c r="AH90" t="str">
        <f t="shared" si="19"/>
        <v/>
      </c>
      <c r="AI90" t="str">
        <f t="shared" si="20"/>
        <v/>
      </c>
      <c r="AJ90" t="str">
        <f t="shared" si="21"/>
        <v/>
      </c>
      <c r="AK90" t="str">
        <f t="shared" si="22"/>
        <v/>
      </c>
      <c r="AL90" t="str">
        <f t="shared" si="23"/>
        <v/>
      </c>
      <c r="AO90" t="str">
        <f t="shared" si="24"/>
        <v/>
      </c>
      <c r="AR90" t="str">
        <f t="shared" si="25"/>
        <v/>
      </c>
    </row>
    <row r="91" spans="1:44">
      <c r="A91" s="38" t="s">
        <v>602</v>
      </c>
      <c r="B91" s="45">
        <v>45118</v>
      </c>
      <c r="C91" s="38">
        <v>132722</v>
      </c>
      <c r="D91" s="38">
        <v>0</v>
      </c>
      <c r="E91" s="38" t="s">
        <v>602</v>
      </c>
      <c r="F91" s="45">
        <v>45118</v>
      </c>
      <c r="G91" s="38" t="s">
        <v>551</v>
      </c>
      <c r="H91" s="38" t="s">
        <v>551</v>
      </c>
      <c r="I91" s="38" t="s">
        <v>535</v>
      </c>
      <c r="J91" s="45">
        <v>45106</v>
      </c>
      <c r="K91" s="38">
        <v>163608</v>
      </c>
      <c r="L91" s="38">
        <v>0</v>
      </c>
      <c r="M91" s="38" t="s">
        <v>443</v>
      </c>
      <c r="N91" s="38" t="s">
        <v>444</v>
      </c>
      <c r="V91" s="14"/>
      <c r="AF91" s="14" t="str">
        <f t="shared" si="17"/>
        <v/>
      </c>
      <c r="AG91" t="str">
        <f t="shared" si="18"/>
        <v/>
      </c>
      <c r="AH91" t="str">
        <f t="shared" si="19"/>
        <v/>
      </c>
      <c r="AI91" t="str">
        <f t="shared" si="20"/>
        <v/>
      </c>
      <c r="AJ91" t="str">
        <f t="shared" si="21"/>
        <v/>
      </c>
      <c r="AK91" t="str">
        <f t="shared" si="22"/>
        <v/>
      </c>
      <c r="AL91" t="str">
        <f t="shared" si="23"/>
        <v/>
      </c>
      <c r="AO91" t="str">
        <f t="shared" si="24"/>
        <v/>
      </c>
      <c r="AR91" t="str">
        <f t="shared" si="25"/>
        <v/>
      </c>
    </row>
    <row r="92" spans="1:44">
      <c r="A92" s="38" t="s">
        <v>534</v>
      </c>
      <c r="B92" s="45">
        <v>45118</v>
      </c>
      <c r="C92" s="38" t="s">
        <v>551</v>
      </c>
      <c r="D92" s="38" t="s">
        <v>551</v>
      </c>
      <c r="E92" s="38" t="s">
        <v>534</v>
      </c>
      <c r="F92" s="45">
        <v>45118</v>
      </c>
      <c r="G92" s="38" t="s">
        <v>551</v>
      </c>
      <c r="H92" s="38" t="s">
        <v>551</v>
      </c>
      <c r="I92" s="38" t="s">
        <v>529</v>
      </c>
      <c r="J92" s="45">
        <v>45090</v>
      </c>
      <c r="K92" s="38">
        <v>154219</v>
      </c>
      <c r="L92" s="38">
        <v>19</v>
      </c>
      <c r="M92" s="38" t="s">
        <v>416</v>
      </c>
      <c r="N92" s="38" t="s">
        <v>439</v>
      </c>
      <c r="V92" s="14"/>
      <c r="AF92" s="14" t="str">
        <f t="shared" si="17"/>
        <v/>
      </c>
      <c r="AG92" t="str">
        <f t="shared" si="18"/>
        <v/>
      </c>
      <c r="AH92" t="str">
        <f t="shared" si="19"/>
        <v/>
      </c>
      <c r="AI92" t="str">
        <f t="shared" si="20"/>
        <v/>
      </c>
      <c r="AJ92" t="str">
        <f t="shared" si="21"/>
        <v/>
      </c>
      <c r="AK92" t="str">
        <f t="shared" si="22"/>
        <v/>
      </c>
      <c r="AL92" t="str">
        <f t="shared" si="23"/>
        <v/>
      </c>
      <c r="AO92" t="str">
        <f t="shared" si="24"/>
        <v/>
      </c>
      <c r="AR92" t="str">
        <f t="shared" si="25"/>
        <v/>
      </c>
    </row>
    <row r="93" spans="1:44">
      <c r="A93" s="38" t="s">
        <v>603</v>
      </c>
      <c r="B93" s="45">
        <v>45110</v>
      </c>
      <c r="C93" s="38" t="s">
        <v>551</v>
      </c>
      <c r="D93" s="38" t="s">
        <v>551</v>
      </c>
      <c r="E93" s="38" t="s">
        <v>603</v>
      </c>
      <c r="F93" s="45">
        <v>45110</v>
      </c>
      <c r="G93" s="38">
        <v>146890</v>
      </c>
      <c r="H93" s="38">
        <v>0</v>
      </c>
      <c r="I93" s="38" t="s">
        <v>558</v>
      </c>
      <c r="J93" s="45">
        <v>45083</v>
      </c>
      <c r="K93" s="38">
        <v>157147</v>
      </c>
      <c r="L93" s="38" t="s">
        <v>559</v>
      </c>
      <c r="M93" s="38" t="s">
        <v>453</v>
      </c>
      <c r="N93" s="38" t="s">
        <v>440</v>
      </c>
      <c r="V93" s="14"/>
      <c r="AF93" s="14" t="str">
        <f t="shared" si="17"/>
        <v/>
      </c>
      <c r="AG93" t="str">
        <f t="shared" si="18"/>
        <v/>
      </c>
      <c r="AH93" t="str">
        <f t="shared" si="19"/>
        <v/>
      </c>
      <c r="AI93" t="str">
        <f t="shared" si="20"/>
        <v/>
      </c>
      <c r="AJ93" t="str">
        <f t="shared" si="21"/>
        <v/>
      </c>
      <c r="AK93" t="str">
        <f t="shared" si="22"/>
        <v/>
      </c>
      <c r="AL93" t="str">
        <f t="shared" si="23"/>
        <v/>
      </c>
      <c r="AO93" t="str">
        <f t="shared" si="24"/>
        <v/>
      </c>
      <c r="AR93" t="str">
        <f t="shared" si="25"/>
        <v/>
      </c>
    </row>
    <row r="94" spans="1:44">
      <c r="A94" s="38" t="s">
        <v>535</v>
      </c>
      <c r="B94" s="45">
        <v>45106</v>
      </c>
      <c r="C94" s="38">
        <v>131159</v>
      </c>
      <c r="D94" s="38">
        <v>0</v>
      </c>
      <c r="E94" s="38" t="s">
        <v>535</v>
      </c>
      <c r="F94" s="45">
        <v>45106</v>
      </c>
      <c r="G94" s="38">
        <v>146261</v>
      </c>
      <c r="H94" s="63">
        <v>1738</v>
      </c>
      <c r="I94" s="38" t="s">
        <v>604</v>
      </c>
      <c r="J94" s="45">
        <v>45083</v>
      </c>
      <c r="K94" s="38">
        <v>167130</v>
      </c>
      <c r="L94" s="38">
        <v>1453</v>
      </c>
      <c r="M94" s="38" t="s">
        <v>454</v>
      </c>
      <c r="N94" s="38" t="s">
        <v>455</v>
      </c>
      <c r="V94" s="14"/>
      <c r="AF94" s="14" t="str">
        <f t="shared" si="17"/>
        <v/>
      </c>
      <c r="AG94" t="str">
        <f t="shared" si="18"/>
        <v/>
      </c>
      <c r="AH94" t="str">
        <f t="shared" si="19"/>
        <v/>
      </c>
      <c r="AI94" t="str">
        <f t="shared" si="20"/>
        <v/>
      </c>
      <c r="AJ94" t="str">
        <f t="shared" si="21"/>
        <v/>
      </c>
      <c r="AK94" t="str">
        <f t="shared" si="22"/>
        <v/>
      </c>
      <c r="AL94" t="str">
        <f t="shared" si="23"/>
        <v/>
      </c>
      <c r="AO94" t="str">
        <f t="shared" si="24"/>
        <v/>
      </c>
      <c r="AR94" t="str">
        <f t="shared" si="25"/>
        <v/>
      </c>
    </row>
    <row r="95" spans="1:44">
      <c r="A95" s="38" t="s">
        <v>529</v>
      </c>
      <c r="B95" s="45">
        <v>45090</v>
      </c>
      <c r="C95" s="38">
        <v>131513</v>
      </c>
      <c r="D95" s="38">
        <v>-2971</v>
      </c>
      <c r="E95" s="45" t="s">
        <v>529</v>
      </c>
      <c r="F95" s="45">
        <v>45090</v>
      </c>
      <c r="G95" s="38" t="s">
        <v>551</v>
      </c>
      <c r="H95" s="38" t="s">
        <v>551</v>
      </c>
      <c r="I95" s="38" t="s">
        <v>605</v>
      </c>
      <c r="J95" s="45">
        <v>45083</v>
      </c>
      <c r="K95" s="38">
        <v>149720</v>
      </c>
      <c r="L95" s="38" t="s">
        <v>559</v>
      </c>
      <c r="M95" s="38" t="s">
        <v>434</v>
      </c>
      <c r="N95" s="38" t="s">
        <v>441</v>
      </c>
      <c r="V95" s="14"/>
      <c r="AF95" s="14" t="str">
        <f t="shared" si="17"/>
        <v/>
      </c>
      <c r="AG95" t="str">
        <f t="shared" si="18"/>
        <v/>
      </c>
      <c r="AH95" t="str">
        <f t="shared" si="19"/>
        <v/>
      </c>
      <c r="AI95" t="str">
        <f t="shared" si="20"/>
        <v/>
      </c>
      <c r="AJ95" t="str">
        <f t="shared" si="21"/>
        <v/>
      </c>
      <c r="AK95" t="str">
        <f t="shared" si="22"/>
        <v/>
      </c>
      <c r="AL95" t="str">
        <f t="shared" si="23"/>
        <v/>
      </c>
      <c r="AO95" t="str">
        <f t="shared" si="24"/>
        <v/>
      </c>
      <c r="AR95" t="str">
        <f t="shared" si="25"/>
        <v/>
      </c>
    </row>
    <row r="96" spans="1:44">
      <c r="A96" s="38" t="s">
        <v>619</v>
      </c>
      <c r="B96" s="45">
        <v>45084</v>
      </c>
      <c r="C96" s="38" t="s">
        <v>551</v>
      </c>
      <c r="D96" s="38" t="s">
        <v>551</v>
      </c>
      <c r="E96" s="45" t="s">
        <v>619</v>
      </c>
      <c r="F96" s="45">
        <v>45084</v>
      </c>
      <c r="G96" s="38" t="s">
        <v>551</v>
      </c>
      <c r="H96" s="38" t="s">
        <v>551</v>
      </c>
      <c r="I96" s="38" t="s">
        <v>528</v>
      </c>
      <c r="J96" s="45">
        <v>45082</v>
      </c>
      <c r="K96" s="38" t="s">
        <v>551</v>
      </c>
      <c r="L96" s="38" t="s">
        <v>551</v>
      </c>
      <c r="M96" s="38" t="s">
        <v>417</v>
      </c>
      <c r="N96" s="38" t="s">
        <v>442</v>
      </c>
      <c r="V96" s="14"/>
      <c r="AF96" s="14" t="str">
        <f t="shared" si="17"/>
        <v/>
      </c>
      <c r="AG96" t="str">
        <f t="shared" si="18"/>
        <v/>
      </c>
      <c r="AH96" t="str">
        <f t="shared" si="19"/>
        <v/>
      </c>
      <c r="AI96" t="str">
        <f t="shared" si="20"/>
        <v/>
      </c>
      <c r="AJ96" t="str">
        <f t="shared" si="21"/>
        <v/>
      </c>
      <c r="AK96" t="str">
        <f t="shared" si="22"/>
        <v/>
      </c>
      <c r="AL96" t="str">
        <f t="shared" si="23"/>
        <v/>
      </c>
      <c r="AO96" t="str">
        <f t="shared" si="24"/>
        <v/>
      </c>
      <c r="AR96" t="str">
        <f t="shared" si="25"/>
        <v/>
      </c>
    </row>
    <row r="97" spans="1:44">
      <c r="A97" s="38" t="s">
        <v>558</v>
      </c>
      <c r="B97" s="45">
        <v>45083</v>
      </c>
      <c r="C97" s="38" t="s">
        <v>551</v>
      </c>
      <c r="D97" s="38" t="s">
        <v>551</v>
      </c>
      <c r="E97" s="45" t="s">
        <v>558</v>
      </c>
      <c r="F97" s="45">
        <v>45083</v>
      </c>
      <c r="G97" s="38">
        <v>145135</v>
      </c>
      <c r="H97" s="38" t="s">
        <v>559</v>
      </c>
      <c r="I97" s="38" t="s">
        <v>606</v>
      </c>
      <c r="J97" s="45">
        <v>45082</v>
      </c>
      <c r="K97" s="38" t="s">
        <v>551</v>
      </c>
      <c r="L97" s="38" t="s">
        <v>551</v>
      </c>
      <c r="M97" s="38" t="s">
        <v>449</v>
      </c>
      <c r="N97" s="38" t="s">
        <v>450</v>
      </c>
      <c r="V97" s="14"/>
      <c r="AF97" s="14" t="str">
        <f t="shared" si="17"/>
        <v/>
      </c>
      <c r="AG97" t="str">
        <f t="shared" si="18"/>
        <v/>
      </c>
      <c r="AH97" t="str">
        <f t="shared" si="19"/>
        <v/>
      </c>
      <c r="AI97" t="str">
        <f t="shared" si="20"/>
        <v/>
      </c>
      <c r="AJ97" t="str">
        <f t="shared" si="21"/>
        <v/>
      </c>
      <c r="AK97" t="str">
        <f t="shared" si="22"/>
        <v/>
      </c>
      <c r="AL97" t="str">
        <f t="shared" si="23"/>
        <v/>
      </c>
      <c r="AO97" t="str">
        <f t="shared" si="24"/>
        <v/>
      </c>
      <c r="AR97" t="str">
        <f t="shared" si="25"/>
        <v/>
      </c>
    </row>
    <row r="98" spans="1:44">
      <c r="A98" s="38" t="s">
        <v>625</v>
      </c>
      <c r="B98" s="45">
        <v>45083</v>
      </c>
      <c r="C98" s="38">
        <v>132039</v>
      </c>
      <c r="D98" s="38" t="s">
        <v>559</v>
      </c>
      <c r="E98" s="45" t="s">
        <v>625</v>
      </c>
      <c r="F98" s="45">
        <v>45083</v>
      </c>
      <c r="G98" s="38">
        <v>142710</v>
      </c>
      <c r="H98" s="38">
        <v>1577</v>
      </c>
      <c r="I98" s="38" t="s">
        <v>607</v>
      </c>
      <c r="J98" s="45">
        <v>45077</v>
      </c>
      <c r="K98" s="38">
        <v>150786</v>
      </c>
      <c r="L98" s="38" t="s">
        <v>559</v>
      </c>
      <c r="M98" s="38" t="s">
        <v>390</v>
      </c>
      <c r="N98" s="38" t="s">
        <v>451</v>
      </c>
      <c r="V98" s="14"/>
      <c r="AF98" s="14" t="str">
        <f t="shared" si="17"/>
        <v/>
      </c>
      <c r="AG98" t="str">
        <f t="shared" si="18"/>
        <v/>
      </c>
      <c r="AH98" t="str">
        <f t="shared" si="19"/>
        <v/>
      </c>
      <c r="AI98" t="str">
        <f t="shared" si="20"/>
        <v/>
      </c>
      <c r="AJ98" t="str">
        <f t="shared" si="21"/>
        <v/>
      </c>
      <c r="AK98" t="str">
        <f t="shared" si="22"/>
        <v/>
      </c>
      <c r="AL98" t="str">
        <f t="shared" si="23"/>
        <v/>
      </c>
      <c r="AO98" t="str">
        <f t="shared" si="24"/>
        <v/>
      </c>
      <c r="AR98" t="str">
        <f t="shared" si="25"/>
        <v/>
      </c>
    </row>
    <row r="99" spans="1:44">
      <c r="A99" s="38" t="s">
        <v>552</v>
      </c>
      <c r="B99" s="45">
        <v>45083</v>
      </c>
      <c r="C99" s="38">
        <v>132418</v>
      </c>
      <c r="D99" s="38">
        <v>-561</v>
      </c>
      <c r="E99" s="45" t="s">
        <v>552</v>
      </c>
      <c r="F99" s="45">
        <v>45083</v>
      </c>
      <c r="G99" s="38" t="s">
        <v>551</v>
      </c>
      <c r="H99" s="38" t="s">
        <v>551</v>
      </c>
      <c r="I99" s="38" t="s">
        <v>608</v>
      </c>
      <c r="J99" s="45">
        <v>45072</v>
      </c>
      <c r="K99" s="38" t="s">
        <v>551</v>
      </c>
      <c r="L99" s="38" t="s">
        <v>551</v>
      </c>
      <c r="M99" s="38" t="s">
        <v>389</v>
      </c>
      <c r="N99" s="38" t="s">
        <v>452</v>
      </c>
      <c r="V99" s="14"/>
      <c r="AF99" s="14" t="str">
        <f t="shared" si="17"/>
        <v/>
      </c>
      <c r="AG99" t="str">
        <f t="shared" si="18"/>
        <v/>
      </c>
      <c r="AH99" t="str">
        <f t="shared" si="19"/>
        <v/>
      </c>
      <c r="AI99" t="str">
        <f t="shared" si="20"/>
        <v/>
      </c>
      <c r="AJ99" t="str">
        <f t="shared" si="21"/>
        <v/>
      </c>
      <c r="AK99" t="str">
        <f t="shared" si="22"/>
        <v/>
      </c>
      <c r="AL99" t="str">
        <f t="shared" si="23"/>
        <v/>
      </c>
      <c r="AO99" t="str">
        <f t="shared" si="24"/>
        <v/>
      </c>
      <c r="AR99" t="str">
        <f t="shared" si="25"/>
        <v/>
      </c>
    </row>
    <row r="100" spans="1:44">
      <c r="A100" s="38" t="s">
        <v>604</v>
      </c>
      <c r="B100" s="45">
        <v>45083</v>
      </c>
      <c r="C100" s="38" t="s">
        <v>551</v>
      </c>
      <c r="D100" s="38" t="s">
        <v>551</v>
      </c>
      <c r="E100" s="45" t="s">
        <v>604</v>
      </c>
      <c r="F100" s="45">
        <v>45083</v>
      </c>
      <c r="G100" s="38" t="s">
        <v>551</v>
      </c>
      <c r="H100" s="38" t="s">
        <v>551</v>
      </c>
      <c r="I100" s="38" t="s">
        <v>554</v>
      </c>
      <c r="J100" s="45">
        <v>45067</v>
      </c>
      <c r="K100" s="38" t="s">
        <v>551</v>
      </c>
      <c r="L100" s="38" t="s">
        <v>551</v>
      </c>
      <c r="M100" s="38" t="s">
        <v>456</v>
      </c>
      <c r="N100" s="38" t="s">
        <v>457</v>
      </c>
      <c r="V100" s="14"/>
      <c r="AF100" s="14" t="str">
        <f t="shared" si="17"/>
        <v/>
      </c>
      <c r="AG100" t="str">
        <f t="shared" si="18"/>
        <v/>
      </c>
      <c r="AH100" t="str">
        <f t="shared" si="19"/>
        <v/>
      </c>
      <c r="AI100" t="str">
        <f t="shared" si="20"/>
        <v/>
      </c>
      <c r="AJ100" t="str">
        <f t="shared" si="21"/>
        <v/>
      </c>
      <c r="AK100" t="str">
        <f t="shared" si="22"/>
        <v/>
      </c>
      <c r="AL100" t="str">
        <f t="shared" si="23"/>
        <v/>
      </c>
      <c r="AO100" t="str">
        <f t="shared" si="24"/>
        <v/>
      </c>
      <c r="AR100" t="str">
        <f t="shared" si="25"/>
        <v/>
      </c>
    </row>
    <row r="101" spans="1:44">
      <c r="A101" s="38" t="s">
        <v>605</v>
      </c>
      <c r="B101" s="45">
        <v>45083</v>
      </c>
      <c r="C101" s="38" t="s">
        <v>551</v>
      </c>
      <c r="D101" s="38" t="s">
        <v>551</v>
      </c>
      <c r="E101" s="45" t="s">
        <v>605</v>
      </c>
      <c r="F101" s="45">
        <v>45083</v>
      </c>
      <c r="G101" s="38" t="s">
        <v>551</v>
      </c>
      <c r="H101" s="38" t="s">
        <v>551</v>
      </c>
      <c r="I101" s="38" t="s">
        <v>609</v>
      </c>
      <c r="J101" s="45">
        <v>45065</v>
      </c>
      <c r="K101" s="38">
        <v>154062</v>
      </c>
      <c r="L101" s="38">
        <v>-4204</v>
      </c>
      <c r="V101" s="14"/>
      <c r="AF101" s="14" t="str">
        <f t="shared" si="17"/>
        <v/>
      </c>
      <c r="AG101" t="str">
        <f t="shared" si="18"/>
        <v/>
      </c>
      <c r="AH101" t="str">
        <f t="shared" si="19"/>
        <v/>
      </c>
      <c r="AI101" t="str">
        <f t="shared" si="20"/>
        <v/>
      </c>
      <c r="AJ101" t="str">
        <f t="shared" si="21"/>
        <v/>
      </c>
      <c r="AK101" t="str">
        <f t="shared" si="22"/>
        <v/>
      </c>
      <c r="AL101" t="str">
        <f t="shared" si="23"/>
        <v/>
      </c>
    </row>
    <row r="102" spans="1:44">
      <c r="A102" s="38" t="s">
        <v>528</v>
      </c>
      <c r="B102" s="45">
        <v>45082</v>
      </c>
      <c r="C102" s="38" t="s">
        <v>551</v>
      </c>
      <c r="D102" s="38" t="s">
        <v>551</v>
      </c>
      <c r="E102" s="45" t="s">
        <v>528</v>
      </c>
      <c r="F102" s="45">
        <v>45082</v>
      </c>
      <c r="G102" s="38">
        <v>139648</v>
      </c>
      <c r="H102" s="38">
        <v>-8412</v>
      </c>
      <c r="I102" s="38" t="s">
        <v>610</v>
      </c>
      <c r="J102" s="45">
        <v>45063</v>
      </c>
      <c r="K102" s="38" t="s">
        <v>551</v>
      </c>
      <c r="L102" s="38" t="s">
        <v>551</v>
      </c>
      <c r="V102" s="14"/>
      <c r="AF102" s="14" t="str">
        <f t="shared" si="17"/>
        <v/>
      </c>
      <c r="AG102" t="str">
        <f t="shared" si="18"/>
        <v/>
      </c>
      <c r="AH102" t="str">
        <f t="shared" si="19"/>
        <v/>
      </c>
      <c r="AI102" t="str">
        <f t="shared" si="20"/>
        <v/>
      </c>
      <c r="AJ102" t="str">
        <f t="shared" si="21"/>
        <v/>
      </c>
      <c r="AK102" t="str">
        <f t="shared" si="22"/>
        <v/>
      </c>
      <c r="AL102" t="str">
        <f t="shared" si="23"/>
        <v/>
      </c>
    </row>
    <row r="103" spans="1:44">
      <c r="A103" s="38" t="s">
        <v>606</v>
      </c>
      <c r="B103" s="45">
        <v>45082</v>
      </c>
      <c r="C103" s="38">
        <v>129134</v>
      </c>
      <c r="D103" s="38">
        <v>-5643</v>
      </c>
      <c r="E103" s="45" t="s">
        <v>606</v>
      </c>
      <c r="F103" s="45">
        <v>45082</v>
      </c>
      <c r="G103" s="38" t="s">
        <v>551</v>
      </c>
      <c r="H103" s="38" t="s">
        <v>551</v>
      </c>
      <c r="I103" s="38" t="s">
        <v>611</v>
      </c>
      <c r="J103" s="45">
        <v>45053</v>
      </c>
      <c r="K103" s="38" t="s">
        <v>551</v>
      </c>
      <c r="L103" s="38" t="s">
        <v>551</v>
      </c>
      <c r="V103" s="14"/>
      <c r="AF103" s="14" t="str">
        <f t="shared" si="17"/>
        <v/>
      </c>
      <c r="AG103" t="str">
        <f t="shared" si="18"/>
        <v/>
      </c>
      <c r="AH103" t="str">
        <f t="shared" si="19"/>
        <v/>
      </c>
      <c r="AI103" t="str">
        <f t="shared" si="20"/>
        <v/>
      </c>
      <c r="AJ103" t="str">
        <f t="shared" si="21"/>
        <v/>
      </c>
      <c r="AK103" t="str">
        <f t="shared" si="22"/>
        <v/>
      </c>
      <c r="AL103" t="str">
        <f t="shared" si="23"/>
        <v/>
      </c>
    </row>
    <row r="104" spans="1:44">
      <c r="A104" s="38" t="s">
        <v>620</v>
      </c>
      <c r="B104" s="45">
        <v>45081</v>
      </c>
      <c r="C104" s="38" t="s">
        <v>551</v>
      </c>
      <c r="D104" s="38" t="s">
        <v>551</v>
      </c>
      <c r="E104" s="45" t="s">
        <v>620</v>
      </c>
      <c r="F104" s="45">
        <v>45081</v>
      </c>
      <c r="G104" s="38" t="s">
        <v>551</v>
      </c>
      <c r="H104" s="38" t="s">
        <v>551</v>
      </c>
      <c r="I104" s="38" t="s">
        <v>612</v>
      </c>
      <c r="J104" s="45">
        <v>45051</v>
      </c>
      <c r="K104" s="38" t="s">
        <v>551</v>
      </c>
      <c r="L104" s="38" t="s">
        <v>551</v>
      </c>
      <c r="V104" s="14"/>
      <c r="AF104" s="14" t="str">
        <f t="shared" si="17"/>
        <v/>
      </c>
      <c r="AG104" t="str">
        <f t="shared" si="18"/>
        <v/>
      </c>
      <c r="AH104" t="str">
        <f t="shared" si="19"/>
        <v/>
      </c>
      <c r="AI104" t="str">
        <f t="shared" si="20"/>
        <v/>
      </c>
      <c r="AJ104" t="str">
        <f t="shared" si="21"/>
        <v/>
      </c>
      <c r="AK104" t="str">
        <f t="shared" si="22"/>
        <v/>
      </c>
      <c r="AL104" t="str">
        <f t="shared" si="23"/>
        <v/>
      </c>
    </row>
    <row r="105" spans="1:44">
      <c r="A105" s="38" t="s">
        <v>607</v>
      </c>
      <c r="B105" s="45">
        <v>45077</v>
      </c>
      <c r="C105" s="38" t="s">
        <v>551</v>
      </c>
      <c r="D105" s="38" t="s">
        <v>551</v>
      </c>
      <c r="E105" s="45" t="s">
        <v>607</v>
      </c>
      <c r="F105" s="45">
        <v>45077</v>
      </c>
      <c r="G105" s="38">
        <v>141958</v>
      </c>
      <c r="H105" s="38">
        <v>-3699</v>
      </c>
      <c r="I105" s="38" t="s">
        <v>552</v>
      </c>
      <c r="J105" s="45">
        <v>45050</v>
      </c>
      <c r="K105" s="38" t="s">
        <v>551</v>
      </c>
      <c r="L105" s="38" t="s">
        <v>551</v>
      </c>
      <c r="V105" s="14"/>
      <c r="AF105" s="14" t="str">
        <f t="shared" si="17"/>
        <v/>
      </c>
      <c r="AG105" t="str">
        <f t="shared" si="18"/>
        <v/>
      </c>
      <c r="AH105" t="str">
        <f t="shared" si="19"/>
        <v/>
      </c>
      <c r="AI105" t="str">
        <f t="shared" si="20"/>
        <v/>
      </c>
      <c r="AJ105" t="str">
        <f t="shared" si="21"/>
        <v/>
      </c>
      <c r="AK105" t="str">
        <f t="shared" si="22"/>
        <v/>
      </c>
      <c r="AL105" t="str">
        <f t="shared" si="23"/>
        <v/>
      </c>
    </row>
    <row r="106" spans="1:44">
      <c r="A106" s="38" t="s">
        <v>608</v>
      </c>
      <c r="B106" s="45">
        <v>45072</v>
      </c>
      <c r="C106" s="38">
        <v>129848</v>
      </c>
      <c r="D106" s="38">
        <v>-4734</v>
      </c>
      <c r="E106" s="45" t="s">
        <v>608</v>
      </c>
      <c r="F106" s="14">
        <v>45072</v>
      </c>
      <c r="G106" t="s">
        <v>551</v>
      </c>
      <c r="H106" t="s">
        <v>551</v>
      </c>
      <c r="I106" t="s">
        <v>613</v>
      </c>
      <c r="J106" s="14">
        <v>45050</v>
      </c>
      <c r="K106" t="s">
        <v>551</v>
      </c>
      <c r="L106" t="s">
        <v>551</v>
      </c>
      <c r="M106"/>
      <c r="N106"/>
      <c r="O106"/>
      <c r="V106" s="14"/>
      <c r="AF106" s="14" t="str">
        <f t="shared" si="17"/>
        <v/>
      </c>
      <c r="AG106" t="str">
        <f t="shared" si="18"/>
        <v/>
      </c>
      <c r="AH106" t="str">
        <f t="shared" si="19"/>
        <v/>
      </c>
      <c r="AI106" t="str">
        <f t="shared" si="20"/>
        <v/>
      </c>
      <c r="AJ106" t="str">
        <f t="shared" si="21"/>
        <v/>
      </c>
      <c r="AK106" t="str">
        <f t="shared" si="22"/>
        <v/>
      </c>
      <c r="AL106" t="str">
        <f t="shared" si="23"/>
        <v/>
      </c>
    </row>
    <row r="107" spans="1:44">
      <c r="A107" s="38" t="s">
        <v>613</v>
      </c>
      <c r="B107" s="45">
        <v>45072</v>
      </c>
      <c r="C107" s="38" t="s">
        <v>551</v>
      </c>
      <c r="D107" s="38" t="s">
        <v>551</v>
      </c>
      <c r="E107" s="45" t="s">
        <v>613</v>
      </c>
      <c r="F107" s="14">
        <v>45072</v>
      </c>
      <c r="G107" t="s">
        <v>551</v>
      </c>
      <c r="H107" t="s">
        <v>551</v>
      </c>
      <c r="I107" t="s">
        <v>614</v>
      </c>
      <c r="J107" s="14">
        <v>45050</v>
      </c>
      <c r="K107" t="s">
        <v>551</v>
      </c>
      <c r="L107" t="s">
        <v>551</v>
      </c>
      <c r="M107" s="64" t="e">
        <f>ESTBrokersPeriod</f>
        <v>#REF!</v>
      </c>
      <c r="N107" t="e">
        <f>VLOOKUP(M107,M108:N110, 2, FALSE)</f>
        <v>#REF!</v>
      </c>
      <c r="O107"/>
      <c r="V107" s="14"/>
      <c r="AF107" s="14" t="str">
        <f t="shared" si="17"/>
        <v/>
      </c>
      <c r="AG107" t="str">
        <f t="shared" si="18"/>
        <v/>
      </c>
      <c r="AH107" t="str">
        <f t="shared" si="19"/>
        <v/>
      </c>
      <c r="AI107" t="str">
        <f t="shared" si="20"/>
        <v/>
      </c>
      <c r="AJ107" t="str">
        <f t="shared" si="21"/>
        <v/>
      </c>
      <c r="AK107" t="str">
        <f t="shared" si="22"/>
        <v/>
      </c>
      <c r="AL107" t="str">
        <f t="shared" si="23"/>
        <v/>
      </c>
    </row>
    <row r="108" spans="1:44">
      <c r="A108" s="38" t="s">
        <v>554</v>
      </c>
      <c r="B108" s="45">
        <v>45068</v>
      </c>
      <c r="C108" s="38" t="s">
        <v>551</v>
      </c>
      <c r="D108" s="38" t="s">
        <v>551</v>
      </c>
      <c r="E108" s="45" t="s">
        <v>554</v>
      </c>
      <c r="F108" s="14">
        <v>45068</v>
      </c>
      <c r="G108" t="s">
        <v>551</v>
      </c>
      <c r="H108" t="s">
        <v>551</v>
      </c>
      <c r="I108" t="s">
        <v>615</v>
      </c>
      <c r="J108" s="14">
        <v>45002</v>
      </c>
      <c r="K108" t="s">
        <v>551</v>
      </c>
      <c r="L108" t="s">
        <v>551</v>
      </c>
      <c r="M108" t="s">
        <v>404</v>
      </c>
      <c r="N108" t="s">
        <v>395</v>
      </c>
      <c r="O108"/>
      <c r="V108" s="14"/>
      <c r="AF108" s="14" t="str">
        <f t="shared" si="17"/>
        <v/>
      </c>
      <c r="AG108" t="str">
        <f t="shared" si="18"/>
        <v/>
      </c>
      <c r="AH108" t="str">
        <f t="shared" si="19"/>
        <v/>
      </c>
      <c r="AI108" t="str">
        <f t="shared" si="20"/>
        <v/>
      </c>
      <c r="AJ108" t="str">
        <f t="shared" si="21"/>
        <v/>
      </c>
      <c r="AK108" t="str">
        <f t="shared" si="22"/>
        <v/>
      </c>
      <c r="AL108" t="str">
        <f t="shared" si="23"/>
        <v/>
      </c>
    </row>
    <row r="109" spans="1:44">
      <c r="A109" s="38" t="s">
        <v>609</v>
      </c>
      <c r="B109" s="45">
        <v>45065</v>
      </c>
      <c r="C109" s="38" t="s">
        <v>551</v>
      </c>
      <c r="D109" s="38" t="s">
        <v>551</v>
      </c>
      <c r="E109" s="45" t="s">
        <v>609</v>
      </c>
      <c r="F109" s="14">
        <v>45065</v>
      </c>
      <c r="G109">
        <v>143841</v>
      </c>
      <c r="H109">
        <v>-1185</v>
      </c>
      <c r="I109" t="s">
        <v>616</v>
      </c>
      <c r="J109" s="14">
        <v>44993</v>
      </c>
      <c r="K109" t="s">
        <v>551</v>
      </c>
      <c r="L109" t="s">
        <v>551</v>
      </c>
      <c r="M109" t="s">
        <v>405</v>
      </c>
      <c r="N109" t="s">
        <v>396</v>
      </c>
      <c r="O109"/>
      <c r="V109" s="14"/>
      <c r="AF109" s="14" t="str">
        <f t="shared" si="17"/>
        <v/>
      </c>
      <c r="AG109" t="str">
        <f t="shared" si="18"/>
        <v/>
      </c>
      <c r="AH109" t="str">
        <f t="shared" si="19"/>
        <v/>
      </c>
      <c r="AI109" t="str">
        <f t="shared" si="20"/>
        <v/>
      </c>
      <c r="AJ109" t="str">
        <f t="shared" si="21"/>
        <v/>
      </c>
      <c r="AK109" t="str">
        <f t="shared" si="22"/>
        <v/>
      </c>
      <c r="AL109" t="str">
        <f t="shared" si="23"/>
        <v/>
      </c>
    </row>
    <row r="110" spans="1:44">
      <c r="A110" s="38" t="s">
        <v>610</v>
      </c>
      <c r="B110" s="45">
        <v>45063</v>
      </c>
      <c r="C110" s="38">
        <v>131197</v>
      </c>
      <c r="D110" s="38">
        <v>-1168</v>
      </c>
      <c r="E110" s="45" t="s">
        <v>610</v>
      </c>
      <c r="F110" s="14">
        <v>45063</v>
      </c>
      <c r="G110" t="s">
        <v>551</v>
      </c>
      <c r="H110" t="s">
        <v>551</v>
      </c>
      <c r="I110"/>
      <c r="J110" s="14"/>
      <c r="K110" t="s">
        <v>551</v>
      </c>
      <c r="L110" t="s">
        <v>551</v>
      </c>
      <c r="M110" t="s">
        <v>406</v>
      </c>
      <c r="N110" t="s">
        <v>397</v>
      </c>
      <c r="O110"/>
      <c r="V110" s="14"/>
      <c r="AF110" s="14" t="str">
        <f t="shared" si="17"/>
        <v/>
      </c>
      <c r="AG110" t="str">
        <f t="shared" si="18"/>
        <v/>
      </c>
      <c r="AH110" t="str">
        <f t="shared" si="19"/>
        <v/>
      </c>
      <c r="AI110" t="str">
        <f t="shared" si="20"/>
        <v/>
      </c>
      <c r="AJ110" t="str">
        <f t="shared" si="21"/>
        <v/>
      </c>
      <c r="AK110" t="str">
        <f t="shared" si="22"/>
        <v/>
      </c>
      <c r="AL110" t="str">
        <f t="shared" si="23"/>
        <v/>
      </c>
    </row>
    <row r="111" spans="1:44">
      <c r="A111" s="38" t="s">
        <v>533</v>
      </c>
      <c r="B111" s="45">
        <v>45056</v>
      </c>
      <c r="C111" s="38" t="s">
        <v>551</v>
      </c>
      <c r="D111" s="38" t="s">
        <v>551</v>
      </c>
      <c r="E111" s="45" t="s">
        <v>533</v>
      </c>
      <c r="F111" s="14">
        <v>45056</v>
      </c>
      <c r="G111" t="s">
        <v>551</v>
      </c>
      <c r="H111" t="s">
        <v>551</v>
      </c>
      <c r="I111"/>
      <c r="J111" s="14"/>
      <c r="K111" t="s">
        <v>551</v>
      </c>
      <c r="L111" t="s">
        <v>551</v>
      </c>
      <c r="M111"/>
      <c r="N111"/>
      <c r="O111"/>
      <c r="V111" s="14"/>
      <c r="AF111" s="14" t="str">
        <f t="shared" si="17"/>
        <v/>
      </c>
      <c r="AG111" t="str">
        <f t="shared" si="18"/>
        <v/>
      </c>
      <c r="AH111" t="str">
        <f t="shared" si="19"/>
        <v/>
      </c>
      <c r="AI111" t="str">
        <f t="shared" si="20"/>
        <v/>
      </c>
      <c r="AJ111" t="str">
        <f t="shared" si="21"/>
        <v/>
      </c>
      <c r="AK111" t="str">
        <f t="shared" si="22"/>
        <v/>
      </c>
      <c r="AL111" t="str">
        <f t="shared" si="23"/>
        <v/>
      </c>
    </row>
    <row r="112" spans="1:44">
      <c r="A112" s="38" t="s">
        <v>626</v>
      </c>
      <c r="B112" s="45">
        <v>45055</v>
      </c>
      <c r="C112" s="38" t="s">
        <v>551</v>
      </c>
      <c r="D112" s="38" t="s">
        <v>551</v>
      </c>
      <c r="E112" s="45" t="s">
        <v>626</v>
      </c>
      <c r="F112" s="14">
        <v>45055</v>
      </c>
      <c r="G112" t="s">
        <v>551</v>
      </c>
      <c r="H112" t="s">
        <v>551</v>
      </c>
      <c r="I112"/>
      <c r="J112" s="14"/>
      <c r="K112">
        <v>150809</v>
      </c>
      <c r="L112" t="s">
        <v>559</v>
      </c>
      <c r="M112"/>
      <c r="N112"/>
      <c r="O112"/>
      <c r="V112" s="14"/>
      <c r="AF112" s="14" t="str">
        <f t="shared" si="17"/>
        <v/>
      </c>
      <c r="AG112" t="str">
        <f t="shared" si="18"/>
        <v/>
      </c>
      <c r="AH112" t="str">
        <f t="shared" si="19"/>
        <v/>
      </c>
      <c r="AI112" t="str">
        <f t="shared" si="20"/>
        <v/>
      </c>
      <c r="AJ112" t="str">
        <f t="shared" si="21"/>
        <v/>
      </c>
      <c r="AK112" t="str">
        <f t="shared" si="22"/>
        <v/>
      </c>
      <c r="AL112" t="str">
        <f t="shared" si="23"/>
        <v/>
      </c>
    </row>
    <row r="113" spans="1:38">
      <c r="A113" s="38" t="s">
        <v>585</v>
      </c>
      <c r="B113" s="45">
        <v>45054</v>
      </c>
      <c r="C113" s="38" t="s">
        <v>551</v>
      </c>
      <c r="D113" s="38" t="s">
        <v>551</v>
      </c>
      <c r="E113" s="45" t="s">
        <v>585</v>
      </c>
      <c r="F113" s="14">
        <v>45054</v>
      </c>
      <c r="G113" t="s">
        <v>551</v>
      </c>
      <c r="H113" t="s">
        <v>551</v>
      </c>
      <c r="I113"/>
      <c r="J113"/>
      <c r="K113">
        <v>157226</v>
      </c>
      <c r="L113" t="s">
        <v>559</v>
      </c>
      <c r="M113"/>
      <c r="N113"/>
      <c r="O113"/>
      <c r="V113" s="14"/>
      <c r="AF113" s="14" t="str">
        <f t="shared" si="17"/>
        <v/>
      </c>
      <c r="AG113" t="str">
        <f t="shared" si="18"/>
        <v/>
      </c>
      <c r="AH113" t="str">
        <f t="shared" si="19"/>
        <v/>
      </c>
      <c r="AI113" t="str">
        <f t="shared" si="20"/>
        <v/>
      </c>
      <c r="AJ113" t="str">
        <f t="shared" si="21"/>
        <v/>
      </c>
      <c r="AK113" t="str">
        <f t="shared" si="22"/>
        <v/>
      </c>
      <c r="AL113" t="str">
        <f t="shared" si="23"/>
        <v/>
      </c>
    </row>
    <row r="114" spans="1:38">
      <c r="A114" s="38" t="s">
        <v>611</v>
      </c>
      <c r="B114" s="45">
        <v>45053</v>
      </c>
      <c r="C114" s="38" t="s">
        <v>551</v>
      </c>
      <c r="D114" s="38" t="s">
        <v>551</v>
      </c>
      <c r="E114" s="45" t="s">
        <v>611</v>
      </c>
      <c r="F114" s="14">
        <v>45053</v>
      </c>
      <c r="G114">
        <v>146426</v>
      </c>
      <c r="H114">
        <v>0</v>
      </c>
      <c r="I114"/>
      <c r="J114"/>
      <c r="K114"/>
      <c r="L114"/>
      <c r="M114"/>
      <c r="N114"/>
      <c r="O114"/>
      <c r="V114" s="14"/>
      <c r="AF114" s="14" t="str">
        <f t="shared" si="17"/>
        <v/>
      </c>
      <c r="AG114" t="str">
        <f t="shared" si="18"/>
        <v/>
      </c>
      <c r="AH114" t="str">
        <f t="shared" si="19"/>
        <v/>
      </c>
      <c r="AI114" t="str">
        <f t="shared" si="20"/>
        <v/>
      </c>
      <c r="AJ114" t="str">
        <f t="shared" si="21"/>
        <v/>
      </c>
      <c r="AK114" t="str">
        <f t="shared" si="22"/>
        <v/>
      </c>
      <c r="AL114" t="str">
        <f t="shared" si="23"/>
        <v/>
      </c>
    </row>
    <row r="115" spans="1:38">
      <c r="A115" s="38" t="s">
        <v>622</v>
      </c>
      <c r="B115" s="45">
        <v>45051</v>
      </c>
      <c r="C115" s="38">
        <v>133298</v>
      </c>
      <c r="D115" s="38">
        <v>0</v>
      </c>
      <c r="E115" s="45" t="s">
        <v>612</v>
      </c>
      <c r="F115" s="14">
        <v>45051</v>
      </c>
      <c r="G115" t="s">
        <v>551</v>
      </c>
      <c r="H115" t="s">
        <v>551</v>
      </c>
      <c r="I115"/>
      <c r="J115"/>
      <c r="K115"/>
      <c r="L115"/>
      <c r="M115"/>
      <c r="N115"/>
      <c r="O115"/>
      <c r="V115" s="14"/>
      <c r="AF115" s="14" t="str">
        <f t="shared" si="17"/>
        <v/>
      </c>
      <c r="AG115" t="str">
        <f t="shared" si="18"/>
        <v/>
      </c>
      <c r="AH115" t="str">
        <f t="shared" si="19"/>
        <v/>
      </c>
      <c r="AI115" t="str">
        <f t="shared" si="20"/>
        <v/>
      </c>
      <c r="AJ115" t="str">
        <f t="shared" si="21"/>
        <v/>
      </c>
      <c r="AK115" t="str">
        <f t="shared" si="22"/>
        <v/>
      </c>
      <c r="AL115" t="str">
        <f t="shared" si="23"/>
        <v/>
      </c>
    </row>
    <row r="116" spans="1:38">
      <c r="A116" s="38" t="s">
        <v>612</v>
      </c>
      <c r="B116" s="45">
        <v>45051</v>
      </c>
      <c r="C116" s="38" t="s">
        <v>551</v>
      </c>
      <c r="D116" s="38" t="s">
        <v>551</v>
      </c>
      <c r="E116" s="45" t="s">
        <v>556</v>
      </c>
      <c r="F116" s="14">
        <v>45051</v>
      </c>
      <c r="G116" t="s">
        <v>551</v>
      </c>
      <c r="H116" t="s">
        <v>551</v>
      </c>
      <c r="I116"/>
      <c r="J116"/>
      <c r="K116"/>
      <c r="L116"/>
      <c r="M116"/>
      <c r="N116"/>
      <c r="O116"/>
      <c r="V116" s="14"/>
      <c r="AF116" s="14" t="str">
        <f t="shared" si="17"/>
        <v/>
      </c>
      <c r="AG116" t="str">
        <f t="shared" si="18"/>
        <v/>
      </c>
      <c r="AH116" t="str">
        <f t="shared" si="19"/>
        <v/>
      </c>
      <c r="AI116" t="str">
        <f t="shared" si="20"/>
        <v/>
      </c>
      <c r="AJ116" t="str">
        <f t="shared" si="21"/>
        <v/>
      </c>
      <c r="AK116" t="str">
        <f t="shared" si="22"/>
        <v/>
      </c>
      <c r="AL116" t="str">
        <f t="shared" si="23"/>
        <v/>
      </c>
    </row>
    <row r="117" spans="1:38">
      <c r="A117" s="38" t="s">
        <v>556</v>
      </c>
      <c r="B117" s="45">
        <v>45051</v>
      </c>
      <c r="C117" s="38">
        <v>124535</v>
      </c>
      <c r="D117" s="38">
        <v>0</v>
      </c>
      <c r="E117" s="45" t="s">
        <v>618</v>
      </c>
      <c r="F117" s="14">
        <v>45051</v>
      </c>
      <c r="G117" t="s">
        <v>551</v>
      </c>
      <c r="H117" t="s">
        <v>551</v>
      </c>
      <c r="I117"/>
      <c r="J117"/>
      <c r="K117"/>
      <c r="L117"/>
      <c r="M117"/>
      <c r="N117"/>
      <c r="O117"/>
      <c r="V117" s="14"/>
      <c r="AF117" s="14" t="str">
        <f t="shared" si="17"/>
        <v/>
      </c>
      <c r="AG117" t="str">
        <f t="shared" si="18"/>
        <v/>
      </c>
      <c r="AH117" t="str">
        <f t="shared" si="19"/>
        <v/>
      </c>
      <c r="AI117" t="str">
        <f t="shared" si="20"/>
        <v/>
      </c>
      <c r="AJ117" t="str">
        <f t="shared" si="21"/>
        <v/>
      </c>
      <c r="AK117" t="str">
        <f t="shared" si="22"/>
        <v/>
      </c>
      <c r="AL117" t="str">
        <f t="shared" si="23"/>
        <v/>
      </c>
    </row>
    <row r="118" spans="1:38">
      <c r="A118" s="38" t="s">
        <v>618</v>
      </c>
      <c r="B118" s="45">
        <v>45051</v>
      </c>
      <c r="C118" s="38" t="s">
        <v>551</v>
      </c>
      <c r="D118" s="38" t="s">
        <v>551</v>
      </c>
      <c r="E118" s="45" t="s">
        <v>627</v>
      </c>
      <c r="F118" s="45">
        <v>45051</v>
      </c>
      <c r="G118" s="38">
        <v>135712</v>
      </c>
      <c r="H118" s="38">
        <v>4421</v>
      </c>
      <c r="J118" s="45"/>
      <c r="V118" s="14"/>
      <c r="AF118" s="14" t="str">
        <f t="shared" si="17"/>
        <v/>
      </c>
      <c r="AG118" t="str">
        <f t="shared" si="18"/>
        <v/>
      </c>
      <c r="AH118" t="str">
        <f t="shared" si="19"/>
        <v/>
      </c>
      <c r="AI118" t="str">
        <f t="shared" si="20"/>
        <v/>
      </c>
      <c r="AJ118" t="str">
        <f t="shared" si="21"/>
        <v/>
      </c>
      <c r="AK118" t="str">
        <f t="shared" si="22"/>
        <v/>
      </c>
      <c r="AL118" t="str">
        <f t="shared" si="23"/>
        <v/>
      </c>
    </row>
    <row r="119" spans="1:38">
      <c r="A119" s="38" t="s">
        <v>627</v>
      </c>
      <c r="B119" s="45">
        <v>45051</v>
      </c>
      <c r="C119" s="38" t="s">
        <v>551</v>
      </c>
      <c r="D119" s="38" t="s">
        <v>551</v>
      </c>
      <c r="E119" s="45" t="s">
        <v>624</v>
      </c>
      <c r="F119" s="45">
        <v>45051</v>
      </c>
      <c r="G119" s="38" t="s">
        <v>551</v>
      </c>
      <c r="H119" s="38" t="s">
        <v>551</v>
      </c>
      <c r="J119" s="45"/>
      <c r="V119" s="14"/>
      <c r="AF119" s="14" t="str">
        <f t="shared" si="17"/>
        <v/>
      </c>
      <c r="AG119" t="str">
        <f t="shared" si="18"/>
        <v/>
      </c>
      <c r="AH119" t="str">
        <f t="shared" si="19"/>
        <v/>
      </c>
      <c r="AI119" t="str">
        <f t="shared" si="20"/>
        <v/>
      </c>
      <c r="AJ119" t="str">
        <f t="shared" si="21"/>
        <v/>
      </c>
      <c r="AK119" t="str">
        <f t="shared" si="22"/>
        <v/>
      </c>
      <c r="AL119" t="str">
        <f t="shared" si="23"/>
        <v/>
      </c>
    </row>
    <row r="120" spans="1:38">
      <c r="A120" s="38" t="s">
        <v>624</v>
      </c>
      <c r="B120" s="45">
        <v>45051</v>
      </c>
      <c r="C120" s="38">
        <v>126351</v>
      </c>
      <c r="D120" s="38">
        <v>5414</v>
      </c>
      <c r="E120" s="45" t="s">
        <v>542</v>
      </c>
      <c r="F120" s="45">
        <v>45051</v>
      </c>
      <c r="G120" s="38" t="s">
        <v>551</v>
      </c>
      <c r="H120" s="38" t="s">
        <v>551</v>
      </c>
      <c r="J120" s="45"/>
      <c r="V120" s="14"/>
      <c r="AF120" s="14" t="str">
        <f t="shared" si="17"/>
        <v/>
      </c>
      <c r="AG120" t="str">
        <f t="shared" si="18"/>
        <v/>
      </c>
      <c r="AH120" t="str">
        <f t="shared" si="19"/>
        <v/>
      </c>
      <c r="AI120" t="str">
        <f t="shared" si="20"/>
        <v/>
      </c>
      <c r="AJ120" t="str">
        <f t="shared" si="21"/>
        <v/>
      </c>
      <c r="AK120" t="str">
        <f t="shared" si="22"/>
        <v/>
      </c>
      <c r="AL120" t="str">
        <f t="shared" si="23"/>
        <v/>
      </c>
    </row>
    <row r="121" spans="1:38">
      <c r="A121" s="38" t="s">
        <v>542</v>
      </c>
      <c r="B121" s="45">
        <v>45051</v>
      </c>
      <c r="C121" s="38" t="s">
        <v>551</v>
      </c>
      <c r="D121" s="38" t="s">
        <v>551</v>
      </c>
      <c r="E121" s="45" t="s">
        <v>621</v>
      </c>
      <c r="F121" s="45">
        <v>45051</v>
      </c>
      <c r="G121" s="38" t="s">
        <v>551</v>
      </c>
      <c r="H121" s="38" t="s">
        <v>551</v>
      </c>
      <c r="J121" s="45"/>
      <c r="V121" s="14"/>
      <c r="AF121" s="14" t="str">
        <f t="shared" si="17"/>
        <v/>
      </c>
      <c r="AG121" t="str">
        <f t="shared" si="18"/>
        <v/>
      </c>
      <c r="AH121" t="str">
        <f t="shared" si="19"/>
        <v/>
      </c>
      <c r="AI121" t="str">
        <f t="shared" si="20"/>
        <v/>
      </c>
      <c r="AJ121" t="str">
        <f t="shared" si="21"/>
        <v/>
      </c>
      <c r="AK121" t="str">
        <f t="shared" si="22"/>
        <v/>
      </c>
      <c r="AL121" t="str">
        <f t="shared" si="23"/>
        <v/>
      </c>
    </row>
    <row r="122" spans="1:38">
      <c r="A122" s="38" t="s">
        <v>621</v>
      </c>
      <c r="B122" s="45">
        <v>45051</v>
      </c>
      <c r="C122" s="38" t="s">
        <v>551</v>
      </c>
      <c r="D122" s="38" t="s">
        <v>551</v>
      </c>
      <c r="E122" s="38" t="s">
        <v>622</v>
      </c>
      <c r="F122" s="45">
        <v>45050</v>
      </c>
      <c r="G122" s="38" t="s">
        <v>551</v>
      </c>
      <c r="H122" s="38" t="s">
        <v>551</v>
      </c>
      <c r="J122" s="45"/>
      <c r="V122" s="14"/>
      <c r="AF122" s="14" t="str">
        <f t="shared" si="17"/>
        <v/>
      </c>
      <c r="AG122" t="str">
        <f t="shared" si="18"/>
        <v/>
      </c>
      <c r="AH122" t="str">
        <f t="shared" si="19"/>
        <v/>
      </c>
      <c r="AI122" t="str">
        <f t="shared" si="20"/>
        <v/>
      </c>
      <c r="AJ122" t="str">
        <f t="shared" si="21"/>
        <v/>
      </c>
      <c r="AK122" t="str">
        <f t="shared" si="22"/>
        <v/>
      </c>
      <c r="AL122" t="str">
        <f t="shared" si="23"/>
        <v/>
      </c>
    </row>
    <row r="123" spans="1:38">
      <c r="A123" s="38" t="s">
        <v>614</v>
      </c>
      <c r="B123" s="45">
        <v>45050</v>
      </c>
      <c r="C123" s="38" t="s">
        <v>551</v>
      </c>
      <c r="D123" s="38" t="s">
        <v>551</v>
      </c>
      <c r="E123" s="38" t="s">
        <v>614</v>
      </c>
      <c r="F123" s="45">
        <v>45050</v>
      </c>
      <c r="G123" s="38" t="s">
        <v>551</v>
      </c>
      <c r="H123" s="38" t="s">
        <v>551</v>
      </c>
      <c r="J123" s="45"/>
      <c r="V123" s="14"/>
      <c r="AF123" s="14" t="str">
        <f t="shared" si="17"/>
        <v/>
      </c>
      <c r="AG123" t="str">
        <f t="shared" si="18"/>
        <v/>
      </c>
      <c r="AH123" t="str">
        <f t="shared" si="19"/>
        <v/>
      </c>
      <c r="AI123" t="str">
        <f t="shared" si="20"/>
        <v/>
      </c>
      <c r="AJ123" t="str">
        <f t="shared" si="21"/>
        <v/>
      </c>
      <c r="AK123" t="str">
        <f t="shared" si="22"/>
        <v/>
      </c>
      <c r="AL123" t="str">
        <f t="shared" si="23"/>
        <v/>
      </c>
    </row>
    <row r="124" spans="1:38">
      <c r="A124" s="38" t="s">
        <v>555</v>
      </c>
      <c r="B124" s="45">
        <v>45048</v>
      </c>
      <c r="C124" s="38" t="s">
        <v>551</v>
      </c>
      <c r="D124" s="38" t="s">
        <v>551</v>
      </c>
      <c r="E124" s="38" t="s">
        <v>615</v>
      </c>
      <c r="F124" s="45">
        <v>45002</v>
      </c>
      <c r="G124" s="38" t="s">
        <v>551</v>
      </c>
      <c r="H124" s="38" t="s">
        <v>551</v>
      </c>
      <c r="J124" s="45"/>
      <c r="V124" s="14"/>
      <c r="AF124" s="14" t="str">
        <f t="shared" si="17"/>
        <v/>
      </c>
      <c r="AG124" t="str">
        <f t="shared" si="18"/>
        <v/>
      </c>
      <c r="AH124" t="str">
        <f t="shared" si="19"/>
        <v/>
      </c>
      <c r="AI124" t="str">
        <f t="shared" si="20"/>
        <v/>
      </c>
      <c r="AJ124" t="str">
        <f t="shared" si="21"/>
        <v/>
      </c>
      <c r="AK124" t="str">
        <f t="shared" si="22"/>
        <v/>
      </c>
      <c r="AL124" t="str">
        <f t="shared" si="23"/>
        <v/>
      </c>
    </row>
    <row r="125" spans="1:38">
      <c r="A125" s="38" t="s">
        <v>615</v>
      </c>
      <c r="B125" s="45">
        <v>45002</v>
      </c>
      <c r="C125" s="38" t="s">
        <v>551</v>
      </c>
      <c r="D125" s="38" t="s">
        <v>551</v>
      </c>
      <c r="E125" s="38" t="s">
        <v>616</v>
      </c>
      <c r="F125" s="45">
        <v>44993</v>
      </c>
      <c r="G125" s="38" t="s">
        <v>551</v>
      </c>
      <c r="H125" s="38" t="s">
        <v>551</v>
      </c>
      <c r="J125" s="45"/>
      <c r="V125" s="14"/>
      <c r="AF125" s="14" t="str">
        <f t="shared" si="17"/>
        <v/>
      </c>
      <c r="AG125" t="str">
        <f t="shared" si="18"/>
        <v/>
      </c>
      <c r="AH125" t="str">
        <f t="shared" si="19"/>
        <v/>
      </c>
      <c r="AI125" t="str">
        <f t="shared" si="20"/>
        <v/>
      </c>
      <c r="AJ125" t="str">
        <f t="shared" si="21"/>
        <v/>
      </c>
      <c r="AK125" t="str">
        <f t="shared" si="22"/>
        <v/>
      </c>
      <c r="AL125" t="str">
        <f t="shared" si="23"/>
        <v/>
      </c>
    </row>
    <row r="126" spans="1:38">
      <c r="A126" s="38" t="s">
        <v>616</v>
      </c>
      <c r="B126" s="45">
        <v>44993</v>
      </c>
      <c r="C126" s="38" t="s">
        <v>551</v>
      </c>
      <c r="D126" s="38" t="s">
        <v>551</v>
      </c>
      <c r="E126" s="38" t="s">
        <v>623</v>
      </c>
      <c r="F126" s="45">
        <v>44960</v>
      </c>
      <c r="G126" s="38" t="s">
        <v>551</v>
      </c>
      <c r="H126" s="38" t="s">
        <v>551</v>
      </c>
      <c r="J126" s="45"/>
      <c r="V126" s="14"/>
      <c r="AF126" s="14" t="str">
        <f t="shared" si="17"/>
        <v/>
      </c>
      <c r="AG126" t="str">
        <f t="shared" si="18"/>
        <v/>
      </c>
      <c r="AH126" t="str">
        <f t="shared" si="19"/>
        <v/>
      </c>
      <c r="AI126" t="str">
        <f t="shared" si="20"/>
        <v/>
      </c>
      <c r="AJ126" t="str">
        <f t="shared" si="21"/>
        <v/>
      </c>
      <c r="AK126" t="str">
        <f t="shared" si="22"/>
        <v/>
      </c>
      <c r="AL126" t="str">
        <f t="shared" si="23"/>
        <v/>
      </c>
    </row>
    <row r="127" spans="1:38">
      <c r="A127" s="38" t="s">
        <v>629</v>
      </c>
      <c r="B127" s="45">
        <v>44960</v>
      </c>
      <c r="C127" s="38" t="s">
        <v>551</v>
      </c>
      <c r="D127" s="38" t="s">
        <v>551</v>
      </c>
      <c r="E127" s="38" t="s">
        <v>555</v>
      </c>
      <c r="F127" s="45">
        <v>44960</v>
      </c>
      <c r="G127" s="38">
        <v>128600</v>
      </c>
      <c r="H127" s="38">
        <v>-4100</v>
      </c>
      <c r="J127" s="45"/>
      <c r="M127" s="65"/>
      <c r="V127" s="14"/>
      <c r="AF127" s="14" t="str">
        <f t="shared" si="17"/>
        <v/>
      </c>
      <c r="AG127" t="str">
        <f t="shared" si="18"/>
        <v/>
      </c>
      <c r="AH127" t="str">
        <f t="shared" si="19"/>
        <v/>
      </c>
      <c r="AI127" t="str">
        <f t="shared" si="20"/>
        <v/>
      </c>
      <c r="AJ127" t="str">
        <f t="shared" si="21"/>
        <v/>
      </c>
      <c r="AK127" t="str">
        <f t="shared" si="22"/>
        <v/>
      </c>
      <c r="AL127" t="str">
        <f t="shared" si="23"/>
        <v/>
      </c>
    </row>
    <row r="128" spans="1:38">
      <c r="A128" s="38" t="s">
        <v>623</v>
      </c>
      <c r="B128" s="45">
        <v>44960</v>
      </c>
      <c r="C128" s="38">
        <v>123100</v>
      </c>
      <c r="D128" s="38">
        <v>-5200</v>
      </c>
      <c r="E128" s="38" t="s">
        <v>584</v>
      </c>
      <c r="F128" s="45">
        <v>44872</v>
      </c>
      <c r="G128" s="38">
        <v>48227</v>
      </c>
      <c r="H128" s="38">
        <v>-1657</v>
      </c>
      <c r="J128" s="45"/>
      <c r="M128" s="65"/>
      <c r="V128" s="14"/>
      <c r="AF128" s="14" t="str">
        <f t="shared" si="17"/>
        <v/>
      </c>
      <c r="AG128" t="str">
        <f t="shared" si="18"/>
        <v/>
      </c>
      <c r="AH128" t="str">
        <f t="shared" si="19"/>
        <v/>
      </c>
      <c r="AI128" t="str">
        <f t="shared" si="20"/>
        <v/>
      </c>
      <c r="AJ128" t="str">
        <f t="shared" si="21"/>
        <v/>
      </c>
      <c r="AK128" t="str">
        <f t="shared" si="22"/>
        <v/>
      </c>
      <c r="AL128" t="str">
        <f t="shared" si="23"/>
        <v/>
      </c>
    </row>
    <row r="129" spans="1:38">
      <c r="A129" s="38" t="s">
        <v>633</v>
      </c>
      <c r="B129" s="45">
        <v>44873</v>
      </c>
      <c r="C129" s="38">
        <v>133472</v>
      </c>
      <c r="D129" s="38" t="s">
        <v>559</v>
      </c>
      <c r="E129" s="38" t="s">
        <v>630</v>
      </c>
      <c r="F129" s="45">
        <v>44865</v>
      </c>
      <c r="G129" s="38">
        <v>145673</v>
      </c>
      <c r="H129" s="38" t="s">
        <v>559</v>
      </c>
      <c r="J129" s="45"/>
      <c r="V129" s="14"/>
      <c r="AF129" s="14" t="str">
        <f t="shared" si="17"/>
        <v/>
      </c>
      <c r="AG129" t="str">
        <f t="shared" si="18"/>
        <v/>
      </c>
      <c r="AH129" t="str">
        <f t="shared" si="19"/>
        <v/>
      </c>
      <c r="AI129" t="str">
        <f t="shared" si="20"/>
        <v/>
      </c>
      <c r="AJ129" t="str">
        <f t="shared" si="21"/>
        <v/>
      </c>
      <c r="AK129" t="str">
        <f t="shared" si="22"/>
        <v/>
      </c>
      <c r="AL129" t="str">
        <f t="shared" si="23"/>
        <v/>
      </c>
    </row>
    <row r="130" spans="1:38">
      <c r="A130" s="38" t="s">
        <v>584</v>
      </c>
      <c r="B130" s="45">
        <v>44872</v>
      </c>
      <c r="C130" s="38">
        <v>132150</v>
      </c>
      <c r="D130" s="38">
        <v>-1542</v>
      </c>
      <c r="E130" s="38" t="s">
        <v>631</v>
      </c>
      <c r="F130" s="45">
        <v>44774</v>
      </c>
      <c r="G130" s="38">
        <v>142206</v>
      </c>
      <c r="H130" s="38">
        <v>-517</v>
      </c>
      <c r="J130" s="45"/>
      <c r="V130" s="14"/>
      <c r="AF130" s="14" t="str">
        <f t="shared" si="17"/>
        <v/>
      </c>
      <c r="AG130" t="str">
        <f t="shared" si="18"/>
        <v/>
      </c>
      <c r="AH130" t="str">
        <f t="shared" si="19"/>
        <v/>
      </c>
      <c r="AI130" t="str">
        <f t="shared" si="20"/>
        <v/>
      </c>
      <c r="AJ130" t="str">
        <f t="shared" si="21"/>
        <v/>
      </c>
      <c r="AK130" t="str">
        <f t="shared" si="22"/>
        <v/>
      </c>
      <c r="AL130" t="str">
        <f t="shared" si="23"/>
        <v/>
      </c>
    </row>
    <row r="131" spans="1:38">
      <c r="A131" s="38" t="s">
        <v>630</v>
      </c>
      <c r="B131" s="45">
        <v>44865</v>
      </c>
      <c r="C131" s="38">
        <v>133528</v>
      </c>
      <c r="D131" s="38" t="s">
        <v>559</v>
      </c>
      <c r="F131" s="45"/>
      <c r="G131" s="38">
        <v>146041</v>
      </c>
      <c r="H131" s="38" t="s">
        <v>559</v>
      </c>
      <c r="V131" s="14"/>
      <c r="AF131" s="14" t="str">
        <f t="shared" si="17"/>
        <v/>
      </c>
      <c r="AG131" t="str">
        <f t="shared" si="18"/>
        <v/>
      </c>
      <c r="AH131" t="str">
        <f t="shared" si="19"/>
        <v/>
      </c>
      <c r="AI131" t="str">
        <f t="shared" si="20"/>
        <v/>
      </c>
      <c r="AJ131" t="str">
        <f t="shared" si="21"/>
        <v/>
      </c>
      <c r="AK131" t="str">
        <f t="shared" si="22"/>
        <v/>
      </c>
      <c r="AL131" t="str">
        <f t="shared" si="23"/>
        <v/>
      </c>
    </row>
    <row r="132" spans="1:38">
      <c r="A132" s="38" t="s">
        <v>631</v>
      </c>
      <c r="B132" s="45">
        <v>44774</v>
      </c>
      <c r="F132" s="45"/>
      <c r="M132" s="45"/>
      <c r="V132" s="14"/>
      <c r="AF132" s="14" t="str">
        <f t="shared" ref="AF132:AF195" si="26">IF($V132="", "", $V132)</f>
        <v/>
      </c>
      <c r="AG132" t="str">
        <f t="shared" ref="AG132:AG195" si="27">IF($X132&lt;0, "NA", IF(ISERROR($W132/$X132), "", $W132/$X132))</f>
        <v/>
      </c>
      <c r="AH132" t="str">
        <f t="shared" ref="AH132:AH195" si="28">IF($Y132&lt;0, "NA", IF(ISERROR($W132/$Y132), "", $W132/$Y132))</f>
        <v/>
      </c>
      <c r="AI132" t="str">
        <f t="shared" ref="AI132:AI195" si="29">IF($Z132&lt;0, "NA", IF(ISERROR($W132/$Z132), "", $W132/$Z132))</f>
        <v/>
      </c>
      <c r="AJ132" t="str">
        <f t="shared" ref="AJ132:AJ195" si="30">IF($AB132&lt;0, "NA", IF(ISERROR($AA132/$AB132), "", $AA132/$AB132))</f>
        <v/>
      </c>
      <c r="AK132" t="str">
        <f t="shared" ref="AK132:AK195" si="31">IF($AC132&lt;0, "NA", IF(ISERROR($AA132/$AC132), "", $AA132/$AC132))</f>
        <v/>
      </c>
      <c r="AL132" t="str">
        <f t="shared" ref="AL132:AL195" si="32">IF($AD132&lt;0, "NA", IF(ISERROR($AA132/$AD132), "", $AA132/$AD132))</f>
        <v/>
      </c>
    </row>
    <row r="133" spans="1:38">
      <c r="B133" s="45"/>
      <c r="F133" s="45"/>
      <c r="M133" s="45"/>
      <c r="V133" s="14"/>
      <c r="AF133" s="14" t="str">
        <f t="shared" si="26"/>
        <v/>
      </c>
      <c r="AG133" t="str">
        <f t="shared" si="27"/>
        <v/>
      </c>
      <c r="AH133" t="str">
        <f t="shared" si="28"/>
        <v/>
      </c>
      <c r="AI133" t="str">
        <f t="shared" si="29"/>
        <v/>
      </c>
      <c r="AJ133" t="str">
        <f t="shared" si="30"/>
        <v/>
      </c>
      <c r="AK133" t="str">
        <f t="shared" si="31"/>
        <v/>
      </c>
      <c r="AL133" t="str">
        <f t="shared" si="32"/>
        <v/>
      </c>
    </row>
    <row r="134" spans="1:38">
      <c r="B134" s="45"/>
      <c r="F134" s="45"/>
      <c r="M134" s="45"/>
      <c r="V134" s="14"/>
      <c r="AF134" s="14" t="str">
        <f t="shared" si="26"/>
        <v/>
      </c>
      <c r="AG134" t="str">
        <f t="shared" si="27"/>
        <v/>
      </c>
      <c r="AH134" t="str">
        <f t="shared" si="28"/>
        <v/>
      </c>
      <c r="AI134" t="str">
        <f t="shared" si="29"/>
        <v/>
      </c>
      <c r="AJ134" t="str">
        <f t="shared" si="30"/>
        <v/>
      </c>
      <c r="AK134" t="str">
        <f t="shared" si="31"/>
        <v/>
      </c>
      <c r="AL134" t="str">
        <f t="shared" si="32"/>
        <v/>
      </c>
    </row>
    <row r="135" spans="1:38">
      <c r="B135" s="45"/>
      <c r="F135" s="45"/>
      <c r="M135" s="45"/>
      <c r="V135" s="14"/>
      <c r="AF135" s="14" t="str">
        <f t="shared" si="26"/>
        <v/>
      </c>
      <c r="AG135" t="str">
        <f t="shared" si="27"/>
        <v/>
      </c>
      <c r="AH135" t="str">
        <f t="shared" si="28"/>
        <v/>
      </c>
      <c r="AI135" t="str">
        <f t="shared" si="29"/>
        <v/>
      </c>
      <c r="AJ135" t="str">
        <f t="shared" si="30"/>
        <v/>
      </c>
      <c r="AK135" t="str">
        <f t="shared" si="31"/>
        <v/>
      </c>
      <c r="AL135" t="str">
        <f t="shared" si="32"/>
        <v/>
      </c>
    </row>
    <row r="136" spans="1:38">
      <c r="B136" s="45"/>
      <c r="F136" s="45"/>
      <c r="M136" s="45"/>
      <c r="V136" s="14"/>
      <c r="AF136" s="14" t="str">
        <f t="shared" si="26"/>
        <v/>
      </c>
      <c r="AG136" t="str">
        <f t="shared" si="27"/>
        <v/>
      </c>
      <c r="AH136" t="str">
        <f t="shared" si="28"/>
        <v/>
      </c>
      <c r="AI136" t="str">
        <f t="shared" si="29"/>
        <v/>
      </c>
      <c r="AJ136" t="str">
        <f t="shared" si="30"/>
        <v/>
      </c>
      <c r="AK136" t="str">
        <f t="shared" si="31"/>
        <v/>
      </c>
      <c r="AL136" t="str">
        <f t="shared" si="32"/>
        <v/>
      </c>
    </row>
    <row r="137" spans="1:38">
      <c r="B137" s="45"/>
      <c r="F137" s="45"/>
      <c r="M137" s="45"/>
      <c r="V137" s="14"/>
      <c r="AF137" s="14" t="str">
        <f t="shared" si="26"/>
        <v/>
      </c>
      <c r="AG137" t="str">
        <f t="shared" si="27"/>
        <v/>
      </c>
      <c r="AH137" t="str">
        <f t="shared" si="28"/>
        <v/>
      </c>
      <c r="AI137" t="str">
        <f t="shared" si="29"/>
        <v/>
      </c>
      <c r="AJ137" t="str">
        <f t="shared" si="30"/>
        <v/>
      </c>
      <c r="AK137" t="str">
        <f t="shared" si="31"/>
        <v/>
      </c>
      <c r="AL137" t="str">
        <f t="shared" si="32"/>
        <v/>
      </c>
    </row>
    <row r="138" spans="1:38">
      <c r="B138" s="45"/>
      <c r="F138" s="45"/>
      <c r="M138" s="45"/>
      <c r="V138" s="14"/>
      <c r="AF138" s="14" t="str">
        <f t="shared" si="26"/>
        <v/>
      </c>
      <c r="AG138" t="str">
        <f t="shared" si="27"/>
        <v/>
      </c>
      <c r="AH138" t="str">
        <f t="shared" si="28"/>
        <v/>
      </c>
      <c r="AI138" t="str">
        <f t="shared" si="29"/>
        <v/>
      </c>
      <c r="AJ138" t="str">
        <f t="shared" si="30"/>
        <v/>
      </c>
      <c r="AK138" t="str">
        <f t="shared" si="31"/>
        <v/>
      </c>
      <c r="AL138" t="str">
        <f t="shared" si="32"/>
        <v/>
      </c>
    </row>
    <row r="139" spans="1:38">
      <c r="B139" s="45"/>
      <c r="F139" s="45"/>
      <c r="M139" s="45"/>
      <c r="V139" s="14"/>
      <c r="AF139" s="14" t="str">
        <f t="shared" si="26"/>
        <v/>
      </c>
      <c r="AG139" t="str">
        <f t="shared" si="27"/>
        <v/>
      </c>
      <c r="AH139" t="str">
        <f t="shared" si="28"/>
        <v/>
      </c>
      <c r="AI139" t="str">
        <f t="shared" si="29"/>
        <v/>
      </c>
      <c r="AJ139" t="str">
        <f t="shared" si="30"/>
        <v/>
      </c>
      <c r="AK139" t="str">
        <f t="shared" si="31"/>
        <v/>
      </c>
      <c r="AL139" t="str">
        <f t="shared" si="32"/>
        <v/>
      </c>
    </row>
    <row r="140" spans="1:38">
      <c r="B140" s="45"/>
      <c r="F140" s="45"/>
      <c r="M140" s="45"/>
      <c r="V140" s="14"/>
      <c r="AF140" s="14" t="str">
        <f t="shared" si="26"/>
        <v/>
      </c>
      <c r="AG140" t="str">
        <f t="shared" si="27"/>
        <v/>
      </c>
      <c r="AH140" t="str">
        <f t="shared" si="28"/>
        <v/>
      </c>
      <c r="AI140" t="str">
        <f t="shared" si="29"/>
        <v/>
      </c>
      <c r="AJ140" t="str">
        <f t="shared" si="30"/>
        <v/>
      </c>
      <c r="AK140" t="str">
        <f t="shared" si="31"/>
        <v/>
      </c>
      <c r="AL140" t="str">
        <f t="shared" si="32"/>
        <v/>
      </c>
    </row>
    <row r="141" spans="1:38">
      <c r="B141" s="45"/>
      <c r="F141" s="45"/>
      <c r="M141" s="45"/>
      <c r="V141" s="14"/>
      <c r="AF141" s="14" t="str">
        <f t="shared" si="26"/>
        <v/>
      </c>
      <c r="AG141" t="str">
        <f t="shared" si="27"/>
        <v/>
      </c>
      <c r="AH141" t="str">
        <f t="shared" si="28"/>
        <v/>
      </c>
      <c r="AI141" t="str">
        <f t="shared" si="29"/>
        <v/>
      </c>
      <c r="AJ141" t="str">
        <f t="shared" si="30"/>
        <v/>
      </c>
      <c r="AK141" t="str">
        <f t="shared" si="31"/>
        <v/>
      </c>
      <c r="AL141" t="str">
        <f t="shared" si="32"/>
        <v/>
      </c>
    </row>
    <row r="142" spans="1:38">
      <c r="B142" s="45"/>
      <c r="F142" s="45"/>
      <c r="M142" s="45"/>
      <c r="V142" s="14"/>
      <c r="AF142" s="14" t="str">
        <f t="shared" si="26"/>
        <v/>
      </c>
      <c r="AG142" t="str">
        <f t="shared" si="27"/>
        <v/>
      </c>
      <c r="AH142" t="str">
        <f t="shared" si="28"/>
        <v/>
      </c>
      <c r="AI142" t="str">
        <f t="shared" si="29"/>
        <v/>
      </c>
      <c r="AJ142" t="str">
        <f t="shared" si="30"/>
        <v/>
      </c>
      <c r="AK142" t="str">
        <f t="shared" si="31"/>
        <v/>
      </c>
      <c r="AL142" t="str">
        <f t="shared" si="32"/>
        <v/>
      </c>
    </row>
    <row r="143" spans="1:38">
      <c r="B143" s="45"/>
      <c r="F143" s="45"/>
      <c r="M143" s="45"/>
      <c r="V143" s="14"/>
      <c r="AF143" s="14" t="str">
        <f t="shared" si="26"/>
        <v/>
      </c>
      <c r="AG143" t="str">
        <f t="shared" si="27"/>
        <v/>
      </c>
      <c r="AH143" t="str">
        <f t="shared" si="28"/>
        <v/>
      </c>
      <c r="AI143" t="str">
        <f t="shared" si="29"/>
        <v/>
      </c>
      <c r="AJ143" t="str">
        <f t="shared" si="30"/>
        <v/>
      </c>
      <c r="AK143" t="str">
        <f t="shared" si="31"/>
        <v/>
      </c>
      <c r="AL143" t="str">
        <f t="shared" si="32"/>
        <v/>
      </c>
    </row>
    <row r="144" spans="1:38">
      <c r="B144" s="45"/>
      <c r="F144" s="45"/>
      <c r="M144" s="45"/>
      <c r="V144" s="14"/>
      <c r="AF144" s="14" t="str">
        <f t="shared" si="26"/>
        <v/>
      </c>
      <c r="AG144" t="str">
        <f t="shared" si="27"/>
        <v/>
      </c>
      <c r="AH144" t="str">
        <f t="shared" si="28"/>
        <v/>
      </c>
      <c r="AI144" t="str">
        <f t="shared" si="29"/>
        <v/>
      </c>
      <c r="AJ144" t="str">
        <f t="shared" si="30"/>
        <v/>
      </c>
      <c r="AK144" t="str">
        <f t="shared" si="31"/>
        <v/>
      </c>
      <c r="AL144" t="str">
        <f t="shared" si="32"/>
        <v/>
      </c>
    </row>
    <row r="145" spans="2:38">
      <c r="B145" s="45"/>
      <c r="F145" s="45"/>
      <c r="M145" s="45"/>
      <c r="V145" s="14"/>
      <c r="AF145" s="14" t="str">
        <f t="shared" si="26"/>
        <v/>
      </c>
      <c r="AG145" t="str">
        <f t="shared" si="27"/>
        <v/>
      </c>
      <c r="AH145" t="str">
        <f t="shared" si="28"/>
        <v/>
      </c>
      <c r="AI145" t="str">
        <f t="shared" si="29"/>
        <v/>
      </c>
      <c r="AJ145" t="str">
        <f t="shared" si="30"/>
        <v/>
      </c>
      <c r="AK145" t="str">
        <f t="shared" si="31"/>
        <v/>
      </c>
      <c r="AL145" t="str">
        <f t="shared" si="32"/>
        <v/>
      </c>
    </row>
    <row r="146" spans="2:38">
      <c r="B146" s="45"/>
      <c r="F146" s="45"/>
      <c r="M146" s="45"/>
      <c r="V146" s="14"/>
      <c r="AF146" s="14" t="str">
        <f t="shared" si="26"/>
        <v/>
      </c>
      <c r="AG146" t="str">
        <f t="shared" si="27"/>
        <v/>
      </c>
      <c r="AH146" t="str">
        <f t="shared" si="28"/>
        <v/>
      </c>
      <c r="AI146" t="str">
        <f t="shared" si="29"/>
        <v/>
      </c>
      <c r="AJ146" t="str">
        <f t="shared" si="30"/>
        <v/>
      </c>
      <c r="AK146" t="str">
        <f t="shared" si="31"/>
        <v/>
      </c>
      <c r="AL146" t="str">
        <f t="shared" si="32"/>
        <v/>
      </c>
    </row>
    <row r="147" spans="2:38">
      <c r="B147" s="45"/>
      <c r="F147" s="45"/>
      <c r="M147" s="45"/>
      <c r="V147" s="14"/>
      <c r="AF147" s="14" t="str">
        <f t="shared" si="26"/>
        <v/>
      </c>
      <c r="AG147" t="str">
        <f t="shared" si="27"/>
        <v/>
      </c>
      <c r="AH147" t="str">
        <f t="shared" si="28"/>
        <v/>
      </c>
      <c r="AI147" t="str">
        <f t="shared" si="29"/>
        <v/>
      </c>
      <c r="AJ147" t="str">
        <f t="shared" si="30"/>
        <v/>
      </c>
      <c r="AK147" t="str">
        <f t="shared" si="31"/>
        <v/>
      </c>
      <c r="AL147" t="str">
        <f t="shared" si="32"/>
        <v/>
      </c>
    </row>
    <row r="148" spans="2:38">
      <c r="B148" s="45"/>
      <c r="F148" s="45"/>
      <c r="M148" s="45"/>
      <c r="V148" s="14"/>
      <c r="AF148" s="14" t="str">
        <f t="shared" si="26"/>
        <v/>
      </c>
      <c r="AG148" t="str">
        <f t="shared" si="27"/>
        <v/>
      </c>
      <c r="AH148" t="str">
        <f t="shared" si="28"/>
        <v/>
      </c>
      <c r="AI148" t="str">
        <f t="shared" si="29"/>
        <v/>
      </c>
      <c r="AJ148" t="str">
        <f t="shared" si="30"/>
        <v/>
      </c>
      <c r="AK148" t="str">
        <f t="shared" si="31"/>
        <v/>
      </c>
      <c r="AL148" t="str">
        <f t="shared" si="32"/>
        <v/>
      </c>
    </row>
    <row r="149" spans="2:38">
      <c r="B149" s="45"/>
      <c r="F149" s="45"/>
      <c r="M149" s="45"/>
      <c r="V149" s="14"/>
      <c r="AF149" s="14" t="str">
        <f t="shared" si="26"/>
        <v/>
      </c>
      <c r="AG149" t="str">
        <f t="shared" si="27"/>
        <v/>
      </c>
      <c r="AH149" t="str">
        <f t="shared" si="28"/>
        <v/>
      </c>
      <c r="AI149" t="str">
        <f t="shared" si="29"/>
        <v/>
      </c>
      <c r="AJ149" t="str">
        <f t="shared" si="30"/>
        <v/>
      </c>
      <c r="AK149" t="str">
        <f t="shared" si="31"/>
        <v/>
      </c>
      <c r="AL149" t="str">
        <f t="shared" si="32"/>
        <v/>
      </c>
    </row>
    <row r="150" spans="2:38">
      <c r="B150" s="45"/>
      <c r="F150" s="45"/>
      <c r="M150" s="45"/>
      <c r="V150" s="14"/>
      <c r="AF150" s="14" t="str">
        <f t="shared" si="26"/>
        <v/>
      </c>
      <c r="AG150" t="str">
        <f t="shared" si="27"/>
        <v/>
      </c>
      <c r="AH150" t="str">
        <f t="shared" si="28"/>
        <v/>
      </c>
      <c r="AI150" t="str">
        <f t="shared" si="29"/>
        <v/>
      </c>
      <c r="AJ150" t="str">
        <f t="shared" si="30"/>
        <v/>
      </c>
      <c r="AK150" t="str">
        <f t="shared" si="31"/>
        <v/>
      </c>
      <c r="AL150" t="str">
        <f t="shared" si="32"/>
        <v/>
      </c>
    </row>
    <row r="151" spans="2:38">
      <c r="B151" s="45"/>
      <c r="F151" s="45"/>
      <c r="M151" s="45"/>
      <c r="V151" s="14"/>
      <c r="AF151" s="14" t="str">
        <f t="shared" si="26"/>
        <v/>
      </c>
      <c r="AG151" t="str">
        <f t="shared" si="27"/>
        <v/>
      </c>
      <c r="AH151" t="str">
        <f t="shared" si="28"/>
        <v/>
      </c>
      <c r="AI151" t="str">
        <f t="shared" si="29"/>
        <v/>
      </c>
      <c r="AJ151" t="str">
        <f t="shared" si="30"/>
        <v/>
      </c>
      <c r="AK151" t="str">
        <f t="shared" si="31"/>
        <v/>
      </c>
      <c r="AL151" t="str">
        <f t="shared" si="32"/>
        <v/>
      </c>
    </row>
    <row r="152" spans="2:38">
      <c r="B152" s="45"/>
      <c r="F152" s="45"/>
      <c r="M152" s="45"/>
      <c r="V152" s="14"/>
      <c r="AF152" s="14" t="str">
        <f t="shared" si="26"/>
        <v/>
      </c>
      <c r="AG152" t="str">
        <f t="shared" si="27"/>
        <v/>
      </c>
      <c r="AH152" t="str">
        <f t="shared" si="28"/>
        <v/>
      </c>
      <c r="AI152" t="str">
        <f t="shared" si="29"/>
        <v/>
      </c>
      <c r="AJ152" t="str">
        <f t="shared" si="30"/>
        <v/>
      </c>
      <c r="AK152" t="str">
        <f t="shared" si="31"/>
        <v/>
      </c>
      <c r="AL152" t="str">
        <f t="shared" si="32"/>
        <v/>
      </c>
    </row>
    <row r="153" spans="2:38">
      <c r="B153" s="45"/>
      <c r="M153" s="45"/>
      <c r="V153" s="14"/>
      <c r="AF153" s="14" t="str">
        <f t="shared" si="26"/>
        <v/>
      </c>
      <c r="AG153" t="str">
        <f t="shared" si="27"/>
        <v/>
      </c>
      <c r="AH153" t="str">
        <f t="shared" si="28"/>
        <v/>
      </c>
      <c r="AI153" t="str">
        <f t="shared" si="29"/>
        <v/>
      </c>
      <c r="AJ153" t="str">
        <f t="shared" si="30"/>
        <v/>
      </c>
      <c r="AK153" t="str">
        <f t="shared" si="31"/>
        <v/>
      </c>
      <c r="AL153" t="str">
        <f t="shared" si="32"/>
        <v/>
      </c>
    </row>
    <row r="154" spans="2:38">
      <c r="B154" s="45"/>
      <c r="M154" s="45"/>
      <c r="V154" s="14"/>
      <c r="AF154" s="14" t="str">
        <f t="shared" si="26"/>
        <v/>
      </c>
      <c r="AG154" t="str">
        <f t="shared" si="27"/>
        <v/>
      </c>
      <c r="AH154" t="str">
        <f t="shared" si="28"/>
        <v/>
      </c>
      <c r="AI154" t="str">
        <f t="shared" si="29"/>
        <v/>
      </c>
      <c r="AJ154" t="str">
        <f t="shared" si="30"/>
        <v/>
      </c>
      <c r="AK154" t="str">
        <f t="shared" si="31"/>
        <v/>
      </c>
      <c r="AL154" t="str">
        <f t="shared" si="32"/>
        <v/>
      </c>
    </row>
    <row r="155" spans="2:38">
      <c r="B155" s="45"/>
      <c r="M155" s="45"/>
      <c r="V155" s="14"/>
      <c r="AF155" s="14" t="str">
        <f t="shared" si="26"/>
        <v/>
      </c>
      <c r="AG155" t="str">
        <f t="shared" si="27"/>
        <v/>
      </c>
      <c r="AH155" t="str">
        <f t="shared" si="28"/>
        <v/>
      </c>
      <c r="AI155" t="str">
        <f t="shared" si="29"/>
        <v/>
      </c>
      <c r="AJ155" t="str">
        <f t="shared" si="30"/>
        <v/>
      </c>
      <c r="AK155" t="str">
        <f t="shared" si="31"/>
        <v/>
      </c>
      <c r="AL155" t="str">
        <f t="shared" si="32"/>
        <v/>
      </c>
    </row>
    <row r="156" spans="2:38">
      <c r="M156" s="45"/>
      <c r="V156" s="14"/>
      <c r="AF156" s="14" t="str">
        <f t="shared" si="26"/>
        <v/>
      </c>
      <c r="AG156" t="str">
        <f t="shared" si="27"/>
        <v/>
      </c>
      <c r="AH156" t="str">
        <f t="shared" si="28"/>
        <v/>
      </c>
      <c r="AI156" t="str">
        <f t="shared" si="29"/>
        <v/>
      </c>
      <c r="AJ156" t="str">
        <f t="shared" si="30"/>
        <v/>
      </c>
      <c r="AK156" t="str">
        <f t="shared" si="31"/>
        <v/>
      </c>
      <c r="AL156" t="str">
        <f t="shared" si="32"/>
        <v/>
      </c>
    </row>
    <row r="157" spans="2:38">
      <c r="M157" s="45"/>
      <c r="V157" s="14"/>
      <c r="AF157" s="14" t="str">
        <f t="shared" si="26"/>
        <v/>
      </c>
      <c r="AG157" t="str">
        <f t="shared" si="27"/>
        <v/>
      </c>
      <c r="AH157" t="str">
        <f t="shared" si="28"/>
        <v/>
      </c>
      <c r="AI157" t="str">
        <f t="shared" si="29"/>
        <v/>
      </c>
      <c r="AJ157" t="str">
        <f t="shared" si="30"/>
        <v/>
      </c>
      <c r="AK157" t="str">
        <f t="shared" si="31"/>
        <v/>
      </c>
      <c r="AL157" t="str">
        <f t="shared" si="32"/>
        <v/>
      </c>
    </row>
    <row r="158" spans="2:38">
      <c r="M158" s="45"/>
      <c r="V158" s="14"/>
      <c r="AF158" s="14" t="str">
        <f t="shared" si="26"/>
        <v/>
      </c>
      <c r="AG158" t="str">
        <f t="shared" si="27"/>
        <v/>
      </c>
      <c r="AH158" t="str">
        <f t="shared" si="28"/>
        <v/>
      </c>
      <c r="AI158" t="str">
        <f t="shared" si="29"/>
        <v/>
      </c>
      <c r="AJ158" t="str">
        <f t="shared" si="30"/>
        <v/>
      </c>
      <c r="AK158" t="str">
        <f t="shared" si="31"/>
        <v/>
      </c>
      <c r="AL158" t="str">
        <f t="shared" si="32"/>
        <v/>
      </c>
    </row>
    <row r="159" spans="2:38">
      <c r="M159" s="45"/>
      <c r="V159" s="14"/>
      <c r="AF159" s="14" t="str">
        <f t="shared" si="26"/>
        <v/>
      </c>
      <c r="AG159" t="str">
        <f t="shared" si="27"/>
        <v/>
      </c>
      <c r="AH159" t="str">
        <f t="shared" si="28"/>
        <v/>
      </c>
      <c r="AI159" t="str">
        <f t="shared" si="29"/>
        <v/>
      </c>
      <c r="AJ159" t="str">
        <f t="shared" si="30"/>
        <v/>
      </c>
      <c r="AK159" t="str">
        <f t="shared" si="31"/>
        <v/>
      </c>
      <c r="AL159" t="str">
        <f t="shared" si="32"/>
        <v/>
      </c>
    </row>
    <row r="160" spans="2:38">
      <c r="M160" s="45"/>
      <c r="V160" s="14"/>
      <c r="AF160" s="14" t="str">
        <f t="shared" si="26"/>
        <v/>
      </c>
      <c r="AG160" t="str">
        <f t="shared" si="27"/>
        <v/>
      </c>
      <c r="AH160" t="str">
        <f t="shared" si="28"/>
        <v/>
      </c>
      <c r="AI160" t="str">
        <f t="shared" si="29"/>
        <v/>
      </c>
      <c r="AJ160" t="str">
        <f t="shared" si="30"/>
        <v/>
      </c>
      <c r="AK160" t="str">
        <f t="shared" si="31"/>
        <v/>
      </c>
      <c r="AL160" t="str">
        <f t="shared" si="32"/>
        <v/>
      </c>
    </row>
    <row r="161" spans="13:38">
      <c r="M161" s="45"/>
      <c r="V161" s="14"/>
      <c r="AF161" s="14" t="str">
        <f t="shared" si="26"/>
        <v/>
      </c>
      <c r="AG161" t="str">
        <f t="shared" si="27"/>
        <v/>
      </c>
      <c r="AH161" t="str">
        <f t="shared" si="28"/>
        <v/>
      </c>
      <c r="AI161" t="str">
        <f t="shared" si="29"/>
        <v/>
      </c>
      <c r="AJ161" t="str">
        <f t="shared" si="30"/>
        <v/>
      </c>
      <c r="AK161" t="str">
        <f t="shared" si="31"/>
        <v/>
      </c>
      <c r="AL161" t="str">
        <f t="shared" si="32"/>
        <v/>
      </c>
    </row>
    <row r="162" spans="13:38">
      <c r="M162" s="45"/>
      <c r="V162" s="14"/>
      <c r="AF162" s="14" t="str">
        <f t="shared" si="26"/>
        <v/>
      </c>
      <c r="AG162" t="str">
        <f t="shared" si="27"/>
        <v/>
      </c>
      <c r="AH162" t="str">
        <f t="shared" si="28"/>
        <v/>
      </c>
      <c r="AI162" t="str">
        <f t="shared" si="29"/>
        <v/>
      </c>
      <c r="AJ162" t="str">
        <f t="shared" si="30"/>
        <v/>
      </c>
      <c r="AK162" t="str">
        <f t="shared" si="31"/>
        <v/>
      </c>
      <c r="AL162" t="str">
        <f t="shared" si="32"/>
        <v/>
      </c>
    </row>
    <row r="163" spans="13:38">
      <c r="M163" s="45"/>
      <c r="V163" s="14"/>
      <c r="AF163" s="14" t="str">
        <f t="shared" si="26"/>
        <v/>
      </c>
      <c r="AG163" t="str">
        <f t="shared" si="27"/>
        <v/>
      </c>
      <c r="AH163" t="str">
        <f t="shared" si="28"/>
        <v/>
      </c>
      <c r="AI163" t="str">
        <f t="shared" si="29"/>
        <v/>
      </c>
      <c r="AJ163" t="str">
        <f t="shared" si="30"/>
        <v/>
      </c>
      <c r="AK163" t="str">
        <f t="shared" si="31"/>
        <v/>
      </c>
      <c r="AL163" t="str">
        <f t="shared" si="32"/>
        <v/>
      </c>
    </row>
    <row r="164" spans="13:38">
      <c r="M164" s="45"/>
      <c r="V164" s="14"/>
      <c r="AF164" s="14" t="str">
        <f t="shared" si="26"/>
        <v/>
      </c>
      <c r="AG164" t="str">
        <f t="shared" si="27"/>
        <v/>
      </c>
      <c r="AH164" t="str">
        <f t="shared" si="28"/>
        <v/>
      </c>
      <c r="AI164" t="str">
        <f t="shared" si="29"/>
        <v/>
      </c>
      <c r="AJ164" t="str">
        <f t="shared" si="30"/>
        <v/>
      </c>
      <c r="AK164" t="str">
        <f t="shared" si="31"/>
        <v/>
      </c>
      <c r="AL164" t="str">
        <f t="shared" si="32"/>
        <v/>
      </c>
    </row>
    <row r="165" spans="13:38">
      <c r="M165" s="45"/>
      <c r="V165" s="14"/>
      <c r="AF165" s="14" t="str">
        <f t="shared" si="26"/>
        <v/>
      </c>
      <c r="AG165" t="str">
        <f t="shared" si="27"/>
        <v/>
      </c>
      <c r="AH165" t="str">
        <f t="shared" si="28"/>
        <v/>
      </c>
      <c r="AI165" t="str">
        <f t="shared" si="29"/>
        <v/>
      </c>
      <c r="AJ165" t="str">
        <f t="shared" si="30"/>
        <v/>
      </c>
      <c r="AK165" t="str">
        <f t="shared" si="31"/>
        <v/>
      </c>
      <c r="AL165" t="str">
        <f t="shared" si="32"/>
        <v/>
      </c>
    </row>
    <row r="166" spans="13:38">
      <c r="M166" s="45"/>
      <c r="V166" s="14"/>
      <c r="AF166" s="14" t="str">
        <f t="shared" si="26"/>
        <v/>
      </c>
      <c r="AG166" t="str">
        <f t="shared" si="27"/>
        <v/>
      </c>
      <c r="AH166" t="str">
        <f t="shared" si="28"/>
        <v/>
      </c>
      <c r="AI166" t="str">
        <f t="shared" si="29"/>
        <v/>
      </c>
      <c r="AJ166" t="str">
        <f t="shared" si="30"/>
        <v/>
      </c>
      <c r="AK166" t="str">
        <f t="shared" si="31"/>
        <v/>
      </c>
      <c r="AL166" t="str">
        <f t="shared" si="32"/>
        <v/>
      </c>
    </row>
    <row r="167" spans="13:38">
      <c r="M167" s="45"/>
      <c r="V167" s="14"/>
      <c r="AF167" s="14" t="str">
        <f t="shared" si="26"/>
        <v/>
      </c>
      <c r="AG167" t="str">
        <f t="shared" si="27"/>
        <v/>
      </c>
      <c r="AH167" t="str">
        <f t="shared" si="28"/>
        <v/>
      </c>
      <c r="AI167" t="str">
        <f t="shared" si="29"/>
        <v/>
      </c>
      <c r="AJ167" t="str">
        <f t="shared" si="30"/>
        <v/>
      </c>
      <c r="AK167" t="str">
        <f t="shared" si="31"/>
        <v/>
      </c>
      <c r="AL167" t="str">
        <f t="shared" si="32"/>
        <v/>
      </c>
    </row>
    <row r="168" spans="13:38">
      <c r="M168" s="45"/>
      <c r="V168" s="14"/>
      <c r="AF168" s="14" t="str">
        <f t="shared" si="26"/>
        <v/>
      </c>
      <c r="AG168" t="str">
        <f t="shared" si="27"/>
        <v/>
      </c>
      <c r="AH168" t="str">
        <f t="shared" si="28"/>
        <v/>
      </c>
      <c r="AI168" t="str">
        <f t="shared" si="29"/>
        <v/>
      </c>
      <c r="AJ168" t="str">
        <f t="shared" si="30"/>
        <v/>
      </c>
      <c r="AK168" t="str">
        <f t="shared" si="31"/>
        <v/>
      </c>
      <c r="AL168" t="str">
        <f t="shared" si="32"/>
        <v/>
      </c>
    </row>
    <row r="169" spans="13:38">
      <c r="M169" s="45"/>
      <c r="V169" s="14"/>
      <c r="AF169" s="14" t="str">
        <f t="shared" si="26"/>
        <v/>
      </c>
      <c r="AG169" t="str">
        <f t="shared" si="27"/>
        <v/>
      </c>
      <c r="AH169" t="str">
        <f t="shared" si="28"/>
        <v/>
      </c>
      <c r="AI169" t="str">
        <f t="shared" si="29"/>
        <v/>
      </c>
      <c r="AJ169" t="str">
        <f t="shared" si="30"/>
        <v/>
      </c>
      <c r="AK169" t="str">
        <f t="shared" si="31"/>
        <v/>
      </c>
      <c r="AL169" t="str">
        <f t="shared" si="32"/>
        <v/>
      </c>
    </row>
    <row r="170" spans="13:38">
      <c r="M170" s="45"/>
      <c r="V170" s="14"/>
      <c r="AF170" s="14" t="str">
        <f t="shared" si="26"/>
        <v/>
      </c>
      <c r="AG170" t="str">
        <f t="shared" si="27"/>
        <v/>
      </c>
      <c r="AH170" t="str">
        <f t="shared" si="28"/>
        <v/>
      </c>
      <c r="AI170" t="str">
        <f t="shared" si="29"/>
        <v/>
      </c>
      <c r="AJ170" t="str">
        <f t="shared" si="30"/>
        <v/>
      </c>
      <c r="AK170" t="str">
        <f t="shared" si="31"/>
        <v/>
      </c>
      <c r="AL170" t="str">
        <f t="shared" si="32"/>
        <v/>
      </c>
    </row>
    <row r="171" spans="13:38">
      <c r="M171" s="45"/>
      <c r="V171" s="14"/>
      <c r="AF171" s="14" t="str">
        <f t="shared" si="26"/>
        <v/>
      </c>
      <c r="AG171" t="str">
        <f t="shared" si="27"/>
        <v/>
      </c>
      <c r="AH171" t="str">
        <f t="shared" si="28"/>
        <v/>
      </c>
      <c r="AI171" t="str">
        <f t="shared" si="29"/>
        <v/>
      </c>
      <c r="AJ171" t="str">
        <f t="shared" si="30"/>
        <v/>
      </c>
      <c r="AK171" t="str">
        <f t="shared" si="31"/>
        <v/>
      </c>
      <c r="AL171" t="str">
        <f t="shared" si="32"/>
        <v/>
      </c>
    </row>
    <row r="172" spans="13:38">
      <c r="M172" s="45"/>
      <c r="V172" s="14"/>
      <c r="AF172" s="14" t="str">
        <f t="shared" si="26"/>
        <v/>
      </c>
      <c r="AG172" t="str">
        <f t="shared" si="27"/>
        <v/>
      </c>
      <c r="AH172" t="str">
        <f t="shared" si="28"/>
        <v/>
      </c>
      <c r="AI172" t="str">
        <f t="shared" si="29"/>
        <v/>
      </c>
      <c r="AJ172" t="str">
        <f t="shared" si="30"/>
        <v/>
      </c>
      <c r="AK172" t="str">
        <f t="shared" si="31"/>
        <v/>
      </c>
      <c r="AL172" t="str">
        <f t="shared" si="32"/>
        <v/>
      </c>
    </row>
    <row r="173" spans="13:38">
      <c r="M173" s="45"/>
      <c r="V173" s="14"/>
      <c r="AF173" s="14" t="str">
        <f t="shared" si="26"/>
        <v/>
      </c>
      <c r="AG173" t="str">
        <f t="shared" si="27"/>
        <v/>
      </c>
      <c r="AH173" t="str">
        <f t="shared" si="28"/>
        <v/>
      </c>
      <c r="AI173" t="str">
        <f t="shared" si="29"/>
        <v/>
      </c>
      <c r="AJ173" t="str">
        <f t="shared" si="30"/>
        <v/>
      </c>
      <c r="AK173" t="str">
        <f t="shared" si="31"/>
        <v/>
      </c>
      <c r="AL173" t="str">
        <f t="shared" si="32"/>
        <v/>
      </c>
    </row>
    <row r="174" spans="13:38">
      <c r="M174" s="45"/>
      <c r="V174" s="14"/>
      <c r="AF174" s="14" t="str">
        <f t="shared" si="26"/>
        <v/>
      </c>
      <c r="AG174" t="str">
        <f t="shared" si="27"/>
        <v/>
      </c>
      <c r="AH174" t="str">
        <f t="shared" si="28"/>
        <v/>
      </c>
      <c r="AI174" t="str">
        <f t="shared" si="29"/>
        <v/>
      </c>
      <c r="AJ174" t="str">
        <f t="shared" si="30"/>
        <v/>
      </c>
      <c r="AK174" t="str">
        <f t="shared" si="31"/>
        <v/>
      </c>
      <c r="AL174" t="str">
        <f t="shared" si="32"/>
        <v/>
      </c>
    </row>
    <row r="175" spans="13:38">
      <c r="M175" s="45"/>
      <c r="V175" s="14"/>
      <c r="AF175" s="14" t="str">
        <f t="shared" si="26"/>
        <v/>
      </c>
      <c r="AG175" t="str">
        <f t="shared" si="27"/>
        <v/>
      </c>
      <c r="AH175" t="str">
        <f t="shared" si="28"/>
        <v/>
      </c>
      <c r="AI175" t="str">
        <f t="shared" si="29"/>
        <v/>
      </c>
      <c r="AJ175" t="str">
        <f t="shared" si="30"/>
        <v/>
      </c>
      <c r="AK175" t="str">
        <f t="shared" si="31"/>
        <v/>
      </c>
      <c r="AL175" t="str">
        <f t="shared" si="32"/>
        <v/>
      </c>
    </row>
    <row r="176" spans="13:38">
      <c r="M176" s="45"/>
      <c r="V176" s="14"/>
      <c r="AF176" s="14" t="str">
        <f t="shared" si="26"/>
        <v/>
      </c>
      <c r="AG176" t="str">
        <f t="shared" si="27"/>
        <v/>
      </c>
      <c r="AH176" t="str">
        <f t="shared" si="28"/>
        <v/>
      </c>
      <c r="AI176" t="str">
        <f t="shared" si="29"/>
        <v/>
      </c>
      <c r="AJ176" t="str">
        <f t="shared" si="30"/>
        <v/>
      </c>
      <c r="AK176" t="str">
        <f t="shared" si="31"/>
        <v/>
      </c>
      <c r="AL176" t="str">
        <f t="shared" si="32"/>
        <v/>
      </c>
    </row>
    <row r="177" spans="13:38">
      <c r="M177" s="45"/>
      <c r="V177" s="14"/>
      <c r="AF177" s="14" t="str">
        <f t="shared" si="26"/>
        <v/>
      </c>
      <c r="AG177" t="str">
        <f t="shared" si="27"/>
        <v/>
      </c>
      <c r="AH177" t="str">
        <f t="shared" si="28"/>
        <v/>
      </c>
      <c r="AI177" t="str">
        <f t="shared" si="29"/>
        <v/>
      </c>
      <c r="AJ177" t="str">
        <f t="shared" si="30"/>
        <v/>
      </c>
      <c r="AK177" t="str">
        <f t="shared" si="31"/>
        <v/>
      </c>
      <c r="AL177" t="str">
        <f t="shared" si="32"/>
        <v/>
      </c>
    </row>
    <row r="178" spans="13:38">
      <c r="M178" s="45"/>
      <c r="V178" s="14"/>
      <c r="AF178" s="14" t="str">
        <f t="shared" si="26"/>
        <v/>
      </c>
      <c r="AG178" t="str">
        <f t="shared" si="27"/>
        <v/>
      </c>
      <c r="AH178" t="str">
        <f t="shared" si="28"/>
        <v/>
      </c>
      <c r="AI178" t="str">
        <f t="shared" si="29"/>
        <v/>
      </c>
      <c r="AJ178" t="str">
        <f t="shared" si="30"/>
        <v/>
      </c>
      <c r="AK178" t="str">
        <f t="shared" si="31"/>
        <v/>
      </c>
      <c r="AL178" t="str">
        <f t="shared" si="32"/>
        <v/>
      </c>
    </row>
    <row r="179" spans="13:38">
      <c r="M179" s="45"/>
      <c r="V179" s="14"/>
      <c r="AF179" s="14" t="str">
        <f t="shared" si="26"/>
        <v/>
      </c>
      <c r="AG179" t="str">
        <f t="shared" si="27"/>
        <v/>
      </c>
      <c r="AH179" t="str">
        <f t="shared" si="28"/>
        <v/>
      </c>
      <c r="AI179" t="str">
        <f t="shared" si="29"/>
        <v/>
      </c>
      <c r="AJ179" t="str">
        <f t="shared" si="30"/>
        <v/>
      </c>
      <c r="AK179" t="str">
        <f t="shared" si="31"/>
        <v/>
      </c>
      <c r="AL179" t="str">
        <f t="shared" si="32"/>
        <v/>
      </c>
    </row>
    <row r="180" spans="13:38">
      <c r="M180" s="45"/>
      <c r="V180" s="14"/>
      <c r="AF180" s="14" t="str">
        <f t="shared" si="26"/>
        <v/>
      </c>
      <c r="AG180" t="str">
        <f t="shared" si="27"/>
        <v/>
      </c>
      <c r="AH180" t="str">
        <f t="shared" si="28"/>
        <v/>
      </c>
      <c r="AI180" t="str">
        <f t="shared" si="29"/>
        <v/>
      </c>
      <c r="AJ180" t="str">
        <f t="shared" si="30"/>
        <v/>
      </c>
      <c r="AK180" t="str">
        <f t="shared" si="31"/>
        <v/>
      </c>
      <c r="AL180" t="str">
        <f t="shared" si="32"/>
        <v/>
      </c>
    </row>
    <row r="181" spans="13:38">
      <c r="M181" s="45"/>
      <c r="V181" s="14"/>
      <c r="AF181" s="14" t="str">
        <f t="shared" si="26"/>
        <v/>
      </c>
      <c r="AG181" t="str">
        <f t="shared" si="27"/>
        <v/>
      </c>
      <c r="AH181" t="str">
        <f t="shared" si="28"/>
        <v/>
      </c>
      <c r="AI181" t="str">
        <f t="shared" si="29"/>
        <v/>
      </c>
      <c r="AJ181" t="str">
        <f t="shared" si="30"/>
        <v/>
      </c>
      <c r="AK181" t="str">
        <f t="shared" si="31"/>
        <v/>
      </c>
      <c r="AL181" t="str">
        <f t="shared" si="32"/>
        <v/>
      </c>
    </row>
    <row r="182" spans="13:38">
      <c r="M182" s="45"/>
      <c r="V182" s="14"/>
      <c r="AF182" s="14" t="str">
        <f t="shared" si="26"/>
        <v/>
      </c>
      <c r="AG182" t="str">
        <f t="shared" si="27"/>
        <v/>
      </c>
      <c r="AH182" t="str">
        <f t="shared" si="28"/>
        <v/>
      </c>
      <c r="AI182" t="str">
        <f t="shared" si="29"/>
        <v/>
      </c>
      <c r="AJ182" t="str">
        <f t="shared" si="30"/>
        <v/>
      </c>
      <c r="AK182" t="str">
        <f t="shared" si="31"/>
        <v/>
      </c>
      <c r="AL182" t="str">
        <f t="shared" si="32"/>
        <v/>
      </c>
    </row>
    <row r="183" spans="13:38">
      <c r="M183" s="45"/>
      <c r="V183" s="14"/>
      <c r="AF183" s="14" t="str">
        <f t="shared" si="26"/>
        <v/>
      </c>
      <c r="AG183" t="str">
        <f t="shared" si="27"/>
        <v/>
      </c>
      <c r="AH183" t="str">
        <f t="shared" si="28"/>
        <v/>
      </c>
      <c r="AI183" t="str">
        <f t="shared" si="29"/>
        <v/>
      </c>
      <c r="AJ183" t="str">
        <f t="shared" si="30"/>
        <v/>
      </c>
      <c r="AK183" t="str">
        <f t="shared" si="31"/>
        <v/>
      </c>
      <c r="AL183" t="str">
        <f t="shared" si="32"/>
        <v/>
      </c>
    </row>
    <row r="184" spans="13:38">
      <c r="M184" s="45"/>
      <c r="V184" s="14"/>
      <c r="AF184" s="14" t="str">
        <f t="shared" si="26"/>
        <v/>
      </c>
      <c r="AG184" t="str">
        <f t="shared" si="27"/>
        <v/>
      </c>
      <c r="AH184" t="str">
        <f t="shared" si="28"/>
        <v/>
      </c>
      <c r="AI184" t="str">
        <f t="shared" si="29"/>
        <v/>
      </c>
      <c r="AJ184" t="str">
        <f t="shared" si="30"/>
        <v/>
      </c>
      <c r="AK184" t="str">
        <f t="shared" si="31"/>
        <v/>
      </c>
      <c r="AL184" t="str">
        <f t="shared" si="32"/>
        <v/>
      </c>
    </row>
    <row r="185" spans="13:38">
      <c r="M185" s="45"/>
      <c r="V185" s="14"/>
      <c r="AF185" s="14" t="str">
        <f t="shared" si="26"/>
        <v/>
      </c>
      <c r="AG185" t="str">
        <f t="shared" si="27"/>
        <v/>
      </c>
      <c r="AH185" t="str">
        <f t="shared" si="28"/>
        <v/>
      </c>
      <c r="AI185" t="str">
        <f t="shared" si="29"/>
        <v/>
      </c>
      <c r="AJ185" t="str">
        <f t="shared" si="30"/>
        <v/>
      </c>
      <c r="AK185" t="str">
        <f t="shared" si="31"/>
        <v/>
      </c>
      <c r="AL185" t="str">
        <f t="shared" si="32"/>
        <v/>
      </c>
    </row>
    <row r="186" spans="13:38">
      <c r="M186" s="45"/>
      <c r="V186" s="14"/>
      <c r="AF186" s="14" t="str">
        <f t="shared" si="26"/>
        <v/>
      </c>
      <c r="AG186" t="str">
        <f t="shared" si="27"/>
        <v/>
      </c>
      <c r="AH186" t="str">
        <f t="shared" si="28"/>
        <v/>
      </c>
      <c r="AI186" t="str">
        <f t="shared" si="29"/>
        <v/>
      </c>
      <c r="AJ186" t="str">
        <f t="shared" si="30"/>
        <v/>
      </c>
      <c r="AK186" t="str">
        <f t="shared" si="31"/>
        <v/>
      </c>
      <c r="AL186" t="str">
        <f t="shared" si="32"/>
        <v/>
      </c>
    </row>
    <row r="187" spans="13:38">
      <c r="M187" s="45"/>
      <c r="V187" s="14"/>
      <c r="AF187" s="14" t="str">
        <f t="shared" si="26"/>
        <v/>
      </c>
      <c r="AG187" t="str">
        <f t="shared" si="27"/>
        <v/>
      </c>
      <c r="AH187" t="str">
        <f t="shared" si="28"/>
        <v/>
      </c>
      <c r="AI187" t="str">
        <f t="shared" si="29"/>
        <v/>
      </c>
      <c r="AJ187" t="str">
        <f t="shared" si="30"/>
        <v/>
      </c>
      <c r="AK187" t="str">
        <f t="shared" si="31"/>
        <v/>
      </c>
      <c r="AL187" t="str">
        <f t="shared" si="32"/>
        <v/>
      </c>
    </row>
    <row r="188" spans="13:38">
      <c r="M188" s="45"/>
      <c r="V188" s="14"/>
      <c r="AF188" s="14" t="str">
        <f t="shared" si="26"/>
        <v/>
      </c>
      <c r="AG188" t="str">
        <f t="shared" si="27"/>
        <v/>
      </c>
      <c r="AH188" t="str">
        <f t="shared" si="28"/>
        <v/>
      </c>
      <c r="AI188" t="str">
        <f t="shared" si="29"/>
        <v/>
      </c>
      <c r="AJ188" t="str">
        <f t="shared" si="30"/>
        <v/>
      </c>
      <c r="AK188" t="str">
        <f t="shared" si="31"/>
        <v/>
      </c>
      <c r="AL188" t="str">
        <f t="shared" si="32"/>
        <v/>
      </c>
    </row>
    <row r="189" spans="13:38">
      <c r="M189" s="45"/>
      <c r="V189" s="14"/>
      <c r="AF189" s="14" t="str">
        <f t="shared" si="26"/>
        <v/>
      </c>
      <c r="AG189" t="str">
        <f t="shared" si="27"/>
        <v/>
      </c>
      <c r="AH189" t="str">
        <f t="shared" si="28"/>
        <v/>
      </c>
      <c r="AI189" t="str">
        <f t="shared" si="29"/>
        <v/>
      </c>
      <c r="AJ189" t="str">
        <f t="shared" si="30"/>
        <v/>
      </c>
      <c r="AK189" t="str">
        <f t="shared" si="31"/>
        <v/>
      </c>
      <c r="AL189" t="str">
        <f t="shared" si="32"/>
        <v/>
      </c>
    </row>
    <row r="190" spans="13:38">
      <c r="M190" s="45"/>
      <c r="V190" s="14"/>
      <c r="AF190" s="14" t="str">
        <f t="shared" si="26"/>
        <v/>
      </c>
      <c r="AG190" t="str">
        <f t="shared" si="27"/>
        <v/>
      </c>
      <c r="AH190" t="str">
        <f t="shared" si="28"/>
        <v/>
      </c>
      <c r="AI190" t="str">
        <f t="shared" si="29"/>
        <v/>
      </c>
      <c r="AJ190" t="str">
        <f t="shared" si="30"/>
        <v/>
      </c>
      <c r="AK190" t="str">
        <f t="shared" si="31"/>
        <v/>
      </c>
      <c r="AL190" t="str">
        <f t="shared" si="32"/>
        <v/>
      </c>
    </row>
    <row r="191" spans="13:38">
      <c r="M191" s="45"/>
      <c r="V191" s="14"/>
      <c r="AF191" s="14" t="str">
        <f t="shared" si="26"/>
        <v/>
      </c>
      <c r="AG191" t="str">
        <f t="shared" si="27"/>
        <v/>
      </c>
      <c r="AH191" t="str">
        <f t="shared" si="28"/>
        <v/>
      </c>
      <c r="AI191" t="str">
        <f t="shared" si="29"/>
        <v/>
      </c>
      <c r="AJ191" t="str">
        <f t="shared" si="30"/>
        <v/>
      </c>
      <c r="AK191" t="str">
        <f t="shared" si="31"/>
        <v/>
      </c>
      <c r="AL191" t="str">
        <f t="shared" si="32"/>
        <v/>
      </c>
    </row>
    <row r="192" spans="13:38">
      <c r="M192" s="45"/>
      <c r="V192" s="14"/>
      <c r="AF192" s="14" t="str">
        <f t="shared" si="26"/>
        <v/>
      </c>
      <c r="AG192" t="str">
        <f t="shared" si="27"/>
        <v/>
      </c>
      <c r="AH192" t="str">
        <f t="shared" si="28"/>
        <v/>
      </c>
      <c r="AI192" t="str">
        <f t="shared" si="29"/>
        <v/>
      </c>
      <c r="AJ192" t="str">
        <f t="shared" si="30"/>
        <v/>
      </c>
      <c r="AK192" t="str">
        <f t="shared" si="31"/>
        <v/>
      </c>
      <c r="AL192" t="str">
        <f t="shared" si="32"/>
        <v/>
      </c>
    </row>
    <row r="193" spans="13:38">
      <c r="M193" s="45"/>
      <c r="V193" s="14"/>
      <c r="AF193" s="14" t="str">
        <f t="shared" si="26"/>
        <v/>
      </c>
      <c r="AG193" t="str">
        <f t="shared" si="27"/>
        <v/>
      </c>
      <c r="AH193" t="str">
        <f t="shared" si="28"/>
        <v/>
      </c>
      <c r="AI193" t="str">
        <f t="shared" si="29"/>
        <v/>
      </c>
      <c r="AJ193" t="str">
        <f t="shared" si="30"/>
        <v/>
      </c>
      <c r="AK193" t="str">
        <f t="shared" si="31"/>
        <v/>
      </c>
      <c r="AL193" t="str">
        <f t="shared" si="32"/>
        <v/>
      </c>
    </row>
    <row r="194" spans="13:38">
      <c r="M194" s="45"/>
      <c r="V194" s="14"/>
      <c r="AF194" s="14" t="str">
        <f t="shared" si="26"/>
        <v/>
      </c>
      <c r="AG194" t="str">
        <f t="shared" si="27"/>
        <v/>
      </c>
      <c r="AH194" t="str">
        <f t="shared" si="28"/>
        <v/>
      </c>
      <c r="AI194" t="str">
        <f t="shared" si="29"/>
        <v/>
      </c>
      <c r="AJ194" t="str">
        <f t="shared" si="30"/>
        <v/>
      </c>
      <c r="AK194" t="str">
        <f t="shared" si="31"/>
        <v/>
      </c>
      <c r="AL194" t="str">
        <f t="shared" si="32"/>
        <v/>
      </c>
    </row>
    <row r="195" spans="13:38">
      <c r="M195" s="45"/>
      <c r="V195" s="14"/>
      <c r="AF195" s="14" t="str">
        <f t="shared" si="26"/>
        <v/>
      </c>
      <c r="AG195" t="str">
        <f t="shared" si="27"/>
        <v/>
      </c>
      <c r="AH195" t="str">
        <f t="shared" si="28"/>
        <v/>
      </c>
      <c r="AI195" t="str">
        <f t="shared" si="29"/>
        <v/>
      </c>
      <c r="AJ195" t="str">
        <f t="shared" si="30"/>
        <v/>
      </c>
      <c r="AK195" t="str">
        <f t="shared" si="31"/>
        <v/>
      </c>
      <c r="AL195" t="str">
        <f t="shared" si="32"/>
        <v/>
      </c>
    </row>
    <row r="196" spans="13:38">
      <c r="M196" s="45"/>
      <c r="V196" s="14"/>
      <c r="AF196" s="14" t="str">
        <f t="shared" ref="AF196:AF259" si="33">IF($V196="", "", $V196)</f>
        <v/>
      </c>
      <c r="AG196" t="str">
        <f t="shared" ref="AG196:AG259" si="34">IF($X196&lt;0, "NA", IF(ISERROR($W196/$X196), "", $W196/$X196))</f>
        <v/>
      </c>
      <c r="AH196" t="str">
        <f t="shared" ref="AH196:AH259" si="35">IF($Y196&lt;0, "NA", IF(ISERROR($W196/$Y196), "", $W196/$Y196))</f>
        <v/>
      </c>
      <c r="AI196" t="str">
        <f t="shared" ref="AI196:AI259" si="36">IF($Z196&lt;0, "NA", IF(ISERROR($W196/$Z196), "", $W196/$Z196))</f>
        <v/>
      </c>
      <c r="AJ196" t="str">
        <f t="shared" ref="AJ196:AJ259" si="37">IF($AB196&lt;0, "NA", IF(ISERROR($AA196/$AB196), "", $AA196/$AB196))</f>
        <v/>
      </c>
      <c r="AK196" t="str">
        <f t="shared" ref="AK196:AK259" si="38">IF($AC196&lt;0, "NA", IF(ISERROR($AA196/$AC196), "", $AA196/$AC196))</f>
        <v/>
      </c>
      <c r="AL196" t="str">
        <f t="shared" ref="AL196:AL259" si="39">IF($AD196&lt;0, "NA", IF(ISERROR($AA196/$AD196), "", $AA196/$AD196))</f>
        <v/>
      </c>
    </row>
    <row r="197" spans="13:38">
      <c r="M197" s="45"/>
      <c r="V197" s="14"/>
      <c r="AF197" s="14" t="str">
        <f t="shared" si="33"/>
        <v/>
      </c>
      <c r="AG197" t="str">
        <f t="shared" si="34"/>
        <v/>
      </c>
      <c r="AH197" t="str">
        <f t="shared" si="35"/>
        <v/>
      </c>
      <c r="AI197" t="str">
        <f t="shared" si="36"/>
        <v/>
      </c>
      <c r="AJ197" t="str">
        <f t="shared" si="37"/>
        <v/>
      </c>
      <c r="AK197" t="str">
        <f t="shared" si="38"/>
        <v/>
      </c>
      <c r="AL197" t="str">
        <f t="shared" si="39"/>
        <v/>
      </c>
    </row>
    <row r="198" spans="13:38">
      <c r="M198" s="45"/>
      <c r="V198" s="14"/>
      <c r="AF198" s="14" t="str">
        <f t="shared" si="33"/>
        <v/>
      </c>
      <c r="AG198" t="str">
        <f t="shared" si="34"/>
        <v/>
      </c>
      <c r="AH198" t="str">
        <f t="shared" si="35"/>
        <v/>
      </c>
      <c r="AI198" t="str">
        <f t="shared" si="36"/>
        <v/>
      </c>
      <c r="AJ198" t="str">
        <f t="shared" si="37"/>
        <v/>
      </c>
      <c r="AK198" t="str">
        <f t="shared" si="38"/>
        <v/>
      </c>
      <c r="AL198" t="str">
        <f t="shared" si="39"/>
        <v/>
      </c>
    </row>
    <row r="199" spans="13:38">
      <c r="M199" s="45"/>
      <c r="V199" s="14"/>
      <c r="AF199" s="14" t="str">
        <f t="shared" si="33"/>
        <v/>
      </c>
      <c r="AG199" t="str">
        <f t="shared" si="34"/>
        <v/>
      </c>
      <c r="AH199" t="str">
        <f t="shared" si="35"/>
        <v/>
      </c>
      <c r="AI199" t="str">
        <f t="shared" si="36"/>
        <v/>
      </c>
      <c r="AJ199" t="str">
        <f t="shared" si="37"/>
        <v/>
      </c>
      <c r="AK199" t="str">
        <f t="shared" si="38"/>
        <v/>
      </c>
      <c r="AL199" t="str">
        <f t="shared" si="39"/>
        <v/>
      </c>
    </row>
    <row r="200" spans="13:38">
      <c r="M200" s="45"/>
      <c r="V200" s="14"/>
      <c r="AF200" s="14" t="str">
        <f t="shared" si="33"/>
        <v/>
      </c>
      <c r="AG200" t="str">
        <f t="shared" si="34"/>
        <v/>
      </c>
      <c r="AH200" t="str">
        <f t="shared" si="35"/>
        <v/>
      </c>
      <c r="AI200" t="str">
        <f t="shared" si="36"/>
        <v/>
      </c>
      <c r="AJ200" t="str">
        <f t="shared" si="37"/>
        <v/>
      </c>
      <c r="AK200" t="str">
        <f t="shared" si="38"/>
        <v/>
      </c>
      <c r="AL200" t="str">
        <f t="shared" si="39"/>
        <v/>
      </c>
    </row>
    <row r="201" spans="13:38">
      <c r="M201" s="45"/>
      <c r="V201" s="14"/>
      <c r="AF201" s="14" t="str">
        <f t="shared" si="33"/>
        <v/>
      </c>
      <c r="AG201" t="str">
        <f t="shared" si="34"/>
        <v/>
      </c>
      <c r="AH201" t="str">
        <f t="shared" si="35"/>
        <v/>
      </c>
      <c r="AI201" t="str">
        <f t="shared" si="36"/>
        <v/>
      </c>
      <c r="AJ201" t="str">
        <f t="shared" si="37"/>
        <v/>
      </c>
      <c r="AK201" t="str">
        <f t="shared" si="38"/>
        <v/>
      </c>
      <c r="AL201" t="str">
        <f t="shared" si="39"/>
        <v/>
      </c>
    </row>
    <row r="202" spans="13:38">
      <c r="M202" s="45"/>
      <c r="V202" s="14"/>
      <c r="AF202" s="14" t="str">
        <f t="shared" si="33"/>
        <v/>
      </c>
      <c r="AG202" t="str">
        <f t="shared" si="34"/>
        <v/>
      </c>
      <c r="AH202" t="str">
        <f t="shared" si="35"/>
        <v/>
      </c>
      <c r="AI202" t="str">
        <f t="shared" si="36"/>
        <v/>
      </c>
      <c r="AJ202" t="str">
        <f t="shared" si="37"/>
        <v/>
      </c>
      <c r="AK202" t="str">
        <f t="shared" si="38"/>
        <v/>
      </c>
      <c r="AL202" t="str">
        <f t="shared" si="39"/>
        <v/>
      </c>
    </row>
    <row r="203" spans="13:38">
      <c r="M203" s="45"/>
      <c r="V203" s="14"/>
      <c r="AF203" s="14" t="str">
        <f t="shared" si="33"/>
        <v/>
      </c>
      <c r="AG203" t="str">
        <f t="shared" si="34"/>
        <v/>
      </c>
      <c r="AH203" t="str">
        <f t="shared" si="35"/>
        <v/>
      </c>
      <c r="AI203" t="str">
        <f t="shared" si="36"/>
        <v/>
      </c>
      <c r="AJ203" t="str">
        <f t="shared" si="37"/>
        <v/>
      </c>
      <c r="AK203" t="str">
        <f t="shared" si="38"/>
        <v/>
      </c>
      <c r="AL203" t="str">
        <f t="shared" si="39"/>
        <v/>
      </c>
    </row>
    <row r="204" spans="13:38">
      <c r="M204" s="45"/>
      <c r="V204" s="14"/>
      <c r="AF204" s="14" t="str">
        <f t="shared" si="33"/>
        <v/>
      </c>
      <c r="AG204" t="str">
        <f t="shared" si="34"/>
        <v/>
      </c>
      <c r="AH204" t="str">
        <f t="shared" si="35"/>
        <v/>
      </c>
      <c r="AI204" t="str">
        <f t="shared" si="36"/>
        <v/>
      </c>
      <c r="AJ204" t="str">
        <f t="shared" si="37"/>
        <v/>
      </c>
      <c r="AK204" t="str">
        <f t="shared" si="38"/>
        <v/>
      </c>
      <c r="AL204" t="str">
        <f t="shared" si="39"/>
        <v/>
      </c>
    </row>
    <row r="205" spans="13:38">
      <c r="M205" s="45"/>
      <c r="V205" s="14"/>
      <c r="AF205" s="14" t="str">
        <f t="shared" si="33"/>
        <v/>
      </c>
      <c r="AG205" t="str">
        <f t="shared" si="34"/>
        <v/>
      </c>
      <c r="AH205" t="str">
        <f t="shared" si="35"/>
        <v/>
      </c>
      <c r="AI205" t="str">
        <f t="shared" si="36"/>
        <v/>
      </c>
      <c r="AJ205" t="str">
        <f t="shared" si="37"/>
        <v/>
      </c>
      <c r="AK205" t="str">
        <f t="shared" si="38"/>
        <v/>
      </c>
      <c r="AL205" t="str">
        <f t="shared" si="39"/>
        <v/>
      </c>
    </row>
    <row r="206" spans="13:38">
      <c r="M206" s="45"/>
      <c r="V206" s="14"/>
      <c r="AF206" s="14" t="str">
        <f t="shared" si="33"/>
        <v/>
      </c>
      <c r="AG206" t="str">
        <f t="shared" si="34"/>
        <v/>
      </c>
      <c r="AH206" t="str">
        <f t="shared" si="35"/>
        <v/>
      </c>
      <c r="AI206" t="str">
        <f t="shared" si="36"/>
        <v/>
      </c>
      <c r="AJ206" t="str">
        <f t="shared" si="37"/>
        <v/>
      </c>
      <c r="AK206" t="str">
        <f t="shared" si="38"/>
        <v/>
      </c>
      <c r="AL206" t="str">
        <f t="shared" si="39"/>
        <v/>
      </c>
    </row>
    <row r="207" spans="13:38">
      <c r="M207" s="45"/>
      <c r="V207" s="14"/>
      <c r="AF207" s="14" t="str">
        <f t="shared" si="33"/>
        <v/>
      </c>
      <c r="AG207" t="str">
        <f t="shared" si="34"/>
        <v/>
      </c>
      <c r="AH207" t="str">
        <f t="shared" si="35"/>
        <v/>
      </c>
      <c r="AI207" t="str">
        <f t="shared" si="36"/>
        <v/>
      </c>
      <c r="AJ207" t="str">
        <f t="shared" si="37"/>
        <v/>
      </c>
      <c r="AK207" t="str">
        <f t="shared" si="38"/>
        <v/>
      </c>
      <c r="AL207" t="str">
        <f t="shared" si="39"/>
        <v/>
      </c>
    </row>
    <row r="208" spans="13:38">
      <c r="M208" s="45"/>
      <c r="V208" s="14"/>
      <c r="AF208" s="14" t="str">
        <f t="shared" si="33"/>
        <v/>
      </c>
      <c r="AG208" t="str">
        <f t="shared" si="34"/>
        <v/>
      </c>
      <c r="AH208" t="str">
        <f t="shared" si="35"/>
        <v/>
      </c>
      <c r="AI208" t="str">
        <f t="shared" si="36"/>
        <v/>
      </c>
      <c r="AJ208" t="str">
        <f t="shared" si="37"/>
        <v/>
      </c>
      <c r="AK208" t="str">
        <f t="shared" si="38"/>
        <v/>
      </c>
      <c r="AL208" t="str">
        <f t="shared" si="39"/>
        <v/>
      </c>
    </row>
    <row r="209" spans="13:38">
      <c r="M209" s="45"/>
      <c r="V209" s="14"/>
      <c r="AF209" s="14" t="str">
        <f t="shared" si="33"/>
        <v/>
      </c>
      <c r="AG209" t="str">
        <f t="shared" si="34"/>
        <v/>
      </c>
      <c r="AH209" t="str">
        <f t="shared" si="35"/>
        <v/>
      </c>
      <c r="AI209" t="str">
        <f t="shared" si="36"/>
        <v/>
      </c>
      <c r="AJ209" t="str">
        <f t="shared" si="37"/>
        <v/>
      </c>
      <c r="AK209" t="str">
        <f t="shared" si="38"/>
        <v/>
      </c>
      <c r="AL209" t="str">
        <f t="shared" si="39"/>
        <v/>
      </c>
    </row>
    <row r="210" spans="13:38">
      <c r="M210" s="45"/>
      <c r="V210" s="14"/>
      <c r="AF210" s="14" t="str">
        <f t="shared" si="33"/>
        <v/>
      </c>
      <c r="AG210" t="str">
        <f t="shared" si="34"/>
        <v/>
      </c>
      <c r="AH210" t="str">
        <f t="shared" si="35"/>
        <v/>
      </c>
      <c r="AI210" t="str">
        <f t="shared" si="36"/>
        <v/>
      </c>
      <c r="AJ210" t="str">
        <f t="shared" si="37"/>
        <v/>
      </c>
      <c r="AK210" t="str">
        <f t="shared" si="38"/>
        <v/>
      </c>
      <c r="AL210" t="str">
        <f t="shared" si="39"/>
        <v/>
      </c>
    </row>
    <row r="211" spans="13:38">
      <c r="M211" s="45"/>
      <c r="V211" s="14"/>
      <c r="AF211" s="14" t="str">
        <f t="shared" si="33"/>
        <v/>
      </c>
      <c r="AG211" t="str">
        <f t="shared" si="34"/>
        <v/>
      </c>
      <c r="AH211" t="str">
        <f t="shared" si="35"/>
        <v/>
      </c>
      <c r="AI211" t="str">
        <f t="shared" si="36"/>
        <v/>
      </c>
      <c r="AJ211" t="str">
        <f t="shared" si="37"/>
        <v/>
      </c>
      <c r="AK211" t="str">
        <f t="shared" si="38"/>
        <v/>
      </c>
      <c r="AL211" t="str">
        <f t="shared" si="39"/>
        <v/>
      </c>
    </row>
    <row r="212" spans="13:38">
      <c r="M212" s="45"/>
      <c r="V212" s="14"/>
      <c r="AF212" s="14" t="str">
        <f t="shared" si="33"/>
        <v/>
      </c>
      <c r="AG212" t="str">
        <f t="shared" si="34"/>
        <v/>
      </c>
      <c r="AH212" t="str">
        <f t="shared" si="35"/>
        <v/>
      </c>
      <c r="AI212" t="str">
        <f t="shared" si="36"/>
        <v/>
      </c>
      <c r="AJ212" t="str">
        <f t="shared" si="37"/>
        <v/>
      </c>
      <c r="AK212" t="str">
        <f t="shared" si="38"/>
        <v/>
      </c>
      <c r="AL212" t="str">
        <f t="shared" si="39"/>
        <v/>
      </c>
    </row>
    <row r="213" spans="13:38">
      <c r="M213" s="45"/>
      <c r="V213" s="14"/>
      <c r="AF213" s="14" t="str">
        <f t="shared" si="33"/>
        <v/>
      </c>
      <c r="AG213" t="str">
        <f t="shared" si="34"/>
        <v/>
      </c>
      <c r="AH213" t="str">
        <f t="shared" si="35"/>
        <v/>
      </c>
      <c r="AI213" t="str">
        <f t="shared" si="36"/>
        <v/>
      </c>
      <c r="AJ213" t="str">
        <f t="shared" si="37"/>
        <v/>
      </c>
      <c r="AK213" t="str">
        <f t="shared" si="38"/>
        <v/>
      </c>
      <c r="AL213" t="str">
        <f t="shared" si="39"/>
        <v/>
      </c>
    </row>
    <row r="214" spans="13:38">
      <c r="M214" s="45"/>
      <c r="V214" s="14"/>
      <c r="AF214" s="14" t="str">
        <f t="shared" si="33"/>
        <v/>
      </c>
      <c r="AG214" t="str">
        <f t="shared" si="34"/>
        <v/>
      </c>
      <c r="AH214" t="str">
        <f t="shared" si="35"/>
        <v/>
      </c>
      <c r="AI214" t="str">
        <f t="shared" si="36"/>
        <v/>
      </c>
      <c r="AJ214" t="str">
        <f t="shared" si="37"/>
        <v/>
      </c>
      <c r="AK214" t="str">
        <f t="shared" si="38"/>
        <v/>
      </c>
      <c r="AL214" t="str">
        <f t="shared" si="39"/>
        <v/>
      </c>
    </row>
    <row r="215" spans="13:38">
      <c r="M215" s="45"/>
      <c r="V215" s="14"/>
      <c r="AF215" s="14" t="str">
        <f t="shared" si="33"/>
        <v/>
      </c>
      <c r="AG215" t="str">
        <f t="shared" si="34"/>
        <v/>
      </c>
      <c r="AH215" t="str">
        <f t="shared" si="35"/>
        <v/>
      </c>
      <c r="AI215" t="str">
        <f t="shared" si="36"/>
        <v/>
      </c>
      <c r="AJ215" t="str">
        <f t="shared" si="37"/>
        <v/>
      </c>
      <c r="AK215" t="str">
        <f t="shared" si="38"/>
        <v/>
      </c>
      <c r="AL215" t="str">
        <f t="shared" si="39"/>
        <v/>
      </c>
    </row>
    <row r="216" spans="13:38">
      <c r="M216" s="45"/>
      <c r="V216" s="14"/>
      <c r="AF216" s="14" t="str">
        <f t="shared" si="33"/>
        <v/>
      </c>
      <c r="AG216" t="str">
        <f t="shared" si="34"/>
        <v/>
      </c>
      <c r="AH216" t="str">
        <f t="shared" si="35"/>
        <v/>
      </c>
      <c r="AI216" t="str">
        <f t="shared" si="36"/>
        <v/>
      </c>
      <c r="AJ216" t="str">
        <f t="shared" si="37"/>
        <v/>
      </c>
      <c r="AK216" t="str">
        <f t="shared" si="38"/>
        <v/>
      </c>
      <c r="AL216" t="str">
        <f t="shared" si="39"/>
        <v/>
      </c>
    </row>
    <row r="217" spans="13:38">
      <c r="M217" s="45"/>
      <c r="V217" s="14"/>
      <c r="AF217" s="14" t="str">
        <f t="shared" si="33"/>
        <v/>
      </c>
      <c r="AG217" t="str">
        <f t="shared" si="34"/>
        <v/>
      </c>
      <c r="AH217" t="str">
        <f t="shared" si="35"/>
        <v/>
      </c>
      <c r="AI217" t="str">
        <f t="shared" si="36"/>
        <v/>
      </c>
      <c r="AJ217" t="str">
        <f t="shared" si="37"/>
        <v/>
      </c>
      <c r="AK217" t="str">
        <f t="shared" si="38"/>
        <v/>
      </c>
      <c r="AL217" t="str">
        <f t="shared" si="39"/>
        <v/>
      </c>
    </row>
    <row r="218" spans="13:38">
      <c r="M218" s="45"/>
      <c r="V218" s="14"/>
      <c r="AF218" s="14" t="str">
        <f t="shared" si="33"/>
        <v/>
      </c>
      <c r="AG218" t="str">
        <f t="shared" si="34"/>
        <v/>
      </c>
      <c r="AH218" t="str">
        <f t="shared" si="35"/>
        <v/>
      </c>
      <c r="AI218" t="str">
        <f t="shared" si="36"/>
        <v/>
      </c>
      <c r="AJ218" t="str">
        <f t="shared" si="37"/>
        <v/>
      </c>
      <c r="AK218" t="str">
        <f t="shared" si="38"/>
        <v/>
      </c>
      <c r="AL218" t="str">
        <f t="shared" si="39"/>
        <v/>
      </c>
    </row>
    <row r="219" spans="13:38">
      <c r="M219" s="45"/>
      <c r="V219" s="14"/>
      <c r="AF219" s="14" t="str">
        <f t="shared" si="33"/>
        <v/>
      </c>
      <c r="AG219" t="str">
        <f t="shared" si="34"/>
        <v/>
      </c>
      <c r="AH219" t="str">
        <f t="shared" si="35"/>
        <v/>
      </c>
      <c r="AI219" t="str">
        <f t="shared" si="36"/>
        <v/>
      </c>
      <c r="AJ219" t="str">
        <f t="shared" si="37"/>
        <v/>
      </c>
      <c r="AK219" t="str">
        <f t="shared" si="38"/>
        <v/>
      </c>
      <c r="AL219" t="str">
        <f t="shared" si="39"/>
        <v/>
      </c>
    </row>
    <row r="220" spans="13:38">
      <c r="M220" s="45"/>
      <c r="V220" s="14"/>
      <c r="AF220" s="14" t="str">
        <f t="shared" si="33"/>
        <v/>
      </c>
      <c r="AG220" t="str">
        <f t="shared" si="34"/>
        <v/>
      </c>
      <c r="AH220" t="str">
        <f t="shared" si="35"/>
        <v/>
      </c>
      <c r="AI220" t="str">
        <f t="shared" si="36"/>
        <v/>
      </c>
      <c r="AJ220" t="str">
        <f t="shared" si="37"/>
        <v/>
      </c>
      <c r="AK220" t="str">
        <f t="shared" si="38"/>
        <v/>
      </c>
      <c r="AL220" t="str">
        <f t="shared" si="39"/>
        <v/>
      </c>
    </row>
    <row r="221" spans="13:38">
      <c r="M221" s="45"/>
      <c r="V221" s="14"/>
      <c r="AF221" s="14" t="str">
        <f t="shared" si="33"/>
        <v/>
      </c>
      <c r="AG221" t="str">
        <f t="shared" si="34"/>
        <v/>
      </c>
      <c r="AH221" t="str">
        <f t="shared" si="35"/>
        <v/>
      </c>
      <c r="AI221" t="str">
        <f t="shared" si="36"/>
        <v/>
      </c>
      <c r="AJ221" t="str">
        <f t="shared" si="37"/>
        <v/>
      </c>
      <c r="AK221" t="str">
        <f t="shared" si="38"/>
        <v/>
      </c>
      <c r="AL221" t="str">
        <f t="shared" si="39"/>
        <v/>
      </c>
    </row>
    <row r="222" spans="13:38">
      <c r="M222" s="45"/>
      <c r="V222" s="14"/>
      <c r="AF222" s="14" t="str">
        <f t="shared" si="33"/>
        <v/>
      </c>
      <c r="AG222" t="str">
        <f t="shared" si="34"/>
        <v/>
      </c>
      <c r="AH222" t="str">
        <f t="shared" si="35"/>
        <v/>
      </c>
      <c r="AI222" t="str">
        <f t="shared" si="36"/>
        <v/>
      </c>
      <c r="AJ222" t="str">
        <f t="shared" si="37"/>
        <v/>
      </c>
      <c r="AK222" t="str">
        <f t="shared" si="38"/>
        <v/>
      </c>
      <c r="AL222" t="str">
        <f t="shared" si="39"/>
        <v/>
      </c>
    </row>
    <row r="223" spans="13:38">
      <c r="M223" s="45"/>
      <c r="V223" s="14"/>
      <c r="AF223" s="14" t="str">
        <f t="shared" si="33"/>
        <v/>
      </c>
      <c r="AG223" t="str">
        <f t="shared" si="34"/>
        <v/>
      </c>
      <c r="AH223" t="str">
        <f t="shared" si="35"/>
        <v/>
      </c>
      <c r="AI223" t="str">
        <f t="shared" si="36"/>
        <v/>
      </c>
      <c r="AJ223" t="str">
        <f t="shared" si="37"/>
        <v/>
      </c>
      <c r="AK223" t="str">
        <f t="shared" si="38"/>
        <v/>
      </c>
      <c r="AL223" t="str">
        <f t="shared" si="39"/>
        <v/>
      </c>
    </row>
    <row r="224" spans="13:38">
      <c r="M224" s="45"/>
      <c r="V224" s="14"/>
      <c r="AF224" s="14" t="str">
        <f t="shared" si="33"/>
        <v/>
      </c>
      <c r="AG224" t="str">
        <f t="shared" si="34"/>
        <v/>
      </c>
      <c r="AH224" t="str">
        <f t="shared" si="35"/>
        <v/>
      </c>
      <c r="AI224" t="str">
        <f t="shared" si="36"/>
        <v/>
      </c>
      <c r="AJ224" t="str">
        <f t="shared" si="37"/>
        <v/>
      </c>
      <c r="AK224" t="str">
        <f t="shared" si="38"/>
        <v/>
      </c>
      <c r="AL224" t="str">
        <f t="shared" si="39"/>
        <v/>
      </c>
    </row>
    <row r="225" spans="13:38">
      <c r="M225" s="45"/>
      <c r="V225" s="14"/>
      <c r="AF225" s="14" t="str">
        <f t="shared" si="33"/>
        <v/>
      </c>
      <c r="AG225" t="str">
        <f t="shared" si="34"/>
        <v/>
      </c>
      <c r="AH225" t="str">
        <f t="shared" si="35"/>
        <v/>
      </c>
      <c r="AI225" t="str">
        <f t="shared" si="36"/>
        <v/>
      </c>
      <c r="AJ225" t="str">
        <f t="shared" si="37"/>
        <v/>
      </c>
      <c r="AK225" t="str">
        <f t="shared" si="38"/>
        <v/>
      </c>
      <c r="AL225" t="str">
        <f t="shared" si="39"/>
        <v/>
      </c>
    </row>
    <row r="226" spans="13:38">
      <c r="M226" s="45"/>
      <c r="V226" s="14"/>
      <c r="AF226" s="14" t="str">
        <f t="shared" si="33"/>
        <v/>
      </c>
      <c r="AG226" t="str">
        <f t="shared" si="34"/>
        <v/>
      </c>
      <c r="AH226" t="str">
        <f t="shared" si="35"/>
        <v/>
      </c>
      <c r="AI226" t="str">
        <f t="shared" si="36"/>
        <v/>
      </c>
      <c r="AJ226" t="str">
        <f t="shared" si="37"/>
        <v/>
      </c>
      <c r="AK226" t="str">
        <f t="shared" si="38"/>
        <v/>
      </c>
      <c r="AL226" t="str">
        <f t="shared" si="39"/>
        <v/>
      </c>
    </row>
    <row r="227" spans="13:38">
      <c r="M227" s="45"/>
      <c r="V227" s="14"/>
      <c r="AF227" s="14" t="str">
        <f t="shared" si="33"/>
        <v/>
      </c>
      <c r="AG227" t="str">
        <f t="shared" si="34"/>
        <v/>
      </c>
      <c r="AH227" t="str">
        <f t="shared" si="35"/>
        <v/>
      </c>
      <c r="AI227" t="str">
        <f t="shared" si="36"/>
        <v/>
      </c>
      <c r="AJ227" t="str">
        <f t="shared" si="37"/>
        <v/>
      </c>
      <c r="AK227" t="str">
        <f t="shared" si="38"/>
        <v/>
      </c>
      <c r="AL227" t="str">
        <f t="shared" si="39"/>
        <v/>
      </c>
    </row>
    <row r="228" spans="13:38">
      <c r="M228" s="45"/>
      <c r="V228" s="14"/>
      <c r="AF228" s="14" t="str">
        <f t="shared" si="33"/>
        <v/>
      </c>
      <c r="AG228" t="str">
        <f t="shared" si="34"/>
        <v/>
      </c>
      <c r="AH228" t="str">
        <f t="shared" si="35"/>
        <v/>
      </c>
      <c r="AI228" t="str">
        <f t="shared" si="36"/>
        <v/>
      </c>
      <c r="AJ228" t="str">
        <f t="shared" si="37"/>
        <v/>
      </c>
      <c r="AK228" t="str">
        <f t="shared" si="38"/>
        <v/>
      </c>
      <c r="AL228" t="str">
        <f t="shared" si="39"/>
        <v/>
      </c>
    </row>
    <row r="229" spans="13:38">
      <c r="M229" s="45"/>
      <c r="V229" s="14"/>
      <c r="AF229" s="14" t="str">
        <f t="shared" si="33"/>
        <v/>
      </c>
      <c r="AG229" t="str">
        <f t="shared" si="34"/>
        <v/>
      </c>
      <c r="AH229" t="str">
        <f t="shared" si="35"/>
        <v/>
      </c>
      <c r="AI229" t="str">
        <f t="shared" si="36"/>
        <v/>
      </c>
      <c r="AJ229" t="str">
        <f t="shared" si="37"/>
        <v/>
      </c>
      <c r="AK229" t="str">
        <f t="shared" si="38"/>
        <v/>
      </c>
      <c r="AL229" t="str">
        <f t="shared" si="39"/>
        <v/>
      </c>
    </row>
    <row r="230" spans="13:38">
      <c r="M230" s="45"/>
      <c r="V230" s="14"/>
      <c r="AF230" s="14" t="str">
        <f t="shared" si="33"/>
        <v/>
      </c>
      <c r="AG230" t="str">
        <f t="shared" si="34"/>
        <v/>
      </c>
      <c r="AH230" t="str">
        <f t="shared" si="35"/>
        <v/>
      </c>
      <c r="AI230" t="str">
        <f t="shared" si="36"/>
        <v/>
      </c>
      <c r="AJ230" t="str">
        <f t="shared" si="37"/>
        <v/>
      </c>
      <c r="AK230" t="str">
        <f t="shared" si="38"/>
        <v/>
      </c>
      <c r="AL230" t="str">
        <f t="shared" si="39"/>
        <v/>
      </c>
    </row>
    <row r="231" spans="13:38">
      <c r="M231" s="45"/>
      <c r="V231" s="14"/>
      <c r="AF231" s="14" t="str">
        <f t="shared" si="33"/>
        <v/>
      </c>
      <c r="AG231" t="str">
        <f t="shared" si="34"/>
        <v/>
      </c>
      <c r="AH231" t="str">
        <f t="shared" si="35"/>
        <v/>
      </c>
      <c r="AI231" t="str">
        <f t="shared" si="36"/>
        <v/>
      </c>
      <c r="AJ231" t="str">
        <f t="shared" si="37"/>
        <v/>
      </c>
      <c r="AK231" t="str">
        <f t="shared" si="38"/>
        <v/>
      </c>
      <c r="AL231" t="str">
        <f t="shared" si="39"/>
        <v/>
      </c>
    </row>
    <row r="232" spans="13:38">
      <c r="M232" s="45"/>
      <c r="V232" s="14"/>
      <c r="AF232" s="14" t="str">
        <f t="shared" si="33"/>
        <v/>
      </c>
      <c r="AG232" t="str">
        <f t="shared" si="34"/>
        <v/>
      </c>
      <c r="AH232" t="str">
        <f t="shared" si="35"/>
        <v/>
      </c>
      <c r="AI232" t="str">
        <f t="shared" si="36"/>
        <v/>
      </c>
      <c r="AJ232" t="str">
        <f t="shared" si="37"/>
        <v/>
      </c>
      <c r="AK232" t="str">
        <f t="shared" si="38"/>
        <v/>
      </c>
      <c r="AL232" t="str">
        <f t="shared" si="39"/>
        <v/>
      </c>
    </row>
    <row r="233" spans="13:38">
      <c r="M233" s="45"/>
      <c r="V233" s="14"/>
      <c r="AF233" s="14" t="str">
        <f t="shared" si="33"/>
        <v/>
      </c>
      <c r="AG233" t="str">
        <f t="shared" si="34"/>
        <v/>
      </c>
      <c r="AH233" t="str">
        <f t="shared" si="35"/>
        <v/>
      </c>
      <c r="AI233" t="str">
        <f t="shared" si="36"/>
        <v/>
      </c>
      <c r="AJ233" t="str">
        <f t="shared" si="37"/>
        <v/>
      </c>
      <c r="AK233" t="str">
        <f t="shared" si="38"/>
        <v/>
      </c>
      <c r="AL233" t="str">
        <f t="shared" si="39"/>
        <v/>
      </c>
    </row>
    <row r="234" spans="13:38">
      <c r="M234" s="45"/>
      <c r="V234" s="14"/>
      <c r="AF234" s="14" t="str">
        <f t="shared" si="33"/>
        <v/>
      </c>
      <c r="AG234" t="str">
        <f t="shared" si="34"/>
        <v/>
      </c>
      <c r="AH234" t="str">
        <f t="shared" si="35"/>
        <v/>
      </c>
      <c r="AI234" t="str">
        <f t="shared" si="36"/>
        <v/>
      </c>
      <c r="AJ234" t="str">
        <f t="shared" si="37"/>
        <v/>
      </c>
      <c r="AK234" t="str">
        <f t="shared" si="38"/>
        <v/>
      </c>
      <c r="AL234" t="str">
        <f t="shared" si="39"/>
        <v/>
      </c>
    </row>
    <row r="235" spans="13:38">
      <c r="M235" s="45"/>
      <c r="V235" s="14"/>
      <c r="AF235" s="14" t="str">
        <f t="shared" si="33"/>
        <v/>
      </c>
      <c r="AG235" t="str">
        <f t="shared" si="34"/>
        <v/>
      </c>
      <c r="AH235" t="str">
        <f t="shared" si="35"/>
        <v/>
      </c>
      <c r="AI235" t="str">
        <f t="shared" si="36"/>
        <v/>
      </c>
      <c r="AJ235" t="str">
        <f t="shared" si="37"/>
        <v/>
      </c>
      <c r="AK235" t="str">
        <f t="shared" si="38"/>
        <v/>
      </c>
      <c r="AL235" t="str">
        <f t="shared" si="39"/>
        <v/>
      </c>
    </row>
    <row r="236" spans="13:38">
      <c r="M236" s="45"/>
      <c r="V236" s="14"/>
      <c r="AF236" s="14" t="str">
        <f t="shared" si="33"/>
        <v/>
      </c>
      <c r="AG236" t="str">
        <f t="shared" si="34"/>
        <v/>
      </c>
      <c r="AH236" t="str">
        <f t="shared" si="35"/>
        <v/>
      </c>
      <c r="AI236" t="str">
        <f t="shared" si="36"/>
        <v/>
      </c>
      <c r="AJ236" t="str">
        <f t="shared" si="37"/>
        <v/>
      </c>
      <c r="AK236" t="str">
        <f t="shared" si="38"/>
        <v/>
      </c>
      <c r="AL236" t="str">
        <f t="shared" si="39"/>
        <v/>
      </c>
    </row>
    <row r="237" spans="13:38">
      <c r="M237" s="45"/>
      <c r="V237" s="14"/>
      <c r="AF237" s="14" t="str">
        <f t="shared" si="33"/>
        <v/>
      </c>
      <c r="AG237" t="str">
        <f t="shared" si="34"/>
        <v/>
      </c>
      <c r="AH237" t="str">
        <f t="shared" si="35"/>
        <v/>
      </c>
      <c r="AI237" t="str">
        <f t="shared" si="36"/>
        <v/>
      </c>
      <c r="AJ237" t="str">
        <f t="shared" si="37"/>
        <v/>
      </c>
      <c r="AK237" t="str">
        <f t="shared" si="38"/>
        <v/>
      </c>
      <c r="AL237" t="str">
        <f t="shared" si="39"/>
        <v/>
      </c>
    </row>
    <row r="238" spans="13:38">
      <c r="M238" s="45"/>
      <c r="V238" s="14"/>
      <c r="AF238" s="14" t="str">
        <f t="shared" si="33"/>
        <v/>
      </c>
      <c r="AG238" t="str">
        <f t="shared" si="34"/>
        <v/>
      </c>
      <c r="AH238" t="str">
        <f t="shared" si="35"/>
        <v/>
      </c>
      <c r="AI238" t="str">
        <f t="shared" si="36"/>
        <v/>
      </c>
      <c r="AJ238" t="str">
        <f t="shared" si="37"/>
        <v/>
      </c>
      <c r="AK238" t="str">
        <f t="shared" si="38"/>
        <v/>
      </c>
      <c r="AL238" t="str">
        <f t="shared" si="39"/>
        <v/>
      </c>
    </row>
    <row r="239" spans="13:38">
      <c r="M239" s="45"/>
      <c r="V239" s="14"/>
      <c r="AF239" s="14" t="str">
        <f t="shared" si="33"/>
        <v/>
      </c>
      <c r="AG239" t="str">
        <f t="shared" si="34"/>
        <v/>
      </c>
      <c r="AH239" t="str">
        <f t="shared" si="35"/>
        <v/>
      </c>
      <c r="AI239" t="str">
        <f t="shared" si="36"/>
        <v/>
      </c>
      <c r="AJ239" t="str">
        <f t="shared" si="37"/>
        <v/>
      </c>
      <c r="AK239" t="str">
        <f t="shared" si="38"/>
        <v/>
      </c>
      <c r="AL239" t="str">
        <f t="shared" si="39"/>
        <v/>
      </c>
    </row>
    <row r="240" spans="13:38">
      <c r="M240" s="45"/>
      <c r="V240" s="14"/>
      <c r="AF240" s="14" t="str">
        <f t="shared" si="33"/>
        <v/>
      </c>
      <c r="AG240" t="str">
        <f t="shared" si="34"/>
        <v/>
      </c>
      <c r="AH240" t="str">
        <f t="shared" si="35"/>
        <v/>
      </c>
      <c r="AI240" t="str">
        <f t="shared" si="36"/>
        <v/>
      </c>
      <c r="AJ240" t="str">
        <f t="shared" si="37"/>
        <v/>
      </c>
      <c r="AK240" t="str">
        <f t="shared" si="38"/>
        <v/>
      </c>
      <c r="AL240" t="str">
        <f t="shared" si="39"/>
        <v/>
      </c>
    </row>
    <row r="241" spans="13:38">
      <c r="M241" s="45"/>
      <c r="V241" s="14"/>
      <c r="AF241" s="14" t="str">
        <f t="shared" si="33"/>
        <v/>
      </c>
      <c r="AG241" t="str">
        <f t="shared" si="34"/>
        <v/>
      </c>
      <c r="AH241" t="str">
        <f t="shared" si="35"/>
        <v/>
      </c>
      <c r="AI241" t="str">
        <f t="shared" si="36"/>
        <v/>
      </c>
      <c r="AJ241" t="str">
        <f t="shared" si="37"/>
        <v/>
      </c>
      <c r="AK241" t="str">
        <f t="shared" si="38"/>
        <v/>
      </c>
      <c r="AL241" t="str">
        <f t="shared" si="39"/>
        <v/>
      </c>
    </row>
    <row r="242" spans="13:38">
      <c r="M242" s="45"/>
      <c r="V242" s="14"/>
      <c r="AF242" s="14" t="str">
        <f t="shared" si="33"/>
        <v/>
      </c>
      <c r="AG242" t="str">
        <f t="shared" si="34"/>
        <v/>
      </c>
      <c r="AH242" t="str">
        <f t="shared" si="35"/>
        <v/>
      </c>
      <c r="AI242" t="str">
        <f t="shared" si="36"/>
        <v/>
      </c>
      <c r="AJ242" t="str">
        <f t="shared" si="37"/>
        <v/>
      </c>
      <c r="AK242" t="str">
        <f t="shared" si="38"/>
        <v/>
      </c>
      <c r="AL242" t="str">
        <f t="shared" si="39"/>
        <v/>
      </c>
    </row>
    <row r="243" spans="13:38">
      <c r="M243" s="45"/>
      <c r="V243" s="14"/>
      <c r="AF243" s="14" t="str">
        <f t="shared" si="33"/>
        <v/>
      </c>
      <c r="AG243" t="str">
        <f t="shared" si="34"/>
        <v/>
      </c>
      <c r="AH243" t="str">
        <f t="shared" si="35"/>
        <v/>
      </c>
      <c r="AI243" t="str">
        <f t="shared" si="36"/>
        <v/>
      </c>
      <c r="AJ243" t="str">
        <f t="shared" si="37"/>
        <v/>
      </c>
      <c r="AK243" t="str">
        <f t="shared" si="38"/>
        <v/>
      </c>
      <c r="AL243" t="str">
        <f t="shared" si="39"/>
        <v/>
      </c>
    </row>
    <row r="244" spans="13:38">
      <c r="M244" s="45"/>
      <c r="V244" s="14"/>
      <c r="AF244" s="14" t="str">
        <f t="shared" si="33"/>
        <v/>
      </c>
      <c r="AG244" t="str">
        <f t="shared" si="34"/>
        <v/>
      </c>
      <c r="AH244" t="str">
        <f t="shared" si="35"/>
        <v/>
      </c>
      <c r="AI244" t="str">
        <f t="shared" si="36"/>
        <v/>
      </c>
      <c r="AJ244" t="str">
        <f t="shared" si="37"/>
        <v/>
      </c>
      <c r="AK244" t="str">
        <f t="shared" si="38"/>
        <v/>
      </c>
      <c r="AL244" t="str">
        <f t="shared" si="39"/>
        <v/>
      </c>
    </row>
    <row r="245" spans="13:38">
      <c r="M245" s="45"/>
      <c r="V245" s="14"/>
      <c r="AF245" s="14" t="str">
        <f t="shared" si="33"/>
        <v/>
      </c>
      <c r="AG245" t="str">
        <f t="shared" si="34"/>
        <v/>
      </c>
      <c r="AH245" t="str">
        <f t="shared" si="35"/>
        <v/>
      </c>
      <c r="AI245" t="str">
        <f t="shared" si="36"/>
        <v/>
      </c>
      <c r="AJ245" t="str">
        <f t="shared" si="37"/>
        <v/>
      </c>
      <c r="AK245" t="str">
        <f t="shared" si="38"/>
        <v/>
      </c>
      <c r="AL245" t="str">
        <f t="shared" si="39"/>
        <v/>
      </c>
    </row>
    <row r="246" spans="13:38">
      <c r="M246" s="45"/>
      <c r="V246" s="14"/>
      <c r="AF246" s="14" t="str">
        <f t="shared" si="33"/>
        <v/>
      </c>
      <c r="AG246" t="str">
        <f t="shared" si="34"/>
        <v/>
      </c>
      <c r="AH246" t="str">
        <f t="shared" si="35"/>
        <v/>
      </c>
      <c r="AI246" t="str">
        <f t="shared" si="36"/>
        <v/>
      </c>
      <c r="AJ246" t="str">
        <f t="shared" si="37"/>
        <v/>
      </c>
      <c r="AK246" t="str">
        <f t="shared" si="38"/>
        <v/>
      </c>
      <c r="AL246" t="str">
        <f t="shared" si="39"/>
        <v/>
      </c>
    </row>
    <row r="247" spans="13:38">
      <c r="M247" s="45"/>
      <c r="V247" s="14"/>
      <c r="AF247" s="14" t="str">
        <f t="shared" si="33"/>
        <v/>
      </c>
      <c r="AG247" t="str">
        <f t="shared" si="34"/>
        <v/>
      </c>
      <c r="AH247" t="str">
        <f t="shared" si="35"/>
        <v/>
      </c>
      <c r="AI247" t="str">
        <f t="shared" si="36"/>
        <v/>
      </c>
      <c r="AJ247" t="str">
        <f t="shared" si="37"/>
        <v/>
      </c>
      <c r="AK247" t="str">
        <f t="shared" si="38"/>
        <v/>
      </c>
      <c r="AL247" t="str">
        <f t="shared" si="39"/>
        <v/>
      </c>
    </row>
    <row r="248" spans="13:38">
      <c r="M248" s="45"/>
      <c r="V248" s="14"/>
      <c r="AF248" s="14" t="str">
        <f t="shared" si="33"/>
        <v/>
      </c>
      <c r="AG248" t="str">
        <f t="shared" si="34"/>
        <v/>
      </c>
      <c r="AH248" t="str">
        <f t="shared" si="35"/>
        <v/>
      </c>
      <c r="AI248" t="str">
        <f t="shared" si="36"/>
        <v/>
      </c>
      <c r="AJ248" t="str">
        <f t="shared" si="37"/>
        <v/>
      </c>
      <c r="AK248" t="str">
        <f t="shared" si="38"/>
        <v/>
      </c>
      <c r="AL248" t="str">
        <f t="shared" si="39"/>
        <v/>
      </c>
    </row>
    <row r="249" spans="13:38">
      <c r="M249" s="45"/>
      <c r="V249" s="14"/>
      <c r="AF249" s="14" t="str">
        <f t="shared" si="33"/>
        <v/>
      </c>
      <c r="AG249" t="str">
        <f t="shared" si="34"/>
        <v/>
      </c>
      <c r="AH249" t="str">
        <f t="shared" si="35"/>
        <v/>
      </c>
      <c r="AI249" t="str">
        <f t="shared" si="36"/>
        <v/>
      </c>
      <c r="AJ249" t="str">
        <f t="shared" si="37"/>
        <v/>
      </c>
      <c r="AK249" t="str">
        <f t="shared" si="38"/>
        <v/>
      </c>
      <c r="AL249" t="str">
        <f t="shared" si="39"/>
        <v/>
      </c>
    </row>
    <row r="250" spans="13:38">
      <c r="M250" s="45"/>
      <c r="V250" s="14"/>
      <c r="AF250" s="14" t="str">
        <f t="shared" si="33"/>
        <v/>
      </c>
      <c r="AG250" t="str">
        <f t="shared" si="34"/>
        <v/>
      </c>
      <c r="AH250" t="str">
        <f t="shared" si="35"/>
        <v/>
      </c>
      <c r="AI250" t="str">
        <f t="shared" si="36"/>
        <v/>
      </c>
      <c r="AJ250" t="str">
        <f t="shared" si="37"/>
        <v/>
      </c>
      <c r="AK250" t="str">
        <f t="shared" si="38"/>
        <v/>
      </c>
      <c r="AL250" t="str">
        <f t="shared" si="39"/>
        <v/>
      </c>
    </row>
    <row r="251" spans="13:38">
      <c r="M251" s="45"/>
      <c r="V251" s="14"/>
      <c r="AF251" s="14" t="str">
        <f t="shared" si="33"/>
        <v/>
      </c>
      <c r="AG251" t="str">
        <f t="shared" si="34"/>
        <v/>
      </c>
      <c r="AH251" t="str">
        <f t="shared" si="35"/>
        <v/>
      </c>
      <c r="AI251" t="str">
        <f t="shared" si="36"/>
        <v/>
      </c>
      <c r="AJ251" t="str">
        <f t="shared" si="37"/>
        <v/>
      </c>
      <c r="AK251" t="str">
        <f t="shared" si="38"/>
        <v/>
      </c>
      <c r="AL251" t="str">
        <f t="shared" si="39"/>
        <v/>
      </c>
    </row>
    <row r="252" spans="13:38">
      <c r="M252" s="45"/>
      <c r="V252" s="14"/>
      <c r="AF252" s="14" t="str">
        <f t="shared" si="33"/>
        <v/>
      </c>
      <c r="AG252" t="str">
        <f t="shared" si="34"/>
        <v/>
      </c>
      <c r="AH252" t="str">
        <f t="shared" si="35"/>
        <v/>
      </c>
      <c r="AI252" t="str">
        <f t="shared" si="36"/>
        <v/>
      </c>
      <c r="AJ252" t="str">
        <f t="shared" si="37"/>
        <v/>
      </c>
      <c r="AK252" t="str">
        <f t="shared" si="38"/>
        <v/>
      </c>
      <c r="AL252" t="str">
        <f t="shared" si="39"/>
        <v/>
      </c>
    </row>
    <row r="253" spans="13:38">
      <c r="M253" s="45"/>
      <c r="V253" s="14"/>
      <c r="AF253" s="14" t="str">
        <f t="shared" si="33"/>
        <v/>
      </c>
      <c r="AG253" t="str">
        <f t="shared" si="34"/>
        <v/>
      </c>
      <c r="AH253" t="str">
        <f t="shared" si="35"/>
        <v/>
      </c>
      <c r="AI253" t="str">
        <f t="shared" si="36"/>
        <v/>
      </c>
      <c r="AJ253" t="str">
        <f t="shared" si="37"/>
        <v/>
      </c>
      <c r="AK253" t="str">
        <f t="shared" si="38"/>
        <v/>
      </c>
      <c r="AL253" t="str">
        <f t="shared" si="39"/>
        <v/>
      </c>
    </row>
    <row r="254" spans="13:38">
      <c r="M254" s="45"/>
      <c r="V254" s="14"/>
      <c r="AF254" s="14" t="str">
        <f t="shared" si="33"/>
        <v/>
      </c>
      <c r="AG254" t="str">
        <f t="shared" si="34"/>
        <v/>
      </c>
      <c r="AH254" t="str">
        <f t="shared" si="35"/>
        <v/>
      </c>
      <c r="AI254" t="str">
        <f t="shared" si="36"/>
        <v/>
      </c>
      <c r="AJ254" t="str">
        <f t="shared" si="37"/>
        <v/>
      </c>
      <c r="AK254" t="str">
        <f t="shared" si="38"/>
        <v/>
      </c>
      <c r="AL254" t="str">
        <f t="shared" si="39"/>
        <v/>
      </c>
    </row>
    <row r="255" spans="13:38">
      <c r="M255" s="45"/>
      <c r="V255" s="14"/>
      <c r="AF255" s="14" t="str">
        <f t="shared" si="33"/>
        <v/>
      </c>
      <c r="AG255" t="str">
        <f t="shared" si="34"/>
        <v/>
      </c>
      <c r="AH255" t="str">
        <f t="shared" si="35"/>
        <v/>
      </c>
      <c r="AI255" t="str">
        <f t="shared" si="36"/>
        <v/>
      </c>
      <c r="AJ255" t="str">
        <f t="shared" si="37"/>
        <v/>
      </c>
      <c r="AK255" t="str">
        <f t="shared" si="38"/>
        <v/>
      </c>
      <c r="AL255" t="str">
        <f t="shared" si="39"/>
        <v/>
      </c>
    </row>
    <row r="256" spans="13:38">
      <c r="M256" s="45"/>
      <c r="V256" s="14"/>
      <c r="AF256" s="14" t="str">
        <f t="shared" si="33"/>
        <v/>
      </c>
      <c r="AG256" t="str">
        <f t="shared" si="34"/>
        <v/>
      </c>
      <c r="AH256" t="str">
        <f t="shared" si="35"/>
        <v/>
      </c>
      <c r="AI256" t="str">
        <f t="shared" si="36"/>
        <v/>
      </c>
      <c r="AJ256" t="str">
        <f t="shared" si="37"/>
        <v/>
      </c>
      <c r="AK256" t="str">
        <f t="shared" si="38"/>
        <v/>
      </c>
      <c r="AL256" t="str">
        <f t="shared" si="39"/>
        <v/>
      </c>
    </row>
    <row r="257" spans="13:38">
      <c r="M257" s="45"/>
      <c r="V257" s="14"/>
      <c r="AF257" s="14" t="str">
        <f t="shared" si="33"/>
        <v/>
      </c>
      <c r="AG257" t="str">
        <f t="shared" si="34"/>
        <v/>
      </c>
      <c r="AH257" t="str">
        <f t="shared" si="35"/>
        <v/>
      </c>
      <c r="AI257" t="str">
        <f t="shared" si="36"/>
        <v/>
      </c>
      <c r="AJ257" t="str">
        <f t="shared" si="37"/>
        <v/>
      </c>
      <c r="AK257" t="str">
        <f t="shared" si="38"/>
        <v/>
      </c>
      <c r="AL257" t="str">
        <f t="shared" si="39"/>
        <v/>
      </c>
    </row>
    <row r="258" spans="13:38">
      <c r="M258" s="45"/>
      <c r="V258" s="14"/>
      <c r="AF258" s="14" t="str">
        <f t="shared" si="33"/>
        <v/>
      </c>
      <c r="AG258" t="str">
        <f t="shared" si="34"/>
        <v/>
      </c>
      <c r="AH258" t="str">
        <f t="shared" si="35"/>
        <v/>
      </c>
      <c r="AI258" t="str">
        <f t="shared" si="36"/>
        <v/>
      </c>
      <c r="AJ258" t="str">
        <f t="shared" si="37"/>
        <v/>
      </c>
      <c r="AK258" t="str">
        <f t="shared" si="38"/>
        <v/>
      </c>
      <c r="AL258" t="str">
        <f t="shared" si="39"/>
        <v/>
      </c>
    </row>
    <row r="259" spans="13:38">
      <c r="M259" s="45"/>
      <c r="V259" s="14"/>
      <c r="AF259" s="14" t="str">
        <f t="shared" si="33"/>
        <v/>
      </c>
      <c r="AG259" t="str">
        <f t="shared" si="34"/>
        <v/>
      </c>
      <c r="AH259" t="str">
        <f t="shared" si="35"/>
        <v/>
      </c>
      <c r="AI259" t="str">
        <f t="shared" si="36"/>
        <v/>
      </c>
      <c r="AJ259" t="str">
        <f t="shared" si="37"/>
        <v/>
      </c>
      <c r="AK259" t="str">
        <f t="shared" si="38"/>
        <v/>
      </c>
      <c r="AL259" t="str">
        <f t="shared" si="39"/>
        <v/>
      </c>
    </row>
    <row r="260" spans="13:38">
      <c r="M260" s="45"/>
      <c r="V260" s="14"/>
      <c r="AF260" s="14" t="str">
        <f t="shared" ref="AF260:AF323" si="40">IF($V260="", "", $V260)</f>
        <v/>
      </c>
      <c r="AG260" t="str">
        <f t="shared" ref="AG260:AG323" si="41">IF($X260&lt;0, "NA", IF(ISERROR($W260/$X260), "", $W260/$X260))</f>
        <v/>
      </c>
      <c r="AH260" t="str">
        <f t="shared" ref="AH260:AH323" si="42">IF($Y260&lt;0, "NA", IF(ISERROR($W260/$Y260), "", $W260/$Y260))</f>
        <v/>
      </c>
      <c r="AI260" t="str">
        <f t="shared" ref="AI260:AI323" si="43">IF($Z260&lt;0, "NA", IF(ISERROR($W260/$Z260), "", $W260/$Z260))</f>
        <v/>
      </c>
      <c r="AJ260" t="str">
        <f t="shared" ref="AJ260:AJ323" si="44">IF($AB260&lt;0, "NA", IF(ISERROR($AA260/$AB260), "", $AA260/$AB260))</f>
        <v/>
      </c>
      <c r="AK260" t="str">
        <f t="shared" ref="AK260:AK323" si="45">IF($AC260&lt;0, "NA", IF(ISERROR($AA260/$AC260), "", $AA260/$AC260))</f>
        <v/>
      </c>
      <c r="AL260" t="str">
        <f t="shared" ref="AL260:AL323" si="46">IF($AD260&lt;0, "NA", IF(ISERROR($AA260/$AD260), "", $AA260/$AD260))</f>
        <v/>
      </c>
    </row>
    <row r="261" spans="13:38">
      <c r="M261" s="45"/>
      <c r="V261" s="14"/>
      <c r="AF261" s="14" t="str">
        <f t="shared" si="40"/>
        <v/>
      </c>
      <c r="AG261" t="str">
        <f t="shared" si="41"/>
        <v/>
      </c>
      <c r="AH261" t="str">
        <f t="shared" si="42"/>
        <v/>
      </c>
      <c r="AI261" t="str">
        <f t="shared" si="43"/>
        <v/>
      </c>
      <c r="AJ261" t="str">
        <f t="shared" si="44"/>
        <v/>
      </c>
      <c r="AK261" t="str">
        <f t="shared" si="45"/>
        <v/>
      </c>
      <c r="AL261" t="str">
        <f t="shared" si="46"/>
        <v/>
      </c>
    </row>
    <row r="262" spans="13:38">
      <c r="M262" s="45"/>
      <c r="V262" s="14"/>
      <c r="AF262" s="14" t="str">
        <f t="shared" si="40"/>
        <v/>
      </c>
      <c r="AG262" t="str">
        <f t="shared" si="41"/>
        <v/>
      </c>
      <c r="AH262" t="str">
        <f t="shared" si="42"/>
        <v/>
      </c>
      <c r="AI262" t="str">
        <f t="shared" si="43"/>
        <v/>
      </c>
      <c r="AJ262" t="str">
        <f t="shared" si="44"/>
        <v/>
      </c>
      <c r="AK262" t="str">
        <f t="shared" si="45"/>
        <v/>
      </c>
      <c r="AL262" t="str">
        <f t="shared" si="46"/>
        <v/>
      </c>
    </row>
    <row r="263" spans="13:38">
      <c r="M263" s="45"/>
      <c r="V263" s="14"/>
      <c r="AF263" s="14" t="str">
        <f t="shared" si="40"/>
        <v/>
      </c>
      <c r="AG263" t="str">
        <f t="shared" si="41"/>
        <v/>
      </c>
      <c r="AH263" t="str">
        <f t="shared" si="42"/>
        <v/>
      </c>
      <c r="AI263" t="str">
        <f t="shared" si="43"/>
        <v/>
      </c>
      <c r="AJ263" t="str">
        <f t="shared" si="44"/>
        <v/>
      </c>
      <c r="AK263" t="str">
        <f t="shared" si="45"/>
        <v/>
      </c>
      <c r="AL263" t="str">
        <f t="shared" si="46"/>
        <v/>
      </c>
    </row>
    <row r="264" spans="13:38">
      <c r="M264" s="45"/>
      <c r="V264" s="14"/>
      <c r="AF264" s="14" t="str">
        <f t="shared" si="40"/>
        <v/>
      </c>
      <c r="AG264" t="str">
        <f t="shared" si="41"/>
        <v/>
      </c>
      <c r="AH264" t="str">
        <f t="shared" si="42"/>
        <v/>
      </c>
      <c r="AI264" t="str">
        <f t="shared" si="43"/>
        <v/>
      </c>
      <c r="AJ264" t="str">
        <f t="shared" si="44"/>
        <v/>
      </c>
      <c r="AK264" t="str">
        <f t="shared" si="45"/>
        <v/>
      </c>
      <c r="AL264" t="str">
        <f t="shared" si="46"/>
        <v/>
      </c>
    </row>
    <row r="265" spans="13:38">
      <c r="M265" s="45"/>
      <c r="V265" s="14"/>
      <c r="AF265" s="14" t="str">
        <f t="shared" si="40"/>
        <v/>
      </c>
      <c r="AG265" t="str">
        <f t="shared" si="41"/>
        <v/>
      </c>
      <c r="AH265" t="str">
        <f t="shared" si="42"/>
        <v/>
      </c>
      <c r="AI265" t="str">
        <f t="shared" si="43"/>
        <v/>
      </c>
      <c r="AJ265" t="str">
        <f t="shared" si="44"/>
        <v/>
      </c>
      <c r="AK265" t="str">
        <f t="shared" si="45"/>
        <v/>
      </c>
      <c r="AL265" t="str">
        <f t="shared" si="46"/>
        <v/>
      </c>
    </row>
    <row r="266" spans="13:38">
      <c r="M266" s="45"/>
      <c r="V266" s="14"/>
      <c r="AF266" s="14" t="str">
        <f t="shared" si="40"/>
        <v/>
      </c>
      <c r="AG266" t="str">
        <f t="shared" si="41"/>
        <v/>
      </c>
      <c r="AH266" t="str">
        <f t="shared" si="42"/>
        <v/>
      </c>
      <c r="AI266" t="str">
        <f t="shared" si="43"/>
        <v/>
      </c>
      <c r="AJ266" t="str">
        <f t="shared" si="44"/>
        <v/>
      </c>
      <c r="AK266" t="str">
        <f t="shared" si="45"/>
        <v/>
      </c>
      <c r="AL266" t="str">
        <f t="shared" si="46"/>
        <v/>
      </c>
    </row>
    <row r="267" spans="13:38">
      <c r="M267" s="45"/>
      <c r="V267" s="14"/>
      <c r="AF267" s="14" t="str">
        <f t="shared" si="40"/>
        <v/>
      </c>
      <c r="AG267" t="str">
        <f t="shared" si="41"/>
        <v/>
      </c>
      <c r="AH267" t="str">
        <f t="shared" si="42"/>
        <v/>
      </c>
      <c r="AI267" t="str">
        <f t="shared" si="43"/>
        <v/>
      </c>
      <c r="AJ267" t="str">
        <f t="shared" si="44"/>
        <v/>
      </c>
      <c r="AK267" t="str">
        <f t="shared" si="45"/>
        <v/>
      </c>
      <c r="AL267" t="str">
        <f t="shared" si="46"/>
        <v/>
      </c>
    </row>
    <row r="268" spans="13:38">
      <c r="M268" s="45"/>
      <c r="V268" s="14"/>
      <c r="AF268" s="14" t="str">
        <f t="shared" si="40"/>
        <v/>
      </c>
      <c r="AG268" t="str">
        <f t="shared" si="41"/>
        <v/>
      </c>
      <c r="AH268" t="str">
        <f t="shared" si="42"/>
        <v/>
      </c>
      <c r="AI268" t="str">
        <f t="shared" si="43"/>
        <v/>
      </c>
      <c r="AJ268" t="str">
        <f t="shared" si="44"/>
        <v/>
      </c>
      <c r="AK268" t="str">
        <f t="shared" si="45"/>
        <v/>
      </c>
      <c r="AL268" t="str">
        <f t="shared" si="46"/>
        <v/>
      </c>
    </row>
    <row r="269" spans="13:38">
      <c r="M269" s="45"/>
      <c r="V269" s="14"/>
      <c r="AF269" s="14" t="str">
        <f t="shared" si="40"/>
        <v/>
      </c>
      <c r="AG269" t="str">
        <f t="shared" si="41"/>
        <v/>
      </c>
      <c r="AH269" t="str">
        <f t="shared" si="42"/>
        <v/>
      </c>
      <c r="AI269" t="str">
        <f t="shared" si="43"/>
        <v/>
      </c>
      <c r="AJ269" t="str">
        <f t="shared" si="44"/>
        <v/>
      </c>
      <c r="AK269" t="str">
        <f t="shared" si="45"/>
        <v/>
      </c>
      <c r="AL269" t="str">
        <f t="shared" si="46"/>
        <v/>
      </c>
    </row>
    <row r="270" spans="13:38">
      <c r="M270" s="45"/>
      <c r="V270" s="14"/>
      <c r="AF270" s="14" t="str">
        <f t="shared" si="40"/>
        <v/>
      </c>
      <c r="AG270" t="str">
        <f t="shared" si="41"/>
        <v/>
      </c>
      <c r="AH270" t="str">
        <f t="shared" si="42"/>
        <v/>
      </c>
      <c r="AI270" t="str">
        <f t="shared" si="43"/>
        <v/>
      </c>
      <c r="AJ270" t="str">
        <f t="shared" si="44"/>
        <v/>
      </c>
      <c r="AK270" t="str">
        <f t="shared" si="45"/>
        <v/>
      </c>
      <c r="AL270" t="str">
        <f t="shared" si="46"/>
        <v/>
      </c>
    </row>
    <row r="271" spans="13:38">
      <c r="M271" s="45"/>
      <c r="V271" s="14"/>
      <c r="AF271" s="14" t="str">
        <f t="shared" si="40"/>
        <v/>
      </c>
      <c r="AG271" t="str">
        <f t="shared" si="41"/>
        <v/>
      </c>
      <c r="AH271" t="str">
        <f t="shared" si="42"/>
        <v/>
      </c>
      <c r="AI271" t="str">
        <f t="shared" si="43"/>
        <v/>
      </c>
      <c r="AJ271" t="str">
        <f t="shared" si="44"/>
        <v/>
      </c>
      <c r="AK271" t="str">
        <f t="shared" si="45"/>
        <v/>
      </c>
      <c r="AL271" t="str">
        <f t="shared" si="46"/>
        <v/>
      </c>
    </row>
    <row r="272" spans="13:38">
      <c r="M272" s="45"/>
      <c r="V272" s="14"/>
      <c r="AF272" s="14" t="str">
        <f t="shared" si="40"/>
        <v/>
      </c>
      <c r="AG272" t="str">
        <f t="shared" si="41"/>
        <v/>
      </c>
      <c r="AH272" t="str">
        <f t="shared" si="42"/>
        <v/>
      </c>
      <c r="AI272" t="str">
        <f t="shared" si="43"/>
        <v/>
      </c>
      <c r="AJ272" t="str">
        <f t="shared" si="44"/>
        <v/>
      </c>
      <c r="AK272" t="str">
        <f t="shared" si="45"/>
        <v/>
      </c>
      <c r="AL272" t="str">
        <f t="shared" si="46"/>
        <v/>
      </c>
    </row>
    <row r="273" spans="13:38">
      <c r="M273" s="45"/>
      <c r="V273" s="14"/>
      <c r="AF273" s="14" t="str">
        <f t="shared" si="40"/>
        <v/>
      </c>
      <c r="AG273" t="str">
        <f t="shared" si="41"/>
        <v/>
      </c>
      <c r="AH273" t="str">
        <f t="shared" si="42"/>
        <v/>
      </c>
      <c r="AI273" t="str">
        <f t="shared" si="43"/>
        <v/>
      </c>
      <c r="AJ273" t="str">
        <f t="shared" si="44"/>
        <v/>
      </c>
      <c r="AK273" t="str">
        <f t="shared" si="45"/>
        <v/>
      </c>
      <c r="AL273" t="str">
        <f t="shared" si="46"/>
        <v/>
      </c>
    </row>
    <row r="274" spans="13:38">
      <c r="M274" s="45"/>
      <c r="V274" s="14"/>
      <c r="AF274" s="14" t="str">
        <f t="shared" si="40"/>
        <v/>
      </c>
      <c r="AG274" t="str">
        <f t="shared" si="41"/>
        <v/>
      </c>
      <c r="AH274" t="str">
        <f t="shared" si="42"/>
        <v/>
      </c>
      <c r="AI274" t="str">
        <f t="shared" si="43"/>
        <v/>
      </c>
      <c r="AJ274" t="str">
        <f t="shared" si="44"/>
        <v/>
      </c>
      <c r="AK274" t="str">
        <f t="shared" si="45"/>
        <v/>
      </c>
      <c r="AL274" t="str">
        <f t="shared" si="46"/>
        <v/>
      </c>
    </row>
    <row r="275" spans="13:38">
      <c r="M275" s="45"/>
      <c r="V275" s="14"/>
      <c r="AF275" s="14" t="str">
        <f t="shared" si="40"/>
        <v/>
      </c>
      <c r="AG275" t="str">
        <f t="shared" si="41"/>
        <v/>
      </c>
      <c r="AH275" t="str">
        <f t="shared" si="42"/>
        <v/>
      </c>
      <c r="AI275" t="str">
        <f t="shared" si="43"/>
        <v/>
      </c>
      <c r="AJ275" t="str">
        <f t="shared" si="44"/>
        <v/>
      </c>
      <c r="AK275" t="str">
        <f t="shared" si="45"/>
        <v/>
      </c>
      <c r="AL275" t="str">
        <f t="shared" si="46"/>
        <v/>
      </c>
    </row>
    <row r="276" spans="13:38">
      <c r="M276" s="45"/>
      <c r="V276" s="14"/>
      <c r="AF276" s="14" t="str">
        <f t="shared" si="40"/>
        <v/>
      </c>
      <c r="AG276" t="str">
        <f t="shared" si="41"/>
        <v/>
      </c>
      <c r="AH276" t="str">
        <f t="shared" si="42"/>
        <v/>
      </c>
      <c r="AI276" t="str">
        <f t="shared" si="43"/>
        <v/>
      </c>
      <c r="AJ276" t="str">
        <f t="shared" si="44"/>
        <v/>
      </c>
      <c r="AK276" t="str">
        <f t="shared" si="45"/>
        <v/>
      </c>
      <c r="AL276" t="str">
        <f t="shared" si="46"/>
        <v/>
      </c>
    </row>
    <row r="277" spans="13:38">
      <c r="M277" s="45"/>
      <c r="V277" s="14"/>
      <c r="AF277" s="14" t="str">
        <f t="shared" si="40"/>
        <v/>
      </c>
      <c r="AG277" t="str">
        <f t="shared" si="41"/>
        <v/>
      </c>
      <c r="AH277" t="str">
        <f t="shared" si="42"/>
        <v/>
      </c>
      <c r="AI277" t="str">
        <f t="shared" si="43"/>
        <v/>
      </c>
      <c r="AJ277" t="str">
        <f t="shared" si="44"/>
        <v/>
      </c>
      <c r="AK277" t="str">
        <f t="shared" si="45"/>
        <v/>
      </c>
      <c r="AL277" t="str">
        <f t="shared" si="46"/>
        <v/>
      </c>
    </row>
    <row r="278" spans="13:38">
      <c r="M278" s="45"/>
      <c r="V278" s="14"/>
      <c r="AF278" s="14" t="str">
        <f t="shared" si="40"/>
        <v/>
      </c>
      <c r="AG278" t="str">
        <f t="shared" si="41"/>
        <v/>
      </c>
      <c r="AH278" t="str">
        <f t="shared" si="42"/>
        <v/>
      </c>
      <c r="AI278" t="str">
        <f t="shared" si="43"/>
        <v/>
      </c>
      <c r="AJ278" t="str">
        <f t="shared" si="44"/>
        <v/>
      </c>
      <c r="AK278" t="str">
        <f t="shared" si="45"/>
        <v/>
      </c>
      <c r="AL278" t="str">
        <f t="shared" si="46"/>
        <v/>
      </c>
    </row>
    <row r="279" spans="13:38">
      <c r="M279" s="45"/>
      <c r="V279" s="14"/>
      <c r="AF279" s="14" t="str">
        <f t="shared" si="40"/>
        <v/>
      </c>
      <c r="AG279" t="str">
        <f t="shared" si="41"/>
        <v/>
      </c>
      <c r="AH279" t="str">
        <f t="shared" si="42"/>
        <v/>
      </c>
      <c r="AI279" t="str">
        <f t="shared" si="43"/>
        <v/>
      </c>
      <c r="AJ279" t="str">
        <f t="shared" si="44"/>
        <v/>
      </c>
      <c r="AK279" t="str">
        <f t="shared" si="45"/>
        <v/>
      </c>
      <c r="AL279" t="str">
        <f t="shared" si="46"/>
        <v/>
      </c>
    </row>
    <row r="280" spans="13:38">
      <c r="M280" s="45"/>
      <c r="V280" s="14"/>
      <c r="AF280" s="14" t="str">
        <f t="shared" si="40"/>
        <v/>
      </c>
      <c r="AG280" t="str">
        <f t="shared" si="41"/>
        <v/>
      </c>
      <c r="AH280" t="str">
        <f t="shared" si="42"/>
        <v/>
      </c>
      <c r="AI280" t="str">
        <f t="shared" si="43"/>
        <v/>
      </c>
      <c r="AJ280" t="str">
        <f t="shared" si="44"/>
        <v/>
      </c>
      <c r="AK280" t="str">
        <f t="shared" si="45"/>
        <v/>
      </c>
      <c r="AL280" t="str">
        <f t="shared" si="46"/>
        <v/>
      </c>
    </row>
    <row r="281" spans="13:38">
      <c r="M281" s="45"/>
      <c r="V281" s="14"/>
      <c r="AF281" s="14" t="str">
        <f t="shared" si="40"/>
        <v/>
      </c>
      <c r="AG281" t="str">
        <f t="shared" si="41"/>
        <v/>
      </c>
      <c r="AH281" t="str">
        <f t="shared" si="42"/>
        <v/>
      </c>
      <c r="AI281" t="str">
        <f t="shared" si="43"/>
        <v/>
      </c>
      <c r="AJ281" t="str">
        <f t="shared" si="44"/>
        <v/>
      </c>
      <c r="AK281" t="str">
        <f t="shared" si="45"/>
        <v/>
      </c>
      <c r="AL281" t="str">
        <f t="shared" si="46"/>
        <v/>
      </c>
    </row>
    <row r="282" spans="13:38">
      <c r="M282" s="45"/>
      <c r="V282" s="14"/>
      <c r="AF282" s="14" t="str">
        <f t="shared" si="40"/>
        <v/>
      </c>
      <c r="AG282" t="str">
        <f t="shared" si="41"/>
        <v/>
      </c>
      <c r="AH282" t="str">
        <f t="shared" si="42"/>
        <v/>
      </c>
      <c r="AI282" t="str">
        <f t="shared" si="43"/>
        <v/>
      </c>
      <c r="AJ282" t="str">
        <f t="shared" si="44"/>
        <v/>
      </c>
      <c r="AK282" t="str">
        <f t="shared" si="45"/>
        <v/>
      </c>
      <c r="AL282" t="str">
        <f t="shared" si="46"/>
        <v/>
      </c>
    </row>
    <row r="283" spans="13:38">
      <c r="M283" s="45"/>
      <c r="V283" s="14"/>
      <c r="AF283" s="14" t="str">
        <f t="shared" si="40"/>
        <v/>
      </c>
      <c r="AG283" t="str">
        <f t="shared" si="41"/>
        <v/>
      </c>
      <c r="AH283" t="str">
        <f t="shared" si="42"/>
        <v/>
      </c>
      <c r="AI283" t="str">
        <f t="shared" si="43"/>
        <v/>
      </c>
      <c r="AJ283" t="str">
        <f t="shared" si="44"/>
        <v/>
      </c>
      <c r="AK283" t="str">
        <f t="shared" si="45"/>
        <v/>
      </c>
      <c r="AL283" t="str">
        <f t="shared" si="46"/>
        <v/>
      </c>
    </row>
    <row r="284" spans="13:38">
      <c r="M284" s="45"/>
      <c r="V284" s="14"/>
      <c r="AF284" s="14" t="str">
        <f t="shared" si="40"/>
        <v/>
      </c>
      <c r="AG284" t="str">
        <f t="shared" si="41"/>
        <v/>
      </c>
      <c r="AH284" t="str">
        <f t="shared" si="42"/>
        <v/>
      </c>
      <c r="AI284" t="str">
        <f t="shared" si="43"/>
        <v/>
      </c>
      <c r="AJ284" t="str">
        <f t="shared" si="44"/>
        <v/>
      </c>
      <c r="AK284" t="str">
        <f t="shared" si="45"/>
        <v/>
      </c>
      <c r="AL284" t="str">
        <f t="shared" si="46"/>
        <v/>
      </c>
    </row>
    <row r="285" spans="13:38">
      <c r="M285" s="45"/>
      <c r="V285" s="14"/>
      <c r="AF285" s="14" t="str">
        <f t="shared" si="40"/>
        <v/>
      </c>
      <c r="AG285" t="str">
        <f t="shared" si="41"/>
        <v/>
      </c>
      <c r="AH285" t="str">
        <f t="shared" si="42"/>
        <v/>
      </c>
      <c r="AI285" t="str">
        <f t="shared" si="43"/>
        <v/>
      </c>
      <c r="AJ285" t="str">
        <f t="shared" si="44"/>
        <v/>
      </c>
      <c r="AK285" t="str">
        <f t="shared" si="45"/>
        <v/>
      </c>
      <c r="AL285" t="str">
        <f t="shared" si="46"/>
        <v/>
      </c>
    </row>
    <row r="286" spans="13:38">
      <c r="M286" s="45"/>
      <c r="V286" s="14"/>
      <c r="AF286" s="14" t="str">
        <f t="shared" si="40"/>
        <v/>
      </c>
      <c r="AG286" t="str">
        <f t="shared" si="41"/>
        <v/>
      </c>
      <c r="AH286" t="str">
        <f t="shared" si="42"/>
        <v/>
      </c>
      <c r="AI286" t="str">
        <f t="shared" si="43"/>
        <v/>
      </c>
      <c r="AJ286" t="str">
        <f t="shared" si="44"/>
        <v/>
      </c>
      <c r="AK286" t="str">
        <f t="shared" si="45"/>
        <v/>
      </c>
      <c r="AL286" t="str">
        <f t="shared" si="46"/>
        <v/>
      </c>
    </row>
    <row r="287" spans="13:38">
      <c r="M287" s="45"/>
      <c r="V287" s="14"/>
      <c r="AF287" s="14" t="str">
        <f t="shared" si="40"/>
        <v/>
      </c>
      <c r="AG287" t="str">
        <f t="shared" si="41"/>
        <v/>
      </c>
      <c r="AH287" t="str">
        <f t="shared" si="42"/>
        <v/>
      </c>
      <c r="AI287" t="str">
        <f t="shared" si="43"/>
        <v/>
      </c>
      <c r="AJ287" t="str">
        <f t="shared" si="44"/>
        <v/>
      </c>
      <c r="AK287" t="str">
        <f t="shared" si="45"/>
        <v/>
      </c>
      <c r="AL287" t="str">
        <f t="shared" si="46"/>
        <v/>
      </c>
    </row>
    <row r="288" spans="13:38">
      <c r="M288" s="45"/>
      <c r="V288" s="14"/>
      <c r="AF288" s="14" t="str">
        <f t="shared" si="40"/>
        <v/>
      </c>
      <c r="AG288" t="str">
        <f t="shared" si="41"/>
        <v/>
      </c>
      <c r="AH288" t="str">
        <f t="shared" si="42"/>
        <v/>
      </c>
      <c r="AI288" t="str">
        <f t="shared" si="43"/>
        <v/>
      </c>
      <c r="AJ288" t="str">
        <f t="shared" si="44"/>
        <v/>
      </c>
      <c r="AK288" t="str">
        <f t="shared" si="45"/>
        <v/>
      </c>
      <c r="AL288" t="str">
        <f t="shared" si="46"/>
        <v/>
      </c>
    </row>
    <row r="289" spans="13:38">
      <c r="M289" s="45"/>
      <c r="V289" s="14"/>
      <c r="AF289" s="14" t="str">
        <f t="shared" si="40"/>
        <v/>
      </c>
      <c r="AG289" t="str">
        <f t="shared" si="41"/>
        <v/>
      </c>
      <c r="AH289" t="str">
        <f t="shared" si="42"/>
        <v/>
      </c>
      <c r="AI289" t="str">
        <f t="shared" si="43"/>
        <v/>
      </c>
      <c r="AJ289" t="str">
        <f t="shared" si="44"/>
        <v/>
      </c>
      <c r="AK289" t="str">
        <f t="shared" si="45"/>
        <v/>
      </c>
      <c r="AL289" t="str">
        <f t="shared" si="46"/>
        <v/>
      </c>
    </row>
    <row r="290" spans="13:38">
      <c r="M290" s="45"/>
      <c r="V290" s="14"/>
      <c r="AF290" s="14" t="str">
        <f t="shared" si="40"/>
        <v/>
      </c>
      <c r="AG290" t="str">
        <f t="shared" si="41"/>
        <v/>
      </c>
      <c r="AH290" t="str">
        <f t="shared" si="42"/>
        <v/>
      </c>
      <c r="AI290" t="str">
        <f t="shared" si="43"/>
        <v/>
      </c>
      <c r="AJ290" t="str">
        <f t="shared" si="44"/>
        <v/>
      </c>
      <c r="AK290" t="str">
        <f t="shared" si="45"/>
        <v/>
      </c>
      <c r="AL290" t="str">
        <f t="shared" si="46"/>
        <v/>
      </c>
    </row>
    <row r="291" spans="13:38">
      <c r="M291" s="45"/>
      <c r="V291" s="14"/>
      <c r="AF291" s="14" t="str">
        <f t="shared" si="40"/>
        <v/>
      </c>
      <c r="AG291" t="str">
        <f t="shared" si="41"/>
        <v/>
      </c>
      <c r="AH291" t="str">
        <f t="shared" si="42"/>
        <v/>
      </c>
      <c r="AI291" t="str">
        <f t="shared" si="43"/>
        <v/>
      </c>
      <c r="AJ291" t="str">
        <f t="shared" si="44"/>
        <v/>
      </c>
      <c r="AK291" t="str">
        <f t="shared" si="45"/>
        <v/>
      </c>
      <c r="AL291" t="str">
        <f t="shared" si="46"/>
        <v/>
      </c>
    </row>
    <row r="292" spans="13:38">
      <c r="M292" s="45"/>
      <c r="V292" s="14"/>
      <c r="AF292" s="14" t="str">
        <f t="shared" si="40"/>
        <v/>
      </c>
      <c r="AG292" t="str">
        <f t="shared" si="41"/>
        <v/>
      </c>
      <c r="AH292" t="str">
        <f t="shared" si="42"/>
        <v/>
      </c>
      <c r="AI292" t="str">
        <f t="shared" si="43"/>
        <v/>
      </c>
      <c r="AJ292" t="str">
        <f t="shared" si="44"/>
        <v/>
      </c>
      <c r="AK292" t="str">
        <f t="shared" si="45"/>
        <v/>
      </c>
      <c r="AL292" t="str">
        <f t="shared" si="46"/>
        <v/>
      </c>
    </row>
    <row r="293" spans="13:38">
      <c r="M293" s="45"/>
      <c r="V293" s="14"/>
      <c r="AF293" s="14" t="str">
        <f t="shared" si="40"/>
        <v/>
      </c>
      <c r="AG293" t="str">
        <f t="shared" si="41"/>
        <v/>
      </c>
      <c r="AH293" t="str">
        <f t="shared" si="42"/>
        <v/>
      </c>
      <c r="AI293" t="str">
        <f t="shared" si="43"/>
        <v/>
      </c>
      <c r="AJ293" t="str">
        <f t="shared" si="44"/>
        <v/>
      </c>
      <c r="AK293" t="str">
        <f t="shared" si="45"/>
        <v/>
      </c>
      <c r="AL293" t="str">
        <f t="shared" si="46"/>
        <v/>
      </c>
    </row>
    <row r="294" spans="13:38">
      <c r="M294" s="45"/>
      <c r="V294" s="14"/>
      <c r="AF294" s="14" t="str">
        <f t="shared" si="40"/>
        <v/>
      </c>
      <c r="AG294" t="str">
        <f t="shared" si="41"/>
        <v/>
      </c>
      <c r="AH294" t="str">
        <f t="shared" si="42"/>
        <v/>
      </c>
      <c r="AI294" t="str">
        <f t="shared" si="43"/>
        <v/>
      </c>
      <c r="AJ294" t="str">
        <f t="shared" si="44"/>
        <v/>
      </c>
      <c r="AK294" t="str">
        <f t="shared" si="45"/>
        <v/>
      </c>
      <c r="AL294" t="str">
        <f t="shared" si="46"/>
        <v/>
      </c>
    </row>
    <row r="295" spans="13:38">
      <c r="M295" s="45"/>
      <c r="V295" s="14"/>
      <c r="AF295" s="14" t="str">
        <f t="shared" si="40"/>
        <v/>
      </c>
      <c r="AG295" t="str">
        <f t="shared" si="41"/>
        <v/>
      </c>
      <c r="AH295" t="str">
        <f t="shared" si="42"/>
        <v/>
      </c>
      <c r="AI295" t="str">
        <f t="shared" si="43"/>
        <v/>
      </c>
      <c r="AJ295" t="str">
        <f t="shared" si="44"/>
        <v/>
      </c>
      <c r="AK295" t="str">
        <f t="shared" si="45"/>
        <v/>
      </c>
      <c r="AL295" t="str">
        <f t="shared" si="46"/>
        <v/>
      </c>
    </row>
    <row r="296" spans="13:38">
      <c r="M296" s="45"/>
      <c r="V296" s="14"/>
      <c r="AF296" s="14" t="str">
        <f t="shared" si="40"/>
        <v/>
      </c>
      <c r="AG296" t="str">
        <f t="shared" si="41"/>
        <v/>
      </c>
      <c r="AH296" t="str">
        <f t="shared" si="42"/>
        <v/>
      </c>
      <c r="AI296" t="str">
        <f t="shared" si="43"/>
        <v/>
      </c>
      <c r="AJ296" t="str">
        <f t="shared" si="44"/>
        <v/>
      </c>
      <c r="AK296" t="str">
        <f t="shared" si="45"/>
        <v/>
      </c>
      <c r="AL296" t="str">
        <f t="shared" si="46"/>
        <v/>
      </c>
    </row>
    <row r="297" spans="13:38">
      <c r="M297" s="45"/>
      <c r="V297" s="14"/>
      <c r="AF297" s="14" t="str">
        <f t="shared" si="40"/>
        <v/>
      </c>
      <c r="AG297" t="str">
        <f t="shared" si="41"/>
        <v/>
      </c>
      <c r="AH297" t="str">
        <f t="shared" si="42"/>
        <v/>
      </c>
      <c r="AI297" t="str">
        <f t="shared" si="43"/>
        <v/>
      </c>
      <c r="AJ297" t="str">
        <f t="shared" si="44"/>
        <v/>
      </c>
      <c r="AK297" t="str">
        <f t="shared" si="45"/>
        <v/>
      </c>
      <c r="AL297" t="str">
        <f t="shared" si="46"/>
        <v/>
      </c>
    </row>
    <row r="298" spans="13:38">
      <c r="M298" s="45"/>
      <c r="V298" s="14"/>
      <c r="AF298" s="14" t="str">
        <f t="shared" si="40"/>
        <v/>
      </c>
      <c r="AG298" t="str">
        <f t="shared" si="41"/>
        <v/>
      </c>
      <c r="AH298" t="str">
        <f t="shared" si="42"/>
        <v/>
      </c>
      <c r="AI298" t="str">
        <f t="shared" si="43"/>
        <v/>
      </c>
      <c r="AJ298" t="str">
        <f t="shared" si="44"/>
        <v/>
      </c>
      <c r="AK298" t="str">
        <f t="shared" si="45"/>
        <v/>
      </c>
      <c r="AL298" t="str">
        <f t="shared" si="46"/>
        <v/>
      </c>
    </row>
    <row r="299" spans="13:38">
      <c r="M299" s="45"/>
      <c r="V299" s="14"/>
      <c r="AF299" s="14" t="str">
        <f t="shared" si="40"/>
        <v/>
      </c>
      <c r="AG299" t="str">
        <f t="shared" si="41"/>
        <v/>
      </c>
      <c r="AH299" t="str">
        <f t="shared" si="42"/>
        <v/>
      </c>
      <c r="AI299" t="str">
        <f t="shared" si="43"/>
        <v/>
      </c>
      <c r="AJ299" t="str">
        <f t="shared" si="44"/>
        <v/>
      </c>
      <c r="AK299" t="str">
        <f t="shared" si="45"/>
        <v/>
      </c>
      <c r="AL299" t="str">
        <f t="shared" si="46"/>
        <v/>
      </c>
    </row>
    <row r="300" spans="13:38">
      <c r="M300" s="45"/>
      <c r="V300" s="14"/>
      <c r="AF300" s="14" t="str">
        <f t="shared" si="40"/>
        <v/>
      </c>
      <c r="AG300" t="str">
        <f t="shared" si="41"/>
        <v/>
      </c>
      <c r="AH300" t="str">
        <f t="shared" si="42"/>
        <v/>
      </c>
      <c r="AI300" t="str">
        <f t="shared" si="43"/>
        <v/>
      </c>
      <c r="AJ300" t="str">
        <f t="shared" si="44"/>
        <v/>
      </c>
      <c r="AK300" t="str">
        <f t="shared" si="45"/>
        <v/>
      </c>
      <c r="AL300" t="str">
        <f t="shared" si="46"/>
        <v/>
      </c>
    </row>
    <row r="301" spans="13:38">
      <c r="M301" s="45"/>
      <c r="V301" s="14"/>
      <c r="AF301" s="14" t="str">
        <f t="shared" si="40"/>
        <v/>
      </c>
      <c r="AG301" t="str">
        <f t="shared" si="41"/>
        <v/>
      </c>
      <c r="AH301" t="str">
        <f t="shared" si="42"/>
        <v/>
      </c>
      <c r="AI301" t="str">
        <f t="shared" si="43"/>
        <v/>
      </c>
      <c r="AJ301" t="str">
        <f t="shared" si="44"/>
        <v/>
      </c>
      <c r="AK301" t="str">
        <f t="shared" si="45"/>
        <v/>
      </c>
      <c r="AL301" t="str">
        <f t="shared" si="46"/>
        <v/>
      </c>
    </row>
    <row r="302" spans="13:38">
      <c r="M302" s="45"/>
      <c r="V302" s="14"/>
      <c r="AF302" s="14" t="str">
        <f t="shared" si="40"/>
        <v/>
      </c>
      <c r="AG302" t="str">
        <f t="shared" si="41"/>
        <v/>
      </c>
      <c r="AH302" t="str">
        <f t="shared" si="42"/>
        <v/>
      </c>
      <c r="AI302" t="str">
        <f t="shared" si="43"/>
        <v/>
      </c>
      <c r="AJ302" t="str">
        <f t="shared" si="44"/>
        <v/>
      </c>
      <c r="AK302" t="str">
        <f t="shared" si="45"/>
        <v/>
      </c>
      <c r="AL302" t="str">
        <f t="shared" si="46"/>
        <v/>
      </c>
    </row>
    <row r="303" spans="13:38">
      <c r="M303" s="45"/>
      <c r="V303" s="14"/>
      <c r="AF303" s="14" t="str">
        <f t="shared" si="40"/>
        <v/>
      </c>
      <c r="AG303" t="str">
        <f t="shared" si="41"/>
        <v/>
      </c>
      <c r="AH303" t="str">
        <f t="shared" si="42"/>
        <v/>
      </c>
      <c r="AI303" t="str">
        <f t="shared" si="43"/>
        <v/>
      </c>
      <c r="AJ303" t="str">
        <f t="shared" si="44"/>
        <v/>
      </c>
      <c r="AK303" t="str">
        <f t="shared" si="45"/>
        <v/>
      </c>
      <c r="AL303" t="str">
        <f t="shared" si="46"/>
        <v/>
      </c>
    </row>
    <row r="304" spans="13:38">
      <c r="M304" s="45"/>
      <c r="V304" s="14"/>
      <c r="AF304" s="14" t="str">
        <f t="shared" si="40"/>
        <v/>
      </c>
      <c r="AG304" t="str">
        <f t="shared" si="41"/>
        <v/>
      </c>
      <c r="AH304" t="str">
        <f t="shared" si="42"/>
        <v/>
      </c>
      <c r="AI304" t="str">
        <f t="shared" si="43"/>
        <v/>
      </c>
      <c r="AJ304" t="str">
        <f t="shared" si="44"/>
        <v/>
      </c>
      <c r="AK304" t="str">
        <f t="shared" si="45"/>
        <v/>
      </c>
      <c r="AL304" t="str">
        <f t="shared" si="46"/>
        <v/>
      </c>
    </row>
    <row r="305" spans="13:38">
      <c r="M305" s="45"/>
      <c r="V305" s="14"/>
      <c r="AF305" s="14" t="str">
        <f t="shared" si="40"/>
        <v/>
      </c>
      <c r="AG305" t="str">
        <f t="shared" si="41"/>
        <v/>
      </c>
      <c r="AH305" t="str">
        <f t="shared" si="42"/>
        <v/>
      </c>
      <c r="AI305" t="str">
        <f t="shared" si="43"/>
        <v/>
      </c>
      <c r="AJ305" t="str">
        <f t="shared" si="44"/>
        <v/>
      </c>
      <c r="AK305" t="str">
        <f t="shared" si="45"/>
        <v/>
      </c>
      <c r="AL305" t="str">
        <f t="shared" si="46"/>
        <v/>
      </c>
    </row>
    <row r="306" spans="13:38">
      <c r="M306" s="45"/>
      <c r="V306" s="14"/>
      <c r="AF306" s="14" t="str">
        <f t="shared" si="40"/>
        <v/>
      </c>
      <c r="AG306" t="str">
        <f t="shared" si="41"/>
        <v/>
      </c>
      <c r="AH306" t="str">
        <f t="shared" si="42"/>
        <v/>
      </c>
      <c r="AI306" t="str">
        <f t="shared" si="43"/>
        <v/>
      </c>
      <c r="AJ306" t="str">
        <f t="shared" si="44"/>
        <v/>
      </c>
      <c r="AK306" t="str">
        <f t="shared" si="45"/>
        <v/>
      </c>
      <c r="AL306" t="str">
        <f t="shared" si="46"/>
        <v/>
      </c>
    </row>
    <row r="307" spans="13:38">
      <c r="M307" s="45"/>
      <c r="V307" s="14"/>
      <c r="AF307" s="14" t="str">
        <f t="shared" si="40"/>
        <v/>
      </c>
      <c r="AG307" t="str">
        <f t="shared" si="41"/>
        <v/>
      </c>
      <c r="AH307" t="str">
        <f t="shared" si="42"/>
        <v/>
      </c>
      <c r="AI307" t="str">
        <f t="shared" si="43"/>
        <v/>
      </c>
      <c r="AJ307" t="str">
        <f t="shared" si="44"/>
        <v/>
      </c>
      <c r="AK307" t="str">
        <f t="shared" si="45"/>
        <v/>
      </c>
      <c r="AL307" t="str">
        <f t="shared" si="46"/>
        <v/>
      </c>
    </row>
    <row r="308" spans="13:38">
      <c r="M308" s="45"/>
      <c r="V308" s="14"/>
      <c r="AF308" s="14" t="str">
        <f t="shared" si="40"/>
        <v/>
      </c>
      <c r="AG308" t="str">
        <f t="shared" si="41"/>
        <v/>
      </c>
      <c r="AH308" t="str">
        <f t="shared" si="42"/>
        <v/>
      </c>
      <c r="AI308" t="str">
        <f t="shared" si="43"/>
        <v/>
      </c>
      <c r="AJ308" t="str">
        <f t="shared" si="44"/>
        <v/>
      </c>
      <c r="AK308" t="str">
        <f t="shared" si="45"/>
        <v/>
      </c>
      <c r="AL308" t="str">
        <f t="shared" si="46"/>
        <v/>
      </c>
    </row>
    <row r="309" spans="13:38">
      <c r="M309" s="45"/>
      <c r="V309" s="14"/>
      <c r="AF309" s="14" t="str">
        <f t="shared" si="40"/>
        <v/>
      </c>
      <c r="AG309" t="str">
        <f t="shared" si="41"/>
        <v/>
      </c>
      <c r="AH309" t="str">
        <f t="shared" si="42"/>
        <v/>
      </c>
      <c r="AI309" t="str">
        <f t="shared" si="43"/>
        <v/>
      </c>
      <c r="AJ309" t="str">
        <f t="shared" si="44"/>
        <v/>
      </c>
      <c r="AK309" t="str">
        <f t="shared" si="45"/>
        <v/>
      </c>
      <c r="AL309" t="str">
        <f t="shared" si="46"/>
        <v/>
      </c>
    </row>
    <row r="310" spans="13:38">
      <c r="M310" s="45"/>
      <c r="V310" s="14"/>
      <c r="AF310" s="14" t="str">
        <f t="shared" si="40"/>
        <v/>
      </c>
      <c r="AG310" t="str">
        <f t="shared" si="41"/>
        <v/>
      </c>
      <c r="AH310" t="str">
        <f t="shared" si="42"/>
        <v/>
      </c>
      <c r="AI310" t="str">
        <f t="shared" si="43"/>
        <v/>
      </c>
      <c r="AJ310" t="str">
        <f t="shared" si="44"/>
        <v/>
      </c>
      <c r="AK310" t="str">
        <f t="shared" si="45"/>
        <v/>
      </c>
      <c r="AL310" t="str">
        <f t="shared" si="46"/>
        <v/>
      </c>
    </row>
    <row r="311" spans="13:38">
      <c r="M311" s="45"/>
      <c r="V311" s="14"/>
      <c r="AF311" s="14" t="str">
        <f t="shared" si="40"/>
        <v/>
      </c>
      <c r="AG311" t="str">
        <f t="shared" si="41"/>
        <v/>
      </c>
      <c r="AH311" t="str">
        <f t="shared" si="42"/>
        <v/>
      </c>
      <c r="AI311" t="str">
        <f t="shared" si="43"/>
        <v/>
      </c>
      <c r="AJ311" t="str">
        <f t="shared" si="44"/>
        <v/>
      </c>
      <c r="AK311" t="str">
        <f t="shared" si="45"/>
        <v/>
      </c>
      <c r="AL311" t="str">
        <f t="shared" si="46"/>
        <v/>
      </c>
    </row>
    <row r="312" spans="13:38">
      <c r="M312" s="45"/>
      <c r="V312" s="14"/>
      <c r="AF312" s="14" t="str">
        <f t="shared" si="40"/>
        <v/>
      </c>
      <c r="AG312" t="str">
        <f t="shared" si="41"/>
        <v/>
      </c>
      <c r="AH312" t="str">
        <f t="shared" si="42"/>
        <v/>
      </c>
      <c r="AI312" t="str">
        <f t="shared" si="43"/>
        <v/>
      </c>
      <c r="AJ312" t="str">
        <f t="shared" si="44"/>
        <v/>
      </c>
      <c r="AK312" t="str">
        <f t="shared" si="45"/>
        <v/>
      </c>
      <c r="AL312" t="str">
        <f t="shared" si="46"/>
        <v/>
      </c>
    </row>
    <row r="313" spans="13:38">
      <c r="M313" s="45"/>
      <c r="V313" s="14"/>
      <c r="AF313" s="14" t="str">
        <f t="shared" si="40"/>
        <v/>
      </c>
      <c r="AG313" t="str">
        <f t="shared" si="41"/>
        <v/>
      </c>
      <c r="AH313" t="str">
        <f t="shared" si="42"/>
        <v/>
      </c>
      <c r="AI313" t="str">
        <f t="shared" si="43"/>
        <v/>
      </c>
      <c r="AJ313" t="str">
        <f t="shared" si="44"/>
        <v/>
      </c>
      <c r="AK313" t="str">
        <f t="shared" si="45"/>
        <v/>
      </c>
      <c r="AL313" t="str">
        <f t="shared" si="46"/>
        <v/>
      </c>
    </row>
    <row r="314" spans="13:38">
      <c r="M314" s="45"/>
      <c r="V314" s="14"/>
      <c r="AF314" s="14" t="str">
        <f t="shared" si="40"/>
        <v/>
      </c>
      <c r="AG314" t="str">
        <f t="shared" si="41"/>
        <v/>
      </c>
      <c r="AH314" t="str">
        <f t="shared" si="42"/>
        <v/>
      </c>
      <c r="AI314" t="str">
        <f t="shared" si="43"/>
        <v/>
      </c>
      <c r="AJ314" t="str">
        <f t="shared" si="44"/>
        <v/>
      </c>
      <c r="AK314" t="str">
        <f t="shared" si="45"/>
        <v/>
      </c>
      <c r="AL314" t="str">
        <f t="shared" si="46"/>
        <v/>
      </c>
    </row>
    <row r="315" spans="13:38">
      <c r="M315" s="45"/>
      <c r="V315" s="14"/>
      <c r="AF315" s="14" t="str">
        <f t="shared" si="40"/>
        <v/>
      </c>
      <c r="AG315" t="str">
        <f t="shared" si="41"/>
        <v/>
      </c>
      <c r="AH315" t="str">
        <f t="shared" si="42"/>
        <v/>
      </c>
      <c r="AI315" t="str">
        <f t="shared" si="43"/>
        <v/>
      </c>
      <c r="AJ315" t="str">
        <f t="shared" si="44"/>
        <v/>
      </c>
      <c r="AK315" t="str">
        <f t="shared" si="45"/>
        <v/>
      </c>
      <c r="AL315" t="str">
        <f t="shared" si="46"/>
        <v/>
      </c>
    </row>
    <row r="316" spans="13:38">
      <c r="M316" s="45"/>
      <c r="V316" s="14"/>
      <c r="AF316" s="14" t="str">
        <f t="shared" si="40"/>
        <v/>
      </c>
      <c r="AG316" t="str">
        <f t="shared" si="41"/>
        <v/>
      </c>
      <c r="AH316" t="str">
        <f t="shared" si="42"/>
        <v/>
      </c>
      <c r="AI316" t="str">
        <f t="shared" si="43"/>
        <v/>
      </c>
      <c r="AJ316" t="str">
        <f t="shared" si="44"/>
        <v/>
      </c>
      <c r="AK316" t="str">
        <f t="shared" si="45"/>
        <v/>
      </c>
      <c r="AL316" t="str">
        <f t="shared" si="46"/>
        <v/>
      </c>
    </row>
    <row r="317" spans="13:38">
      <c r="M317" s="45"/>
      <c r="V317" s="14"/>
      <c r="AF317" s="14" t="str">
        <f t="shared" si="40"/>
        <v/>
      </c>
      <c r="AG317" t="str">
        <f t="shared" si="41"/>
        <v/>
      </c>
      <c r="AH317" t="str">
        <f t="shared" si="42"/>
        <v/>
      </c>
      <c r="AI317" t="str">
        <f t="shared" si="43"/>
        <v/>
      </c>
      <c r="AJ317" t="str">
        <f t="shared" si="44"/>
        <v/>
      </c>
      <c r="AK317" t="str">
        <f t="shared" si="45"/>
        <v/>
      </c>
      <c r="AL317" t="str">
        <f t="shared" si="46"/>
        <v/>
      </c>
    </row>
    <row r="318" spans="13:38">
      <c r="M318" s="45"/>
      <c r="V318" s="14"/>
      <c r="AF318" s="14" t="str">
        <f t="shared" si="40"/>
        <v/>
      </c>
      <c r="AG318" t="str">
        <f t="shared" si="41"/>
        <v/>
      </c>
      <c r="AH318" t="str">
        <f t="shared" si="42"/>
        <v/>
      </c>
      <c r="AI318" t="str">
        <f t="shared" si="43"/>
        <v/>
      </c>
      <c r="AJ318" t="str">
        <f t="shared" si="44"/>
        <v/>
      </c>
      <c r="AK318" t="str">
        <f t="shared" si="45"/>
        <v/>
      </c>
      <c r="AL318" t="str">
        <f t="shared" si="46"/>
        <v/>
      </c>
    </row>
    <row r="319" spans="13:38">
      <c r="M319" s="45"/>
      <c r="V319" s="14"/>
      <c r="AF319" s="14" t="str">
        <f t="shared" si="40"/>
        <v/>
      </c>
      <c r="AG319" t="str">
        <f t="shared" si="41"/>
        <v/>
      </c>
      <c r="AH319" t="str">
        <f t="shared" si="42"/>
        <v/>
      </c>
      <c r="AI319" t="str">
        <f t="shared" si="43"/>
        <v/>
      </c>
      <c r="AJ319" t="str">
        <f t="shared" si="44"/>
        <v/>
      </c>
      <c r="AK319" t="str">
        <f t="shared" si="45"/>
        <v/>
      </c>
      <c r="AL319" t="str">
        <f t="shared" si="46"/>
        <v/>
      </c>
    </row>
    <row r="320" spans="13:38">
      <c r="M320" s="45"/>
      <c r="V320" s="14"/>
      <c r="AF320" s="14" t="str">
        <f t="shared" si="40"/>
        <v/>
      </c>
      <c r="AG320" t="str">
        <f t="shared" si="41"/>
        <v/>
      </c>
      <c r="AH320" t="str">
        <f t="shared" si="42"/>
        <v/>
      </c>
      <c r="AI320" t="str">
        <f t="shared" si="43"/>
        <v/>
      </c>
      <c r="AJ320" t="str">
        <f t="shared" si="44"/>
        <v/>
      </c>
      <c r="AK320" t="str">
        <f t="shared" si="45"/>
        <v/>
      </c>
      <c r="AL320" t="str">
        <f t="shared" si="46"/>
        <v/>
      </c>
    </row>
    <row r="321" spans="13:38">
      <c r="M321" s="45"/>
      <c r="V321" s="14"/>
      <c r="AF321" s="14" t="str">
        <f t="shared" si="40"/>
        <v/>
      </c>
      <c r="AG321" t="str">
        <f t="shared" si="41"/>
        <v/>
      </c>
      <c r="AH321" t="str">
        <f t="shared" si="42"/>
        <v/>
      </c>
      <c r="AI321" t="str">
        <f t="shared" si="43"/>
        <v/>
      </c>
      <c r="AJ321" t="str">
        <f t="shared" si="44"/>
        <v/>
      </c>
      <c r="AK321" t="str">
        <f t="shared" si="45"/>
        <v/>
      </c>
      <c r="AL321" t="str">
        <f t="shared" si="46"/>
        <v/>
      </c>
    </row>
    <row r="322" spans="13:38">
      <c r="M322" s="45"/>
      <c r="V322" s="14"/>
      <c r="AF322" s="14" t="str">
        <f t="shared" si="40"/>
        <v/>
      </c>
      <c r="AG322" t="str">
        <f t="shared" si="41"/>
        <v/>
      </c>
      <c r="AH322" t="str">
        <f t="shared" si="42"/>
        <v/>
      </c>
      <c r="AI322" t="str">
        <f t="shared" si="43"/>
        <v/>
      </c>
      <c r="AJ322" t="str">
        <f t="shared" si="44"/>
        <v/>
      </c>
      <c r="AK322" t="str">
        <f t="shared" si="45"/>
        <v/>
      </c>
      <c r="AL322" t="str">
        <f t="shared" si="46"/>
        <v/>
      </c>
    </row>
    <row r="323" spans="13:38">
      <c r="M323" s="45"/>
      <c r="V323" s="14"/>
      <c r="AF323" s="14" t="str">
        <f t="shared" si="40"/>
        <v/>
      </c>
      <c r="AG323" t="str">
        <f t="shared" si="41"/>
        <v/>
      </c>
      <c r="AH323" t="str">
        <f t="shared" si="42"/>
        <v/>
      </c>
      <c r="AI323" t="str">
        <f t="shared" si="43"/>
        <v/>
      </c>
      <c r="AJ323" t="str">
        <f t="shared" si="44"/>
        <v/>
      </c>
      <c r="AK323" t="str">
        <f t="shared" si="45"/>
        <v/>
      </c>
      <c r="AL323" t="str">
        <f t="shared" si="46"/>
        <v/>
      </c>
    </row>
    <row r="324" spans="13:38">
      <c r="M324" s="45"/>
      <c r="V324" s="14"/>
      <c r="AF324" s="14" t="str">
        <f t="shared" ref="AF324:AF387" si="47">IF($V324="", "", $V324)</f>
        <v/>
      </c>
      <c r="AG324" t="str">
        <f t="shared" ref="AG324:AG387" si="48">IF($X324&lt;0, "NA", IF(ISERROR($W324/$X324), "", $W324/$X324))</f>
        <v/>
      </c>
      <c r="AH324" t="str">
        <f t="shared" ref="AH324:AH387" si="49">IF($Y324&lt;0, "NA", IF(ISERROR($W324/$Y324), "", $W324/$Y324))</f>
        <v/>
      </c>
      <c r="AI324" t="str">
        <f t="shared" ref="AI324:AI387" si="50">IF($Z324&lt;0, "NA", IF(ISERROR($W324/$Z324), "", $W324/$Z324))</f>
        <v/>
      </c>
      <c r="AJ324" t="str">
        <f t="shared" ref="AJ324:AJ387" si="51">IF($AB324&lt;0, "NA", IF(ISERROR($AA324/$AB324), "", $AA324/$AB324))</f>
        <v/>
      </c>
      <c r="AK324" t="str">
        <f t="shared" ref="AK324:AK387" si="52">IF($AC324&lt;0, "NA", IF(ISERROR($AA324/$AC324), "", $AA324/$AC324))</f>
        <v/>
      </c>
      <c r="AL324" t="str">
        <f t="shared" ref="AL324:AL387" si="53">IF($AD324&lt;0, "NA", IF(ISERROR($AA324/$AD324), "", $AA324/$AD324))</f>
        <v/>
      </c>
    </row>
    <row r="325" spans="13:38">
      <c r="M325" s="45"/>
      <c r="V325" s="14"/>
      <c r="AF325" s="14" t="str">
        <f t="shared" si="47"/>
        <v/>
      </c>
      <c r="AG325" t="str">
        <f t="shared" si="48"/>
        <v/>
      </c>
      <c r="AH325" t="str">
        <f t="shared" si="49"/>
        <v/>
      </c>
      <c r="AI325" t="str">
        <f t="shared" si="50"/>
        <v/>
      </c>
      <c r="AJ325" t="str">
        <f t="shared" si="51"/>
        <v/>
      </c>
      <c r="AK325" t="str">
        <f t="shared" si="52"/>
        <v/>
      </c>
      <c r="AL325" t="str">
        <f t="shared" si="53"/>
        <v/>
      </c>
    </row>
    <row r="326" spans="13:38">
      <c r="M326" s="45"/>
      <c r="V326" s="14"/>
      <c r="AF326" s="14" t="str">
        <f t="shared" si="47"/>
        <v/>
      </c>
      <c r="AG326" t="str">
        <f t="shared" si="48"/>
        <v/>
      </c>
      <c r="AH326" t="str">
        <f t="shared" si="49"/>
        <v/>
      </c>
      <c r="AI326" t="str">
        <f t="shared" si="50"/>
        <v/>
      </c>
      <c r="AJ326" t="str">
        <f t="shared" si="51"/>
        <v/>
      </c>
      <c r="AK326" t="str">
        <f t="shared" si="52"/>
        <v/>
      </c>
      <c r="AL326" t="str">
        <f t="shared" si="53"/>
        <v/>
      </c>
    </row>
    <row r="327" spans="13:38">
      <c r="M327" s="45"/>
      <c r="V327" s="14"/>
      <c r="AF327" s="14" t="str">
        <f t="shared" si="47"/>
        <v/>
      </c>
      <c r="AG327" t="str">
        <f t="shared" si="48"/>
        <v/>
      </c>
      <c r="AH327" t="str">
        <f t="shared" si="49"/>
        <v/>
      </c>
      <c r="AI327" t="str">
        <f t="shared" si="50"/>
        <v/>
      </c>
      <c r="AJ327" t="str">
        <f t="shared" si="51"/>
        <v/>
      </c>
      <c r="AK327" t="str">
        <f t="shared" si="52"/>
        <v/>
      </c>
      <c r="AL327" t="str">
        <f t="shared" si="53"/>
        <v/>
      </c>
    </row>
    <row r="328" spans="13:38">
      <c r="M328" s="45"/>
      <c r="V328" s="14"/>
      <c r="AF328" s="14" t="str">
        <f t="shared" si="47"/>
        <v/>
      </c>
      <c r="AG328" t="str">
        <f t="shared" si="48"/>
        <v/>
      </c>
      <c r="AH328" t="str">
        <f t="shared" si="49"/>
        <v/>
      </c>
      <c r="AI328" t="str">
        <f t="shared" si="50"/>
        <v/>
      </c>
      <c r="AJ328" t="str">
        <f t="shared" si="51"/>
        <v/>
      </c>
      <c r="AK328" t="str">
        <f t="shared" si="52"/>
        <v/>
      </c>
      <c r="AL328" t="str">
        <f t="shared" si="53"/>
        <v/>
      </c>
    </row>
    <row r="329" spans="13:38">
      <c r="M329" s="45"/>
      <c r="V329" s="14"/>
      <c r="AF329" s="14" t="str">
        <f t="shared" si="47"/>
        <v/>
      </c>
      <c r="AG329" t="str">
        <f t="shared" si="48"/>
        <v/>
      </c>
      <c r="AH329" t="str">
        <f t="shared" si="49"/>
        <v/>
      </c>
      <c r="AI329" t="str">
        <f t="shared" si="50"/>
        <v/>
      </c>
      <c r="AJ329" t="str">
        <f t="shared" si="51"/>
        <v/>
      </c>
      <c r="AK329" t="str">
        <f t="shared" si="52"/>
        <v/>
      </c>
      <c r="AL329" t="str">
        <f t="shared" si="53"/>
        <v/>
      </c>
    </row>
    <row r="330" spans="13:38">
      <c r="M330" s="45"/>
      <c r="V330" s="14"/>
      <c r="AF330" s="14" t="str">
        <f t="shared" si="47"/>
        <v/>
      </c>
      <c r="AG330" t="str">
        <f t="shared" si="48"/>
        <v/>
      </c>
      <c r="AH330" t="str">
        <f t="shared" si="49"/>
        <v/>
      </c>
      <c r="AI330" t="str">
        <f t="shared" si="50"/>
        <v/>
      </c>
      <c r="AJ330" t="str">
        <f t="shared" si="51"/>
        <v/>
      </c>
      <c r="AK330" t="str">
        <f t="shared" si="52"/>
        <v/>
      </c>
      <c r="AL330" t="str">
        <f t="shared" si="53"/>
        <v/>
      </c>
    </row>
    <row r="331" spans="13:38">
      <c r="M331" s="45"/>
      <c r="V331" s="14"/>
      <c r="AF331" s="14" t="str">
        <f t="shared" si="47"/>
        <v/>
      </c>
      <c r="AG331" t="str">
        <f t="shared" si="48"/>
        <v/>
      </c>
      <c r="AH331" t="str">
        <f t="shared" si="49"/>
        <v/>
      </c>
      <c r="AI331" t="str">
        <f t="shared" si="50"/>
        <v/>
      </c>
      <c r="AJ331" t="str">
        <f t="shared" si="51"/>
        <v/>
      </c>
      <c r="AK331" t="str">
        <f t="shared" si="52"/>
        <v/>
      </c>
      <c r="AL331" t="str">
        <f t="shared" si="53"/>
        <v/>
      </c>
    </row>
    <row r="332" spans="13:38">
      <c r="M332" s="45"/>
      <c r="V332" s="14"/>
      <c r="AF332" s="14" t="str">
        <f t="shared" si="47"/>
        <v/>
      </c>
      <c r="AG332" t="str">
        <f t="shared" si="48"/>
        <v/>
      </c>
      <c r="AH332" t="str">
        <f t="shared" si="49"/>
        <v/>
      </c>
      <c r="AI332" t="str">
        <f t="shared" si="50"/>
        <v/>
      </c>
      <c r="AJ332" t="str">
        <f t="shared" si="51"/>
        <v/>
      </c>
      <c r="AK332" t="str">
        <f t="shared" si="52"/>
        <v/>
      </c>
      <c r="AL332" t="str">
        <f t="shared" si="53"/>
        <v/>
      </c>
    </row>
    <row r="333" spans="13:38">
      <c r="M333" s="45"/>
      <c r="V333" s="14"/>
      <c r="AF333" s="14" t="str">
        <f t="shared" si="47"/>
        <v/>
      </c>
      <c r="AG333" t="str">
        <f t="shared" si="48"/>
        <v/>
      </c>
      <c r="AH333" t="str">
        <f t="shared" si="49"/>
        <v/>
      </c>
      <c r="AI333" t="str">
        <f t="shared" si="50"/>
        <v/>
      </c>
      <c r="AJ333" t="str">
        <f t="shared" si="51"/>
        <v/>
      </c>
      <c r="AK333" t="str">
        <f t="shared" si="52"/>
        <v/>
      </c>
      <c r="AL333" t="str">
        <f t="shared" si="53"/>
        <v/>
      </c>
    </row>
    <row r="334" spans="13:38">
      <c r="M334" s="45"/>
      <c r="V334" s="14"/>
      <c r="AF334" s="14" t="str">
        <f t="shared" si="47"/>
        <v/>
      </c>
      <c r="AG334" t="str">
        <f t="shared" si="48"/>
        <v/>
      </c>
      <c r="AH334" t="str">
        <f t="shared" si="49"/>
        <v/>
      </c>
      <c r="AI334" t="str">
        <f t="shared" si="50"/>
        <v/>
      </c>
      <c r="AJ334" t="str">
        <f t="shared" si="51"/>
        <v/>
      </c>
      <c r="AK334" t="str">
        <f t="shared" si="52"/>
        <v/>
      </c>
      <c r="AL334" t="str">
        <f t="shared" si="53"/>
        <v/>
      </c>
    </row>
    <row r="335" spans="13:38">
      <c r="M335" s="45"/>
      <c r="V335" s="14"/>
      <c r="AF335" s="14" t="str">
        <f t="shared" si="47"/>
        <v/>
      </c>
      <c r="AG335" t="str">
        <f t="shared" si="48"/>
        <v/>
      </c>
      <c r="AH335" t="str">
        <f t="shared" si="49"/>
        <v/>
      </c>
      <c r="AI335" t="str">
        <f t="shared" si="50"/>
        <v/>
      </c>
      <c r="AJ335" t="str">
        <f t="shared" si="51"/>
        <v/>
      </c>
      <c r="AK335" t="str">
        <f t="shared" si="52"/>
        <v/>
      </c>
      <c r="AL335" t="str">
        <f t="shared" si="53"/>
        <v/>
      </c>
    </row>
    <row r="336" spans="13:38">
      <c r="M336" s="45"/>
      <c r="V336" s="14"/>
      <c r="AF336" s="14" t="str">
        <f t="shared" si="47"/>
        <v/>
      </c>
      <c r="AG336" t="str">
        <f t="shared" si="48"/>
        <v/>
      </c>
      <c r="AH336" t="str">
        <f t="shared" si="49"/>
        <v/>
      </c>
      <c r="AI336" t="str">
        <f t="shared" si="50"/>
        <v/>
      </c>
      <c r="AJ336" t="str">
        <f t="shared" si="51"/>
        <v/>
      </c>
      <c r="AK336" t="str">
        <f t="shared" si="52"/>
        <v/>
      </c>
      <c r="AL336" t="str">
        <f t="shared" si="53"/>
        <v/>
      </c>
    </row>
    <row r="337" spans="13:38">
      <c r="M337" s="45"/>
      <c r="V337" s="14"/>
      <c r="AF337" s="14" t="str">
        <f t="shared" si="47"/>
        <v/>
      </c>
      <c r="AG337" t="str">
        <f t="shared" si="48"/>
        <v/>
      </c>
      <c r="AH337" t="str">
        <f t="shared" si="49"/>
        <v/>
      </c>
      <c r="AI337" t="str">
        <f t="shared" si="50"/>
        <v/>
      </c>
      <c r="AJ337" t="str">
        <f t="shared" si="51"/>
        <v/>
      </c>
      <c r="AK337" t="str">
        <f t="shared" si="52"/>
        <v/>
      </c>
      <c r="AL337" t="str">
        <f t="shared" si="53"/>
        <v/>
      </c>
    </row>
    <row r="338" spans="13:38">
      <c r="M338" s="45"/>
      <c r="V338" s="14"/>
      <c r="AF338" s="14" t="str">
        <f t="shared" si="47"/>
        <v/>
      </c>
      <c r="AG338" t="str">
        <f t="shared" si="48"/>
        <v/>
      </c>
      <c r="AH338" t="str">
        <f t="shared" si="49"/>
        <v/>
      </c>
      <c r="AI338" t="str">
        <f t="shared" si="50"/>
        <v/>
      </c>
      <c r="AJ338" t="str">
        <f t="shared" si="51"/>
        <v/>
      </c>
      <c r="AK338" t="str">
        <f t="shared" si="52"/>
        <v/>
      </c>
      <c r="AL338" t="str">
        <f t="shared" si="53"/>
        <v/>
      </c>
    </row>
    <row r="339" spans="13:38">
      <c r="M339" s="45"/>
      <c r="V339" s="14"/>
      <c r="AF339" s="14" t="str">
        <f t="shared" si="47"/>
        <v/>
      </c>
      <c r="AG339" t="str">
        <f t="shared" si="48"/>
        <v/>
      </c>
      <c r="AH339" t="str">
        <f t="shared" si="49"/>
        <v/>
      </c>
      <c r="AI339" t="str">
        <f t="shared" si="50"/>
        <v/>
      </c>
      <c r="AJ339" t="str">
        <f t="shared" si="51"/>
        <v/>
      </c>
      <c r="AK339" t="str">
        <f t="shared" si="52"/>
        <v/>
      </c>
      <c r="AL339" t="str">
        <f t="shared" si="53"/>
        <v/>
      </c>
    </row>
    <row r="340" spans="13:38">
      <c r="M340" s="45"/>
      <c r="V340" s="14"/>
      <c r="AF340" s="14" t="str">
        <f t="shared" si="47"/>
        <v/>
      </c>
      <c r="AG340" t="str">
        <f t="shared" si="48"/>
        <v/>
      </c>
      <c r="AH340" t="str">
        <f t="shared" si="49"/>
        <v/>
      </c>
      <c r="AI340" t="str">
        <f t="shared" si="50"/>
        <v/>
      </c>
      <c r="AJ340" t="str">
        <f t="shared" si="51"/>
        <v/>
      </c>
      <c r="AK340" t="str">
        <f t="shared" si="52"/>
        <v/>
      </c>
      <c r="AL340" t="str">
        <f t="shared" si="53"/>
        <v/>
      </c>
    </row>
    <row r="341" spans="13:38">
      <c r="M341" s="45"/>
      <c r="V341" s="14"/>
      <c r="AF341" s="14" t="str">
        <f t="shared" si="47"/>
        <v/>
      </c>
      <c r="AG341" t="str">
        <f t="shared" si="48"/>
        <v/>
      </c>
      <c r="AH341" t="str">
        <f t="shared" si="49"/>
        <v/>
      </c>
      <c r="AI341" t="str">
        <f t="shared" si="50"/>
        <v/>
      </c>
      <c r="AJ341" t="str">
        <f t="shared" si="51"/>
        <v/>
      </c>
      <c r="AK341" t="str">
        <f t="shared" si="52"/>
        <v/>
      </c>
      <c r="AL341" t="str">
        <f t="shared" si="53"/>
        <v/>
      </c>
    </row>
    <row r="342" spans="13:38">
      <c r="M342" s="45"/>
      <c r="V342" s="14"/>
      <c r="AF342" s="14" t="str">
        <f t="shared" si="47"/>
        <v/>
      </c>
      <c r="AG342" t="str">
        <f t="shared" si="48"/>
        <v/>
      </c>
      <c r="AH342" t="str">
        <f t="shared" si="49"/>
        <v/>
      </c>
      <c r="AI342" t="str">
        <f t="shared" si="50"/>
        <v/>
      </c>
      <c r="AJ342" t="str">
        <f t="shared" si="51"/>
        <v/>
      </c>
      <c r="AK342" t="str">
        <f t="shared" si="52"/>
        <v/>
      </c>
      <c r="AL342" t="str">
        <f t="shared" si="53"/>
        <v/>
      </c>
    </row>
    <row r="343" spans="13:38">
      <c r="M343" s="45"/>
      <c r="V343" s="14"/>
      <c r="AF343" s="14" t="str">
        <f t="shared" si="47"/>
        <v/>
      </c>
      <c r="AG343" t="str">
        <f t="shared" si="48"/>
        <v/>
      </c>
      <c r="AH343" t="str">
        <f t="shared" si="49"/>
        <v/>
      </c>
      <c r="AI343" t="str">
        <f t="shared" si="50"/>
        <v/>
      </c>
      <c r="AJ343" t="str">
        <f t="shared" si="51"/>
        <v/>
      </c>
      <c r="AK343" t="str">
        <f t="shared" si="52"/>
        <v/>
      </c>
      <c r="AL343" t="str">
        <f t="shared" si="53"/>
        <v/>
      </c>
    </row>
    <row r="344" spans="13:38">
      <c r="M344" s="45"/>
      <c r="V344" s="14"/>
      <c r="AF344" s="14" t="str">
        <f t="shared" si="47"/>
        <v/>
      </c>
      <c r="AG344" t="str">
        <f t="shared" si="48"/>
        <v/>
      </c>
      <c r="AH344" t="str">
        <f t="shared" si="49"/>
        <v/>
      </c>
      <c r="AI344" t="str">
        <f t="shared" si="50"/>
        <v/>
      </c>
      <c r="AJ344" t="str">
        <f t="shared" si="51"/>
        <v/>
      </c>
      <c r="AK344" t="str">
        <f t="shared" si="52"/>
        <v/>
      </c>
      <c r="AL344" t="str">
        <f t="shared" si="53"/>
        <v/>
      </c>
    </row>
    <row r="345" spans="13:38">
      <c r="M345" s="45"/>
      <c r="V345" s="14"/>
      <c r="AF345" s="14" t="str">
        <f t="shared" si="47"/>
        <v/>
      </c>
      <c r="AG345" t="str">
        <f t="shared" si="48"/>
        <v/>
      </c>
      <c r="AH345" t="str">
        <f t="shared" si="49"/>
        <v/>
      </c>
      <c r="AI345" t="str">
        <f t="shared" si="50"/>
        <v/>
      </c>
      <c r="AJ345" t="str">
        <f t="shared" si="51"/>
        <v/>
      </c>
      <c r="AK345" t="str">
        <f t="shared" si="52"/>
        <v/>
      </c>
      <c r="AL345" t="str">
        <f t="shared" si="53"/>
        <v/>
      </c>
    </row>
    <row r="346" spans="13:38">
      <c r="M346" s="45"/>
      <c r="V346" s="14"/>
      <c r="AF346" s="14" t="str">
        <f t="shared" si="47"/>
        <v/>
      </c>
      <c r="AG346" t="str">
        <f t="shared" si="48"/>
        <v/>
      </c>
      <c r="AH346" t="str">
        <f t="shared" si="49"/>
        <v/>
      </c>
      <c r="AI346" t="str">
        <f t="shared" si="50"/>
        <v/>
      </c>
      <c r="AJ346" t="str">
        <f t="shared" si="51"/>
        <v/>
      </c>
      <c r="AK346" t="str">
        <f t="shared" si="52"/>
        <v/>
      </c>
      <c r="AL346" t="str">
        <f t="shared" si="53"/>
        <v/>
      </c>
    </row>
    <row r="347" spans="13:38">
      <c r="M347" s="45"/>
      <c r="V347" s="14"/>
      <c r="AF347" s="14" t="str">
        <f t="shared" si="47"/>
        <v/>
      </c>
      <c r="AG347" t="str">
        <f t="shared" si="48"/>
        <v/>
      </c>
      <c r="AH347" t="str">
        <f t="shared" si="49"/>
        <v/>
      </c>
      <c r="AI347" t="str">
        <f t="shared" si="50"/>
        <v/>
      </c>
      <c r="AJ347" t="str">
        <f t="shared" si="51"/>
        <v/>
      </c>
      <c r="AK347" t="str">
        <f t="shared" si="52"/>
        <v/>
      </c>
      <c r="AL347" t="str">
        <f t="shared" si="53"/>
        <v/>
      </c>
    </row>
    <row r="348" spans="13:38">
      <c r="M348" s="45"/>
      <c r="V348" s="14"/>
      <c r="AF348" s="14" t="str">
        <f t="shared" si="47"/>
        <v/>
      </c>
      <c r="AG348" t="str">
        <f t="shared" si="48"/>
        <v/>
      </c>
      <c r="AH348" t="str">
        <f t="shared" si="49"/>
        <v/>
      </c>
      <c r="AI348" t="str">
        <f t="shared" si="50"/>
        <v/>
      </c>
      <c r="AJ348" t="str">
        <f t="shared" si="51"/>
        <v/>
      </c>
      <c r="AK348" t="str">
        <f t="shared" si="52"/>
        <v/>
      </c>
      <c r="AL348" t="str">
        <f t="shared" si="53"/>
        <v/>
      </c>
    </row>
    <row r="349" spans="13:38">
      <c r="M349" s="45"/>
      <c r="V349" s="14"/>
      <c r="AF349" s="14" t="str">
        <f t="shared" si="47"/>
        <v/>
      </c>
      <c r="AG349" t="str">
        <f t="shared" si="48"/>
        <v/>
      </c>
      <c r="AH349" t="str">
        <f t="shared" si="49"/>
        <v/>
      </c>
      <c r="AI349" t="str">
        <f t="shared" si="50"/>
        <v/>
      </c>
      <c r="AJ349" t="str">
        <f t="shared" si="51"/>
        <v/>
      </c>
      <c r="AK349" t="str">
        <f t="shared" si="52"/>
        <v/>
      </c>
      <c r="AL349" t="str">
        <f t="shared" si="53"/>
        <v/>
      </c>
    </row>
    <row r="350" spans="13:38">
      <c r="M350" s="45"/>
      <c r="V350" s="14"/>
      <c r="AF350" s="14" t="str">
        <f t="shared" si="47"/>
        <v/>
      </c>
      <c r="AG350" t="str">
        <f t="shared" si="48"/>
        <v/>
      </c>
      <c r="AH350" t="str">
        <f t="shared" si="49"/>
        <v/>
      </c>
      <c r="AI350" t="str">
        <f t="shared" si="50"/>
        <v/>
      </c>
      <c r="AJ350" t="str">
        <f t="shared" si="51"/>
        <v/>
      </c>
      <c r="AK350" t="str">
        <f t="shared" si="52"/>
        <v/>
      </c>
      <c r="AL350" t="str">
        <f t="shared" si="53"/>
        <v/>
      </c>
    </row>
    <row r="351" spans="13:38">
      <c r="M351" s="45"/>
      <c r="V351" s="14"/>
      <c r="AF351" s="14" t="str">
        <f t="shared" si="47"/>
        <v/>
      </c>
      <c r="AG351" t="str">
        <f t="shared" si="48"/>
        <v/>
      </c>
      <c r="AH351" t="str">
        <f t="shared" si="49"/>
        <v/>
      </c>
      <c r="AI351" t="str">
        <f t="shared" si="50"/>
        <v/>
      </c>
      <c r="AJ351" t="str">
        <f t="shared" si="51"/>
        <v/>
      </c>
      <c r="AK351" t="str">
        <f t="shared" si="52"/>
        <v/>
      </c>
      <c r="AL351" t="str">
        <f t="shared" si="53"/>
        <v/>
      </c>
    </row>
    <row r="352" spans="13:38">
      <c r="M352" s="45"/>
      <c r="V352" s="14"/>
      <c r="AF352" s="14" t="str">
        <f t="shared" si="47"/>
        <v/>
      </c>
      <c r="AG352" t="str">
        <f t="shared" si="48"/>
        <v/>
      </c>
      <c r="AH352" t="str">
        <f t="shared" si="49"/>
        <v/>
      </c>
      <c r="AI352" t="str">
        <f t="shared" si="50"/>
        <v/>
      </c>
      <c r="AJ352" t="str">
        <f t="shared" si="51"/>
        <v/>
      </c>
      <c r="AK352" t="str">
        <f t="shared" si="52"/>
        <v/>
      </c>
      <c r="AL352" t="str">
        <f t="shared" si="53"/>
        <v/>
      </c>
    </row>
    <row r="353" spans="13:38">
      <c r="M353" s="45"/>
      <c r="V353" s="14"/>
      <c r="AF353" s="14" t="str">
        <f t="shared" si="47"/>
        <v/>
      </c>
      <c r="AG353" t="str">
        <f t="shared" si="48"/>
        <v/>
      </c>
      <c r="AH353" t="str">
        <f t="shared" si="49"/>
        <v/>
      </c>
      <c r="AI353" t="str">
        <f t="shared" si="50"/>
        <v/>
      </c>
      <c r="AJ353" t="str">
        <f t="shared" si="51"/>
        <v/>
      </c>
      <c r="AK353" t="str">
        <f t="shared" si="52"/>
        <v/>
      </c>
      <c r="AL353" t="str">
        <f t="shared" si="53"/>
        <v/>
      </c>
    </row>
    <row r="354" spans="13:38">
      <c r="M354" s="45"/>
      <c r="V354" s="14"/>
      <c r="AF354" s="14" t="str">
        <f t="shared" si="47"/>
        <v/>
      </c>
      <c r="AG354" t="str">
        <f t="shared" si="48"/>
        <v/>
      </c>
      <c r="AH354" t="str">
        <f t="shared" si="49"/>
        <v/>
      </c>
      <c r="AI354" t="str">
        <f t="shared" si="50"/>
        <v/>
      </c>
      <c r="AJ354" t="str">
        <f t="shared" si="51"/>
        <v/>
      </c>
      <c r="AK354" t="str">
        <f t="shared" si="52"/>
        <v/>
      </c>
      <c r="AL354" t="str">
        <f t="shared" si="53"/>
        <v/>
      </c>
    </row>
    <row r="355" spans="13:38">
      <c r="M355" s="45"/>
      <c r="V355" s="14"/>
      <c r="AF355" s="14" t="str">
        <f t="shared" si="47"/>
        <v/>
      </c>
      <c r="AG355" t="str">
        <f t="shared" si="48"/>
        <v/>
      </c>
      <c r="AH355" t="str">
        <f t="shared" si="49"/>
        <v/>
      </c>
      <c r="AI355" t="str">
        <f t="shared" si="50"/>
        <v/>
      </c>
      <c r="AJ355" t="str">
        <f t="shared" si="51"/>
        <v/>
      </c>
      <c r="AK355" t="str">
        <f t="shared" si="52"/>
        <v/>
      </c>
      <c r="AL355" t="str">
        <f t="shared" si="53"/>
        <v/>
      </c>
    </row>
    <row r="356" spans="13:38">
      <c r="M356" s="45"/>
      <c r="V356" s="14"/>
      <c r="AF356" s="14" t="str">
        <f t="shared" si="47"/>
        <v/>
      </c>
      <c r="AG356" t="str">
        <f t="shared" si="48"/>
        <v/>
      </c>
      <c r="AH356" t="str">
        <f t="shared" si="49"/>
        <v/>
      </c>
      <c r="AI356" t="str">
        <f t="shared" si="50"/>
        <v/>
      </c>
      <c r="AJ356" t="str">
        <f t="shared" si="51"/>
        <v/>
      </c>
      <c r="AK356" t="str">
        <f t="shared" si="52"/>
        <v/>
      </c>
      <c r="AL356" t="str">
        <f t="shared" si="53"/>
        <v/>
      </c>
    </row>
    <row r="357" spans="13:38">
      <c r="M357" s="45"/>
      <c r="V357" s="14"/>
      <c r="AF357" s="14" t="str">
        <f t="shared" si="47"/>
        <v/>
      </c>
      <c r="AG357" t="str">
        <f t="shared" si="48"/>
        <v/>
      </c>
      <c r="AH357" t="str">
        <f t="shared" si="49"/>
        <v/>
      </c>
      <c r="AI357" t="str">
        <f t="shared" si="50"/>
        <v/>
      </c>
      <c r="AJ357" t="str">
        <f t="shared" si="51"/>
        <v/>
      </c>
      <c r="AK357" t="str">
        <f t="shared" si="52"/>
        <v/>
      </c>
      <c r="AL357" t="str">
        <f t="shared" si="53"/>
        <v/>
      </c>
    </row>
    <row r="358" spans="13:38">
      <c r="M358" s="45"/>
      <c r="V358" s="14"/>
      <c r="AF358" s="14" t="str">
        <f t="shared" si="47"/>
        <v/>
      </c>
      <c r="AG358" t="str">
        <f t="shared" si="48"/>
        <v/>
      </c>
      <c r="AH358" t="str">
        <f t="shared" si="49"/>
        <v/>
      </c>
      <c r="AI358" t="str">
        <f t="shared" si="50"/>
        <v/>
      </c>
      <c r="AJ358" t="str">
        <f t="shared" si="51"/>
        <v/>
      </c>
      <c r="AK358" t="str">
        <f t="shared" si="52"/>
        <v/>
      </c>
      <c r="AL358" t="str">
        <f t="shared" si="53"/>
        <v/>
      </c>
    </row>
    <row r="359" spans="13:38">
      <c r="M359" s="45"/>
      <c r="V359" s="14"/>
      <c r="AF359" s="14" t="str">
        <f t="shared" si="47"/>
        <v/>
      </c>
      <c r="AG359" t="str">
        <f t="shared" si="48"/>
        <v/>
      </c>
      <c r="AH359" t="str">
        <f t="shared" si="49"/>
        <v/>
      </c>
      <c r="AI359" t="str">
        <f t="shared" si="50"/>
        <v/>
      </c>
      <c r="AJ359" t="str">
        <f t="shared" si="51"/>
        <v/>
      </c>
      <c r="AK359" t="str">
        <f t="shared" si="52"/>
        <v/>
      </c>
      <c r="AL359" t="str">
        <f t="shared" si="53"/>
        <v/>
      </c>
    </row>
    <row r="360" spans="13:38">
      <c r="M360" s="45"/>
      <c r="V360" s="14"/>
      <c r="AF360" s="14" t="str">
        <f t="shared" si="47"/>
        <v/>
      </c>
      <c r="AG360" t="str">
        <f t="shared" si="48"/>
        <v/>
      </c>
      <c r="AH360" t="str">
        <f t="shared" si="49"/>
        <v/>
      </c>
      <c r="AI360" t="str">
        <f t="shared" si="50"/>
        <v/>
      </c>
      <c r="AJ360" t="str">
        <f t="shared" si="51"/>
        <v/>
      </c>
      <c r="AK360" t="str">
        <f t="shared" si="52"/>
        <v/>
      </c>
      <c r="AL360" t="str">
        <f t="shared" si="53"/>
        <v/>
      </c>
    </row>
    <row r="361" spans="13:38">
      <c r="M361" s="45"/>
      <c r="V361" s="14"/>
      <c r="AF361" s="14" t="str">
        <f t="shared" si="47"/>
        <v/>
      </c>
      <c r="AG361" t="str">
        <f t="shared" si="48"/>
        <v/>
      </c>
      <c r="AH361" t="str">
        <f t="shared" si="49"/>
        <v/>
      </c>
      <c r="AI361" t="str">
        <f t="shared" si="50"/>
        <v/>
      </c>
      <c r="AJ361" t="str">
        <f t="shared" si="51"/>
        <v/>
      </c>
      <c r="AK361" t="str">
        <f t="shared" si="52"/>
        <v/>
      </c>
      <c r="AL361" t="str">
        <f t="shared" si="53"/>
        <v/>
      </c>
    </row>
    <row r="362" spans="13:38">
      <c r="M362" s="45"/>
      <c r="V362" s="14"/>
      <c r="AF362" s="14" t="str">
        <f t="shared" si="47"/>
        <v/>
      </c>
      <c r="AG362" t="str">
        <f t="shared" si="48"/>
        <v/>
      </c>
      <c r="AH362" t="str">
        <f t="shared" si="49"/>
        <v/>
      </c>
      <c r="AI362" t="str">
        <f t="shared" si="50"/>
        <v/>
      </c>
      <c r="AJ362" t="str">
        <f t="shared" si="51"/>
        <v/>
      </c>
      <c r="AK362" t="str">
        <f t="shared" si="52"/>
        <v/>
      </c>
      <c r="AL362" t="str">
        <f t="shared" si="53"/>
        <v/>
      </c>
    </row>
    <row r="363" spans="13:38">
      <c r="M363" s="45"/>
      <c r="V363" s="14"/>
      <c r="AF363" s="14" t="str">
        <f t="shared" si="47"/>
        <v/>
      </c>
      <c r="AG363" t="str">
        <f t="shared" si="48"/>
        <v/>
      </c>
      <c r="AH363" t="str">
        <f t="shared" si="49"/>
        <v/>
      </c>
      <c r="AI363" t="str">
        <f t="shared" si="50"/>
        <v/>
      </c>
      <c r="AJ363" t="str">
        <f t="shared" si="51"/>
        <v/>
      </c>
      <c r="AK363" t="str">
        <f t="shared" si="52"/>
        <v/>
      </c>
      <c r="AL363" t="str">
        <f t="shared" si="53"/>
        <v/>
      </c>
    </row>
    <row r="364" spans="13:38">
      <c r="M364" s="45"/>
      <c r="V364" s="14"/>
      <c r="AF364" s="14" t="str">
        <f t="shared" si="47"/>
        <v/>
      </c>
      <c r="AG364" t="str">
        <f t="shared" si="48"/>
        <v/>
      </c>
      <c r="AH364" t="str">
        <f t="shared" si="49"/>
        <v/>
      </c>
      <c r="AI364" t="str">
        <f t="shared" si="50"/>
        <v/>
      </c>
      <c r="AJ364" t="str">
        <f t="shared" si="51"/>
        <v/>
      </c>
      <c r="AK364" t="str">
        <f t="shared" si="52"/>
        <v/>
      </c>
      <c r="AL364" t="str">
        <f t="shared" si="53"/>
        <v/>
      </c>
    </row>
    <row r="365" spans="13:38">
      <c r="M365" s="45"/>
      <c r="V365" s="14"/>
      <c r="AF365" s="14" t="str">
        <f t="shared" si="47"/>
        <v/>
      </c>
      <c r="AG365" t="str">
        <f t="shared" si="48"/>
        <v/>
      </c>
      <c r="AH365" t="str">
        <f t="shared" si="49"/>
        <v/>
      </c>
      <c r="AI365" t="str">
        <f t="shared" si="50"/>
        <v/>
      </c>
      <c r="AJ365" t="str">
        <f t="shared" si="51"/>
        <v/>
      </c>
      <c r="AK365" t="str">
        <f t="shared" si="52"/>
        <v/>
      </c>
      <c r="AL365" t="str">
        <f t="shared" si="53"/>
        <v/>
      </c>
    </row>
    <row r="366" spans="13:38">
      <c r="M366" s="45"/>
      <c r="V366" s="14"/>
      <c r="AF366" s="14" t="str">
        <f t="shared" si="47"/>
        <v/>
      </c>
      <c r="AG366" t="str">
        <f t="shared" si="48"/>
        <v/>
      </c>
      <c r="AH366" t="str">
        <f t="shared" si="49"/>
        <v/>
      </c>
      <c r="AI366" t="str">
        <f t="shared" si="50"/>
        <v/>
      </c>
      <c r="AJ366" t="str">
        <f t="shared" si="51"/>
        <v/>
      </c>
      <c r="AK366" t="str">
        <f t="shared" si="52"/>
        <v/>
      </c>
      <c r="AL366" t="str">
        <f t="shared" si="53"/>
        <v/>
      </c>
    </row>
    <row r="367" spans="13:38">
      <c r="M367" s="45"/>
      <c r="V367" s="14"/>
      <c r="AF367" s="14" t="str">
        <f t="shared" si="47"/>
        <v/>
      </c>
      <c r="AG367" t="str">
        <f t="shared" si="48"/>
        <v/>
      </c>
      <c r="AH367" t="str">
        <f t="shared" si="49"/>
        <v/>
      </c>
      <c r="AI367" t="str">
        <f t="shared" si="50"/>
        <v/>
      </c>
      <c r="AJ367" t="str">
        <f t="shared" si="51"/>
        <v/>
      </c>
      <c r="AK367" t="str">
        <f t="shared" si="52"/>
        <v/>
      </c>
      <c r="AL367" t="str">
        <f t="shared" si="53"/>
        <v/>
      </c>
    </row>
    <row r="368" spans="13:38">
      <c r="M368" s="45"/>
      <c r="V368" s="14"/>
      <c r="AF368" s="14" t="str">
        <f t="shared" si="47"/>
        <v/>
      </c>
      <c r="AG368" t="str">
        <f t="shared" si="48"/>
        <v/>
      </c>
      <c r="AH368" t="str">
        <f t="shared" si="49"/>
        <v/>
      </c>
      <c r="AI368" t="str">
        <f t="shared" si="50"/>
        <v/>
      </c>
      <c r="AJ368" t="str">
        <f t="shared" si="51"/>
        <v/>
      </c>
      <c r="AK368" t="str">
        <f t="shared" si="52"/>
        <v/>
      </c>
      <c r="AL368" t="str">
        <f t="shared" si="53"/>
        <v/>
      </c>
    </row>
    <row r="369" spans="13:38">
      <c r="M369" s="45"/>
      <c r="V369" s="14"/>
      <c r="AF369" s="14" t="str">
        <f t="shared" si="47"/>
        <v/>
      </c>
      <c r="AG369" t="str">
        <f t="shared" si="48"/>
        <v/>
      </c>
      <c r="AH369" t="str">
        <f t="shared" si="49"/>
        <v/>
      </c>
      <c r="AI369" t="str">
        <f t="shared" si="50"/>
        <v/>
      </c>
      <c r="AJ369" t="str">
        <f t="shared" si="51"/>
        <v/>
      </c>
      <c r="AK369" t="str">
        <f t="shared" si="52"/>
        <v/>
      </c>
      <c r="AL369" t="str">
        <f t="shared" si="53"/>
        <v/>
      </c>
    </row>
    <row r="370" spans="13:38">
      <c r="M370" s="45"/>
      <c r="V370" s="14"/>
      <c r="AF370" s="14" t="str">
        <f t="shared" si="47"/>
        <v/>
      </c>
      <c r="AG370" t="str">
        <f t="shared" si="48"/>
        <v/>
      </c>
      <c r="AH370" t="str">
        <f t="shared" si="49"/>
        <v/>
      </c>
      <c r="AI370" t="str">
        <f t="shared" si="50"/>
        <v/>
      </c>
      <c r="AJ370" t="str">
        <f t="shared" si="51"/>
        <v/>
      </c>
      <c r="AK370" t="str">
        <f t="shared" si="52"/>
        <v/>
      </c>
      <c r="AL370" t="str">
        <f t="shared" si="53"/>
        <v/>
      </c>
    </row>
    <row r="371" spans="13:38">
      <c r="M371" s="45"/>
      <c r="V371" s="14"/>
      <c r="AF371" s="14" t="str">
        <f t="shared" si="47"/>
        <v/>
      </c>
      <c r="AG371" t="str">
        <f t="shared" si="48"/>
        <v/>
      </c>
      <c r="AH371" t="str">
        <f t="shared" si="49"/>
        <v/>
      </c>
      <c r="AI371" t="str">
        <f t="shared" si="50"/>
        <v/>
      </c>
      <c r="AJ371" t="str">
        <f t="shared" si="51"/>
        <v/>
      </c>
      <c r="AK371" t="str">
        <f t="shared" si="52"/>
        <v/>
      </c>
      <c r="AL371" t="str">
        <f t="shared" si="53"/>
        <v/>
      </c>
    </row>
    <row r="372" spans="13:38">
      <c r="M372" s="45"/>
      <c r="V372" s="14"/>
      <c r="AF372" s="14" t="str">
        <f t="shared" si="47"/>
        <v/>
      </c>
      <c r="AG372" t="str">
        <f t="shared" si="48"/>
        <v/>
      </c>
      <c r="AH372" t="str">
        <f t="shared" si="49"/>
        <v/>
      </c>
      <c r="AI372" t="str">
        <f t="shared" si="50"/>
        <v/>
      </c>
      <c r="AJ372" t="str">
        <f t="shared" si="51"/>
        <v/>
      </c>
      <c r="AK372" t="str">
        <f t="shared" si="52"/>
        <v/>
      </c>
      <c r="AL372" t="str">
        <f t="shared" si="53"/>
        <v/>
      </c>
    </row>
    <row r="373" spans="13:38">
      <c r="M373" s="45"/>
      <c r="V373" s="14"/>
      <c r="AF373" s="14" t="str">
        <f t="shared" si="47"/>
        <v/>
      </c>
      <c r="AG373" t="str">
        <f t="shared" si="48"/>
        <v/>
      </c>
      <c r="AH373" t="str">
        <f t="shared" si="49"/>
        <v/>
      </c>
      <c r="AI373" t="str">
        <f t="shared" si="50"/>
        <v/>
      </c>
      <c r="AJ373" t="str">
        <f t="shared" si="51"/>
        <v/>
      </c>
      <c r="AK373" t="str">
        <f t="shared" si="52"/>
        <v/>
      </c>
      <c r="AL373" t="str">
        <f t="shared" si="53"/>
        <v/>
      </c>
    </row>
    <row r="374" spans="13:38">
      <c r="M374" s="45"/>
      <c r="V374" s="14"/>
      <c r="AF374" s="14" t="str">
        <f t="shared" si="47"/>
        <v/>
      </c>
      <c r="AG374" t="str">
        <f t="shared" si="48"/>
        <v/>
      </c>
      <c r="AH374" t="str">
        <f t="shared" si="49"/>
        <v/>
      </c>
      <c r="AI374" t="str">
        <f t="shared" si="50"/>
        <v/>
      </c>
      <c r="AJ374" t="str">
        <f t="shared" si="51"/>
        <v/>
      </c>
      <c r="AK374" t="str">
        <f t="shared" si="52"/>
        <v/>
      </c>
      <c r="AL374" t="str">
        <f t="shared" si="53"/>
        <v/>
      </c>
    </row>
    <row r="375" spans="13:38">
      <c r="M375" s="45"/>
      <c r="V375" s="14"/>
      <c r="AF375" s="14" t="str">
        <f t="shared" si="47"/>
        <v/>
      </c>
      <c r="AG375" t="str">
        <f t="shared" si="48"/>
        <v/>
      </c>
      <c r="AH375" t="str">
        <f t="shared" si="49"/>
        <v/>
      </c>
      <c r="AI375" t="str">
        <f t="shared" si="50"/>
        <v/>
      </c>
      <c r="AJ375" t="str">
        <f t="shared" si="51"/>
        <v/>
      </c>
      <c r="AK375" t="str">
        <f t="shared" si="52"/>
        <v/>
      </c>
      <c r="AL375" t="str">
        <f t="shared" si="53"/>
        <v/>
      </c>
    </row>
    <row r="376" spans="13:38">
      <c r="M376" s="45"/>
      <c r="V376" s="14"/>
      <c r="AF376" s="14" t="str">
        <f t="shared" si="47"/>
        <v/>
      </c>
      <c r="AG376" t="str">
        <f t="shared" si="48"/>
        <v/>
      </c>
      <c r="AH376" t="str">
        <f t="shared" si="49"/>
        <v/>
      </c>
      <c r="AI376" t="str">
        <f t="shared" si="50"/>
        <v/>
      </c>
      <c r="AJ376" t="str">
        <f t="shared" si="51"/>
        <v/>
      </c>
      <c r="AK376" t="str">
        <f t="shared" si="52"/>
        <v/>
      </c>
      <c r="AL376" t="str">
        <f t="shared" si="53"/>
        <v/>
      </c>
    </row>
    <row r="377" spans="13:38">
      <c r="M377" s="45"/>
      <c r="V377" s="14"/>
      <c r="AF377" s="14" t="str">
        <f t="shared" si="47"/>
        <v/>
      </c>
      <c r="AG377" t="str">
        <f t="shared" si="48"/>
        <v/>
      </c>
      <c r="AH377" t="str">
        <f t="shared" si="49"/>
        <v/>
      </c>
      <c r="AI377" t="str">
        <f t="shared" si="50"/>
        <v/>
      </c>
      <c r="AJ377" t="str">
        <f t="shared" si="51"/>
        <v/>
      </c>
      <c r="AK377" t="str">
        <f t="shared" si="52"/>
        <v/>
      </c>
      <c r="AL377" t="str">
        <f t="shared" si="53"/>
        <v/>
      </c>
    </row>
    <row r="378" spans="13:38">
      <c r="M378" s="45"/>
      <c r="V378" s="14"/>
      <c r="AF378" s="14" t="str">
        <f t="shared" si="47"/>
        <v/>
      </c>
      <c r="AG378" t="str">
        <f t="shared" si="48"/>
        <v/>
      </c>
      <c r="AH378" t="str">
        <f t="shared" si="49"/>
        <v/>
      </c>
      <c r="AI378" t="str">
        <f t="shared" si="50"/>
        <v/>
      </c>
      <c r="AJ378" t="str">
        <f t="shared" si="51"/>
        <v/>
      </c>
      <c r="AK378" t="str">
        <f t="shared" si="52"/>
        <v/>
      </c>
      <c r="AL378" t="str">
        <f t="shared" si="53"/>
        <v/>
      </c>
    </row>
    <row r="379" spans="13:38">
      <c r="M379" s="45"/>
      <c r="V379" s="14"/>
      <c r="AF379" s="14" t="str">
        <f t="shared" si="47"/>
        <v/>
      </c>
      <c r="AG379" t="str">
        <f t="shared" si="48"/>
        <v/>
      </c>
      <c r="AH379" t="str">
        <f t="shared" si="49"/>
        <v/>
      </c>
      <c r="AI379" t="str">
        <f t="shared" si="50"/>
        <v/>
      </c>
      <c r="AJ379" t="str">
        <f t="shared" si="51"/>
        <v/>
      </c>
      <c r="AK379" t="str">
        <f t="shared" si="52"/>
        <v/>
      </c>
      <c r="AL379" t="str">
        <f t="shared" si="53"/>
        <v/>
      </c>
    </row>
    <row r="380" spans="13:38">
      <c r="M380" s="45"/>
      <c r="V380" s="14"/>
      <c r="AF380" s="14" t="str">
        <f t="shared" si="47"/>
        <v/>
      </c>
      <c r="AG380" t="str">
        <f t="shared" si="48"/>
        <v/>
      </c>
      <c r="AH380" t="str">
        <f t="shared" si="49"/>
        <v/>
      </c>
      <c r="AI380" t="str">
        <f t="shared" si="50"/>
        <v/>
      </c>
      <c r="AJ380" t="str">
        <f t="shared" si="51"/>
        <v/>
      </c>
      <c r="AK380" t="str">
        <f t="shared" si="52"/>
        <v/>
      </c>
      <c r="AL380" t="str">
        <f t="shared" si="53"/>
        <v/>
      </c>
    </row>
    <row r="381" spans="13:38">
      <c r="M381" s="45"/>
      <c r="V381" s="14"/>
      <c r="AF381" s="14" t="str">
        <f t="shared" si="47"/>
        <v/>
      </c>
      <c r="AG381" t="str">
        <f t="shared" si="48"/>
        <v/>
      </c>
      <c r="AH381" t="str">
        <f t="shared" si="49"/>
        <v/>
      </c>
      <c r="AI381" t="str">
        <f t="shared" si="50"/>
        <v/>
      </c>
      <c r="AJ381" t="str">
        <f t="shared" si="51"/>
        <v/>
      </c>
      <c r="AK381" t="str">
        <f t="shared" si="52"/>
        <v/>
      </c>
      <c r="AL381" t="str">
        <f t="shared" si="53"/>
        <v/>
      </c>
    </row>
    <row r="382" spans="13:38">
      <c r="M382" s="45"/>
      <c r="V382" s="14"/>
      <c r="AF382" s="14" t="str">
        <f t="shared" si="47"/>
        <v/>
      </c>
      <c r="AG382" t="str">
        <f t="shared" si="48"/>
        <v/>
      </c>
      <c r="AH382" t="str">
        <f t="shared" si="49"/>
        <v/>
      </c>
      <c r="AI382" t="str">
        <f t="shared" si="50"/>
        <v/>
      </c>
      <c r="AJ382" t="str">
        <f t="shared" si="51"/>
        <v/>
      </c>
      <c r="AK382" t="str">
        <f t="shared" si="52"/>
        <v/>
      </c>
      <c r="AL382" t="str">
        <f t="shared" si="53"/>
        <v/>
      </c>
    </row>
    <row r="383" spans="13:38">
      <c r="M383" s="45"/>
      <c r="V383" s="14"/>
      <c r="AF383" s="14" t="str">
        <f t="shared" si="47"/>
        <v/>
      </c>
      <c r="AG383" t="str">
        <f t="shared" si="48"/>
        <v/>
      </c>
      <c r="AH383" t="str">
        <f t="shared" si="49"/>
        <v/>
      </c>
      <c r="AI383" t="str">
        <f t="shared" si="50"/>
        <v/>
      </c>
      <c r="AJ383" t="str">
        <f t="shared" si="51"/>
        <v/>
      </c>
      <c r="AK383" t="str">
        <f t="shared" si="52"/>
        <v/>
      </c>
      <c r="AL383" t="str">
        <f t="shared" si="53"/>
        <v/>
      </c>
    </row>
    <row r="384" spans="13:38">
      <c r="M384" s="45"/>
      <c r="V384" s="14"/>
      <c r="AF384" s="14" t="str">
        <f t="shared" si="47"/>
        <v/>
      </c>
      <c r="AG384" t="str">
        <f t="shared" si="48"/>
        <v/>
      </c>
      <c r="AH384" t="str">
        <f t="shared" si="49"/>
        <v/>
      </c>
      <c r="AI384" t="str">
        <f t="shared" si="50"/>
        <v/>
      </c>
      <c r="AJ384" t="str">
        <f t="shared" si="51"/>
        <v/>
      </c>
      <c r="AK384" t="str">
        <f t="shared" si="52"/>
        <v/>
      </c>
      <c r="AL384" t="str">
        <f t="shared" si="53"/>
        <v/>
      </c>
    </row>
    <row r="385" spans="13:38">
      <c r="M385" s="45"/>
      <c r="V385" s="14"/>
      <c r="AF385" s="14" t="str">
        <f t="shared" si="47"/>
        <v/>
      </c>
      <c r="AG385" t="str">
        <f t="shared" si="48"/>
        <v/>
      </c>
      <c r="AH385" t="str">
        <f t="shared" si="49"/>
        <v/>
      </c>
      <c r="AI385" t="str">
        <f t="shared" si="50"/>
        <v/>
      </c>
      <c r="AJ385" t="str">
        <f t="shared" si="51"/>
        <v/>
      </c>
      <c r="AK385" t="str">
        <f t="shared" si="52"/>
        <v/>
      </c>
      <c r="AL385" t="str">
        <f t="shared" si="53"/>
        <v/>
      </c>
    </row>
    <row r="386" spans="13:38">
      <c r="M386" s="45"/>
      <c r="V386" s="14"/>
      <c r="AF386" s="14" t="str">
        <f t="shared" si="47"/>
        <v/>
      </c>
      <c r="AG386" t="str">
        <f t="shared" si="48"/>
        <v/>
      </c>
      <c r="AH386" t="str">
        <f t="shared" si="49"/>
        <v/>
      </c>
      <c r="AI386" t="str">
        <f t="shared" si="50"/>
        <v/>
      </c>
      <c r="AJ386" t="str">
        <f t="shared" si="51"/>
        <v/>
      </c>
      <c r="AK386" t="str">
        <f t="shared" si="52"/>
        <v/>
      </c>
      <c r="AL386" t="str">
        <f t="shared" si="53"/>
        <v/>
      </c>
    </row>
    <row r="387" spans="13:38">
      <c r="M387" s="45"/>
      <c r="V387" s="14"/>
      <c r="AF387" s="14" t="str">
        <f t="shared" si="47"/>
        <v/>
      </c>
      <c r="AG387" t="str">
        <f t="shared" si="48"/>
        <v/>
      </c>
      <c r="AH387" t="str">
        <f t="shared" si="49"/>
        <v/>
      </c>
      <c r="AI387" t="str">
        <f t="shared" si="50"/>
        <v/>
      </c>
      <c r="AJ387" t="str">
        <f t="shared" si="51"/>
        <v/>
      </c>
      <c r="AK387" t="str">
        <f t="shared" si="52"/>
        <v/>
      </c>
      <c r="AL387" t="str">
        <f t="shared" si="53"/>
        <v/>
      </c>
    </row>
    <row r="388" spans="13:38">
      <c r="M388" s="45"/>
      <c r="V388" s="14"/>
      <c r="AF388" s="14" t="str">
        <f t="shared" ref="AF388:AF451" si="54">IF($V388="", "", $V388)</f>
        <v/>
      </c>
      <c r="AG388" t="str">
        <f t="shared" ref="AG388:AG451" si="55">IF($X388&lt;0, "NA", IF(ISERROR($W388/$X388), "", $W388/$X388))</f>
        <v/>
      </c>
      <c r="AH388" t="str">
        <f t="shared" ref="AH388:AH451" si="56">IF($Y388&lt;0, "NA", IF(ISERROR($W388/$Y388), "", $W388/$Y388))</f>
        <v/>
      </c>
      <c r="AI388" t="str">
        <f t="shared" ref="AI388:AI451" si="57">IF($Z388&lt;0, "NA", IF(ISERROR($W388/$Z388), "", $W388/$Z388))</f>
        <v/>
      </c>
      <c r="AJ388" t="str">
        <f t="shared" ref="AJ388:AJ451" si="58">IF($AB388&lt;0, "NA", IF(ISERROR($AA388/$AB388), "", $AA388/$AB388))</f>
        <v/>
      </c>
      <c r="AK388" t="str">
        <f t="shared" ref="AK388:AK451" si="59">IF($AC388&lt;0, "NA", IF(ISERROR($AA388/$AC388), "", $AA388/$AC388))</f>
        <v/>
      </c>
      <c r="AL388" t="str">
        <f t="shared" ref="AL388:AL451" si="60">IF($AD388&lt;0, "NA", IF(ISERROR($AA388/$AD388), "", $AA388/$AD388))</f>
        <v/>
      </c>
    </row>
    <row r="389" spans="13:38">
      <c r="M389" s="45"/>
      <c r="V389" s="14"/>
      <c r="AF389" s="14" t="str">
        <f t="shared" si="54"/>
        <v/>
      </c>
      <c r="AG389" t="str">
        <f t="shared" si="55"/>
        <v/>
      </c>
      <c r="AH389" t="str">
        <f t="shared" si="56"/>
        <v/>
      </c>
      <c r="AI389" t="str">
        <f t="shared" si="57"/>
        <v/>
      </c>
      <c r="AJ389" t="str">
        <f t="shared" si="58"/>
        <v/>
      </c>
      <c r="AK389" t="str">
        <f t="shared" si="59"/>
        <v/>
      </c>
      <c r="AL389" t="str">
        <f t="shared" si="60"/>
        <v/>
      </c>
    </row>
    <row r="390" spans="13:38">
      <c r="M390" s="45"/>
      <c r="V390" s="14"/>
      <c r="AF390" s="14" t="str">
        <f t="shared" si="54"/>
        <v/>
      </c>
      <c r="AG390" t="str">
        <f t="shared" si="55"/>
        <v/>
      </c>
      <c r="AH390" t="str">
        <f t="shared" si="56"/>
        <v/>
      </c>
      <c r="AI390" t="str">
        <f t="shared" si="57"/>
        <v/>
      </c>
      <c r="AJ390" t="str">
        <f t="shared" si="58"/>
        <v/>
      </c>
      <c r="AK390" t="str">
        <f t="shared" si="59"/>
        <v/>
      </c>
      <c r="AL390" t="str">
        <f t="shared" si="60"/>
        <v/>
      </c>
    </row>
    <row r="391" spans="13:38">
      <c r="M391" s="45"/>
      <c r="V391" s="14"/>
      <c r="AF391" s="14" t="str">
        <f t="shared" si="54"/>
        <v/>
      </c>
      <c r="AG391" t="str">
        <f t="shared" si="55"/>
        <v/>
      </c>
      <c r="AH391" t="str">
        <f t="shared" si="56"/>
        <v/>
      </c>
      <c r="AI391" t="str">
        <f t="shared" si="57"/>
        <v/>
      </c>
      <c r="AJ391" t="str">
        <f t="shared" si="58"/>
        <v/>
      </c>
      <c r="AK391" t="str">
        <f t="shared" si="59"/>
        <v/>
      </c>
      <c r="AL391" t="str">
        <f t="shared" si="60"/>
        <v/>
      </c>
    </row>
    <row r="392" spans="13:38">
      <c r="M392" s="45"/>
      <c r="V392" s="14"/>
      <c r="AF392" s="14" t="str">
        <f t="shared" si="54"/>
        <v/>
      </c>
      <c r="AG392" t="str">
        <f t="shared" si="55"/>
        <v/>
      </c>
      <c r="AH392" t="str">
        <f t="shared" si="56"/>
        <v/>
      </c>
      <c r="AI392" t="str">
        <f t="shared" si="57"/>
        <v/>
      </c>
      <c r="AJ392" t="str">
        <f t="shared" si="58"/>
        <v/>
      </c>
      <c r="AK392" t="str">
        <f t="shared" si="59"/>
        <v/>
      </c>
      <c r="AL392" t="str">
        <f t="shared" si="60"/>
        <v/>
      </c>
    </row>
    <row r="393" spans="13:38">
      <c r="M393" s="45"/>
      <c r="V393" s="14"/>
      <c r="AF393" s="14" t="str">
        <f t="shared" si="54"/>
        <v/>
      </c>
      <c r="AG393" t="str">
        <f t="shared" si="55"/>
        <v/>
      </c>
      <c r="AH393" t="str">
        <f t="shared" si="56"/>
        <v/>
      </c>
      <c r="AI393" t="str">
        <f t="shared" si="57"/>
        <v/>
      </c>
      <c r="AJ393" t="str">
        <f t="shared" si="58"/>
        <v/>
      </c>
      <c r="AK393" t="str">
        <f t="shared" si="59"/>
        <v/>
      </c>
      <c r="AL393" t="str">
        <f t="shared" si="60"/>
        <v/>
      </c>
    </row>
    <row r="394" spans="13:38">
      <c r="M394" s="45"/>
      <c r="V394" s="14"/>
      <c r="AF394" s="14" t="str">
        <f t="shared" si="54"/>
        <v/>
      </c>
      <c r="AG394" t="str">
        <f t="shared" si="55"/>
        <v/>
      </c>
      <c r="AH394" t="str">
        <f t="shared" si="56"/>
        <v/>
      </c>
      <c r="AI394" t="str">
        <f t="shared" si="57"/>
        <v/>
      </c>
      <c r="AJ394" t="str">
        <f t="shared" si="58"/>
        <v/>
      </c>
      <c r="AK394" t="str">
        <f t="shared" si="59"/>
        <v/>
      </c>
      <c r="AL394" t="str">
        <f t="shared" si="60"/>
        <v/>
      </c>
    </row>
    <row r="395" spans="13:38">
      <c r="M395" s="45"/>
      <c r="V395" s="14"/>
      <c r="AF395" s="14" t="str">
        <f t="shared" si="54"/>
        <v/>
      </c>
      <c r="AG395" t="str">
        <f t="shared" si="55"/>
        <v/>
      </c>
      <c r="AH395" t="str">
        <f t="shared" si="56"/>
        <v/>
      </c>
      <c r="AI395" t="str">
        <f t="shared" si="57"/>
        <v/>
      </c>
      <c r="AJ395" t="str">
        <f t="shared" si="58"/>
        <v/>
      </c>
      <c r="AK395" t="str">
        <f t="shared" si="59"/>
        <v/>
      </c>
      <c r="AL395" t="str">
        <f t="shared" si="60"/>
        <v/>
      </c>
    </row>
    <row r="396" spans="13:38">
      <c r="M396" s="45"/>
      <c r="V396" s="14"/>
      <c r="AF396" s="14" t="str">
        <f t="shared" si="54"/>
        <v/>
      </c>
      <c r="AG396" t="str">
        <f t="shared" si="55"/>
        <v/>
      </c>
      <c r="AH396" t="str">
        <f t="shared" si="56"/>
        <v/>
      </c>
      <c r="AI396" t="str">
        <f t="shared" si="57"/>
        <v/>
      </c>
      <c r="AJ396" t="str">
        <f t="shared" si="58"/>
        <v/>
      </c>
      <c r="AK396" t="str">
        <f t="shared" si="59"/>
        <v/>
      </c>
      <c r="AL396" t="str">
        <f t="shared" si="60"/>
        <v/>
      </c>
    </row>
    <row r="397" spans="13:38">
      <c r="M397" s="45"/>
      <c r="V397" s="14"/>
      <c r="AF397" s="14" t="str">
        <f t="shared" si="54"/>
        <v/>
      </c>
      <c r="AG397" t="str">
        <f t="shared" si="55"/>
        <v/>
      </c>
      <c r="AH397" t="str">
        <f t="shared" si="56"/>
        <v/>
      </c>
      <c r="AI397" t="str">
        <f t="shared" si="57"/>
        <v/>
      </c>
      <c r="AJ397" t="str">
        <f t="shared" si="58"/>
        <v/>
      </c>
      <c r="AK397" t="str">
        <f t="shared" si="59"/>
        <v/>
      </c>
      <c r="AL397" t="str">
        <f t="shared" si="60"/>
        <v/>
      </c>
    </row>
    <row r="398" spans="13:38">
      <c r="M398" s="45"/>
      <c r="V398" s="14"/>
      <c r="AF398" s="14" t="str">
        <f t="shared" si="54"/>
        <v/>
      </c>
      <c r="AG398" t="str">
        <f t="shared" si="55"/>
        <v/>
      </c>
      <c r="AH398" t="str">
        <f t="shared" si="56"/>
        <v/>
      </c>
      <c r="AI398" t="str">
        <f t="shared" si="57"/>
        <v/>
      </c>
      <c r="AJ398" t="str">
        <f t="shared" si="58"/>
        <v/>
      </c>
      <c r="AK398" t="str">
        <f t="shared" si="59"/>
        <v/>
      </c>
      <c r="AL398" t="str">
        <f t="shared" si="60"/>
        <v/>
      </c>
    </row>
    <row r="399" spans="13:38">
      <c r="M399" s="45"/>
      <c r="V399" s="14"/>
      <c r="AF399" s="14" t="str">
        <f t="shared" si="54"/>
        <v/>
      </c>
      <c r="AG399" t="str">
        <f t="shared" si="55"/>
        <v/>
      </c>
      <c r="AH399" t="str">
        <f t="shared" si="56"/>
        <v/>
      </c>
      <c r="AI399" t="str">
        <f t="shared" si="57"/>
        <v/>
      </c>
      <c r="AJ399" t="str">
        <f t="shared" si="58"/>
        <v/>
      </c>
      <c r="AK399" t="str">
        <f t="shared" si="59"/>
        <v/>
      </c>
      <c r="AL399" t="str">
        <f t="shared" si="60"/>
        <v/>
      </c>
    </row>
    <row r="400" spans="13:38">
      <c r="M400" s="45"/>
      <c r="V400" s="14"/>
      <c r="AF400" s="14" t="str">
        <f t="shared" si="54"/>
        <v/>
      </c>
      <c r="AG400" t="str">
        <f t="shared" si="55"/>
        <v/>
      </c>
      <c r="AH400" t="str">
        <f t="shared" si="56"/>
        <v/>
      </c>
      <c r="AI400" t="str">
        <f t="shared" si="57"/>
        <v/>
      </c>
      <c r="AJ400" t="str">
        <f t="shared" si="58"/>
        <v/>
      </c>
      <c r="AK400" t="str">
        <f t="shared" si="59"/>
        <v/>
      </c>
      <c r="AL400" t="str">
        <f t="shared" si="60"/>
        <v/>
      </c>
    </row>
    <row r="401" spans="13:38">
      <c r="M401" s="45"/>
      <c r="V401" s="14"/>
      <c r="AF401" s="14" t="str">
        <f t="shared" si="54"/>
        <v/>
      </c>
      <c r="AG401" t="str">
        <f t="shared" si="55"/>
        <v/>
      </c>
      <c r="AH401" t="str">
        <f t="shared" si="56"/>
        <v/>
      </c>
      <c r="AI401" t="str">
        <f t="shared" si="57"/>
        <v/>
      </c>
      <c r="AJ401" t="str">
        <f t="shared" si="58"/>
        <v/>
      </c>
      <c r="AK401" t="str">
        <f t="shared" si="59"/>
        <v/>
      </c>
      <c r="AL401" t="str">
        <f t="shared" si="60"/>
        <v/>
      </c>
    </row>
    <row r="402" spans="13:38">
      <c r="M402" s="45"/>
      <c r="V402" s="14"/>
      <c r="AF402" s="14" t="str">
        <f t="shared" si="54"/>
        <v/>
      </c>
      <c r="AG402" t="str">
        <f t="shared" si="55"/>
        <v/>
      </c>
      <c r="AH402" t="str">
        <f t="shared" si="56"/>
        <v/>
      </c>
      <c r="AI402" t="str">
        <f t="shared" si="57"/>
        <v/>
      </c>
      <c r="AJ402" t="str">
        <f t="shared" si="58"/>
        <v/>
      </c>
      <c r="AK402" t="str">
        <f t="shared" si="59"/>
        <v/>
      </c>
      <c r="AL402" t="str">
        <f t="shared" si="60"/>
        <v/>
      </c>
    </row>
    <row r="403" spans="13:38">
      <c r="M403" s="45"/>
      <c r="V403" s="14"/>
      <c r="AF403" s="14" t="str">
        <f t="shared" si="54"/>
        <v/>
      </c>
      <c r="AG403" t="str">
        <f t="shared" si="55"/>
        <v/>
      </c>
      <c r="AH403" t="str">
        <f t="shared" si="56"/>
        <v/>
      </c>
      <c r="AI403" t="str">
        <f t="shared" si="57"/>
        <v/>
      </c>
      <c r="AJ403" t="str">
        <f t="shared" si="58"/>
        <v/>
      </c>
      <c r="AK403" t="str">
        <f t="shared" si="59"/>
        <v/>
      </c>
      <c r="AL403" t="str">
        <f t="shared" si="60"/>
        <v/>
      </c>
    </row>
    <row r="404" spans="13:38">
      <c r="M404" s="45"/>
      <c r="V404" s="14"/>
      <c r="AF404" s="14" t="str">
        <f t="shared" si="54"/>
        <v/>
      </c>
      <c r="AG404" t="str">
        <f t="shared" si="55"/>
        <v/>
      </c>
      <c r="AH404" t="str">
        <f t="shared" si="56"/>
        <v/>
      </c>
      <c r="AI404" t="str">
        <f t="shared" si="57"/>
        <v/>
      </c>
      <c r="AJ404" t="str">
        <f t="shared" si="58"/>
        <v/>
      </c>
      <c r="AK404" t="str">
        <f t="shared" si="59"/>
        <v/>
      </c>
      <c r="AL404" t="str">
        <f t="shared" si="60"/>
        <v/>
      </c>
    </row>
    <row r="405" spans="13:38">
      <c r="M405" s="45"/>
      <c r="V405" s="14"/>
      <c r="AF405" s="14" t="str">
        <f t="shared" si="54"/>
        <v/>
      </c>
      <c r="AG405" t="str">
        <f t="shared" si="55"/>
        <v/>
      </c>
      <c r="AH405" t="str">
        <f t="shared" si="56"/>
        <v/>
      </c>
      <c r="AI405" t="str">
        <f t="shared" si="57"/>
        <v/>
      </c>
      <c r="AJ405" t="str">
        <f t="shared" si="58"/>
        <v/>
      </c>
      <c r="AK405" t="str">
        <f t="shared" si="59"/>
        <v/>
      </c>
      <c r="AL405" t="str">
        <f t="shared" si="60"/>
        <v/>
      </c>
    </row>
    <row r="406" spans="13:38">
      <c r="M406" s="45"/>
      <c r="V406" s="14"/>
      <c r="AF406" s="14" t="str">
        <f t="shared" si="54"/>
        <v/>
      </c>
      <c r="AG406" t="str">
        <f t="shared" si="55"/>
        <v/>
      </c>
      <c r="AH406" t="str">
        <f t="shared" si="56"/>
        <v/>
      </c>
      <c r="AI406" t="str">
        <f t="shared" si="57"/>
        <v/>
      </c>
      <c r="AJ406" t="str">
        <f t="shared" si="58"/>
        <v/>
      </c>
      <c r="AK406" t="str">
        <f t="shared" si="59"/>
        <v/>
      </c>
      <c r="AL406" t="str">
        <f t="shared" si="60"/>
        <v/>
      </c>
    </row>
    <row r="407" spans="13:38">
      <c r="M407" s="45"/>
      <c r="V407" s="14"/>
      <c r="AF407" s="14" t="str">
        <f t="shared" si="54"/>
        <v/>
      </c>
      <c r="AG407" t="str">
        <f t="shared" si="55"/>
        <v/>
      </c>
      <c r="AH407" t="str">
        <f t="shared" si="56"/>
        <v/>
      </c>
      <c r="AI407" t="str">
        <f t="shared" si="57"/>
        <v/>
      </c>
      <c r="AJ407" t="str">
        <f t="shared" si="58"/>
        <v/>
      </c>
      <c r="AK407" t="str">
        <f t="shared" si="59"/>
        <v/>
      </c>
      <c r="AL407" t="str">
        <f t="shared" si="60"/>
        <v/>
      </c>
    </row>
    <row r="408" spans="13:38">
      <c r="M408" s="45"/>
      <c r="V408" s="14"/>
      <c r="AF408" s="14" t="str">
        <f t="shared" si="54"/>
        <v/>
      </c>
      <c r="AG408" t="str">
        <f t="shared" si="55"/>
        <v/>
      </c>
      <c r="AH408" t="str">
        <f t="shared" si="56"/>
        <v/>
      </c>
      <c r="AI408" t="str">
        <f t="shared" si="57"/>
        <v/>
      </c>
      <c r="AJ408" t="str">
        <f t="shared" si="58"/>
        <v/>
      </c>
      <c r="AK408" t="str">
        <f t="shared" si="59"/>
        <v/>
      </c>
      <c r="AL408" t="str">
        <f t="shared" si="60"/>
        <v/>
      </c>
    </row>
    <row r="409" spans="13:38">
      <c r="M409" s="45"/>
      <c r="V409" s="14"/>
      <c r="AF409" s="14" t="str">
        <f t="shared" si="54"/>
        <v/>
      </c>
      <c r="AG409" t="str">
        <f t="shared" si="55"/>
        <v/>
      </c>
      <c r="AH409" t="str">
        <f t="shared" si="56"/>
        <v/>
      </c>
      <c r="AI409" t="str">
        <f t="shared" si="57"/>
        <v/>
      </c>
      <c r="AJ409" t="str">
        <f t="shared" si="58"/>
        <v/>
      </c>
      <c r="AK409" t="str">
        <f t="shared" si="59"/>
        <v/>
      </c>
      <c r="AL409" t="str">
        <f t="shared" si="60"/>
        <v/>
      </c>
    </row>
    <row r="410" spans="13:38">
      <c r="M410" s="45"/>
      <c r="V410" s="14"/>
      <c r="AF410" s="14" t="str">
        <f t="shared" si="54"/>
        <v/>
      </c>
      <c r="AG410" t="str">
        <f t="shared" si="55"/>
        <v/>
      </c>
      <c r="AH410" t="str">
        <f t="shared" si="56"/>
        <v/>
      </c>
      <c r="AI410" t="str">
        <f t="shared" si="57"/>
        <v/>
      </c>
      <c r="AJ410" t="str">
        <f t="shared" si="58"/>
        <v/>
      </c>
      <c r="AK410" t="str">
        <f t="shared" si="59"/>
        <v/>
      </c>
      <c r="AL410" t="str">
        <f t="shared" si="60"/>
        <v/>
      </c>
    </row>
    <row r="411" spans="13:38">
      <c r="M411" s="45"/>
      <c r="V411" s="14"/>
      <c r="AF411" s="14" t="str">
        <f t="shared" si="54"/>
        <v/>
      </c>
      <c r="AG411" t="str">
        <f t="shared" si="55"/>
        <v/>
      </c>
      <c r="AH411" t="str">
        <f t="shared" si="56"/>
        <v/>
      </c>
      <c r="AI411" t="str">
        <f t="shared" si="57"/>
        <v/>
      </c>
      <c r="AJ411" t="str">
        <f t="shared" si="58"/>
        <v/>
      </c>
      <c r="AK411" t="str">
        <f t="shared" si="59"/>
        <v/>
      </c>
      <c r="AL411" t="str">
        <f t="shared" si="60"/>
        <v/>
      </c>
    </row>
    <row r="412" spans="13:38">
      <c r="M412" s="45"/>
      <c r="V412" s="14"/>
      <c r="AF412" s="14" t="str">
        <f t="shared" si="54"/>
        <v/>
      </c>
      <c r="AG412" t="str">
        <f t="shared" si="55"/>
        <v/>
      </c>
      <c r="AH412" t="str">
        <f t="shared" si="56"/>
        <v/>
      </c>
      <c r="AI412" t="str">
        <f t="shared" si="57"/>
        <v/>
      </c>
      <c r="AJ412" t="str">
        <f t="shared" si="58"/>
        <v/>
      </c>
      <c r="AK412" t="str">
        <f t="shared" si="59"/>
        <v/>
      </c>
      <c r="AL412" t="str">
        <f t="shared" si="60"/>
        <v/>
      </c>
    </row>
    <row r="413" spans="13:38">
      <c r="M413" s="45"/>
      <c r="V413" s="14"/>
      <c r="AF413" s="14" t="str">
        <f t="shared" si="54"/>
        <v/>
      </c>
      <c r="AG413" t="str">
        <f t="shared" si="55"/>
        <v/>
      </c>
      <c r="AH413" t="str">
        <f t="shared" si="56"/>
        <v/>
      </c>
      <c r="AI413" t="str">
        <f t="shared" si="57"/>
        <v/>
      </c>
      <c r="AJ413" t="str">
        <f t="shared" si="58"/>
        <v/>
      </c>
      <c r="AK413" t="str">
        <f t="shared" si="59"/>
        <v/>
      </c>
      <c r="AL413" t="str">
        <f t="shared" si="60"/>
        <v/>
      </c>
    </row>
    <row r="414" spans="13:38">
      <c r="M414" s="45"/>
      <c r="V414" s="14"/>
      <c r="AF414" s="14" t="str">
        <f t="shared" si="54"/>
        <v/>
      </c>
      <c r="AG414" t="str">
        <f t="shared" si="55"/>
        <v/>
      </c>
      <c r="AH414" t="str">
        <f t="shared" si="56"/>
        <v/>
      </c>
      <c r="AI414" t="str">
        <f t="shared" si="57"/>
        <v/>
      </c>
      <c r="AJ414" t="str">
        <f t="shared" si="58"/>
        <v/>
      </c>
      <c r="AK414" t="str">
        <f t="shared" si="59"/>
        <v/>
      </c>
      <c r="AL414" t="str">
        <f t="shared" si="60"/>
        <v/>
      </c>
    </row>
    <row r="415" spans="13:38">
      <c r="M415" s="45"/>
      <c r="V415" s="14"/>
      <c r="AF415" s="14" t="str">
        <f t="shared" si="54"/>
        <v/>
      </c>
      <c r="AG415" t="str">
        <f t="shared" si="55"/>
        <v/>
      </c>
      <c r="AH415" t="str">
        <f t="shared" si="56"/>
        <v/>
      </c>
      <c r="AI415" t="str">
        <f t="shared" si="57"/>
        <v/>
      </c>
      <c r="AJ415" t="str">
        <f t="shared" si="58"/>
        <v/>
      </c>
      <c r="AK415" t="str">
        <f t="shared" si="59"/>
        <v/>
      </c>
      <c r="AL415" t="str">
        <f t="shared" si="60"/>
        <v/>
      </c>
    </row>
    <row r="416" spans="13:38">
      <c r="M416" s="45"/>
      <c r="V416" s="14"/>
      <c r="AF416" s="14" t="str">
        <f t="shared" si="54"/>
        <v/>
      </c>
      <c r="AG416" t="str">
        <f t="shared" si="55"/>
        <v/>
      </c>
      <c r="AH416" t="str">
        <f t="shared" si="56"/>
        <v/>
      </c>
      <c r="AI416" t="str">
        <f t="shared" si="57"/>
        <v/>
      </c>
      <c r="AJ416" t="str">
        <f t="shared" si="58"/>
        <v/>
      </c>
      <c r="AK416" t="str">
        <f t="shared" si="59"/>
        <v/>
      </c>
      <c r="AL416" t="str">
        <f t="shared" si="60"/>
        <v/>
      </c>
    </row>
    <row r="417" spans="13:38">
      <c r="M417" s="45"/>
      <c r="V417" s="14"/>
      <c r="AF417" s="14" t="str">
        <f t="shared" si="54"/>
        <v/>
      </c>
      <c r="AG417" t="str">
        <f t="shared" si="55"/>
        <v/>
      </c>
      <c r="AH417" t="str">
        <f t="shared" si="56"/>
        <v/>
      </c>
      <c r="AI417" t="str">
        <f t="shared" si="57"/>
        <v/>
      </c>
      <c r="AJ417" t="str">
        <f t="shared" si="58"/>
        <v/>
      </c>
      <c r="AK417" t="str">
        <f t="shared" si="59"/>
        <v/>
      </c>
      <c r="AL417" t="str">
        <f t="shared" si="60"/>
        <v/>
      </c>
    </row>
    <row r="418" spans="13:38">
      <c r="M418" s="45"/>
      <c r="V418" s="14"/>
      <c r="AF418" s="14" t="str">
        <f t="shared" si="54"/>
        <v/>
      </c>
      <c r="AG418" t="str">
        <f t="shared" si="55"/>
        <v/>
      </c>
      <c r="AH418" t="str">
        <f t="shared" si="56"/>
        <v/>
      </c>
      <c r="AI418" t="str">
        <f t="shared" si="57"/>
        <v/>
      </c>
      <c r="AJ418" t="str">
        <f t="shared" si="58"/>
        <v/>
      </c>
      <c r="AK418" t="str">
        <f t="shared" si="59"/>
        <v/>
      </c>
      <c r="AL418" t="str">
        <f t="shared" si="60"/>
        <v/>
      </c>
    </row>
    <row r="419" spans="13:38">
      <c r="M419" s="45"/>
      <c r="V419" s="14"/>
      <c r="AF419" s="14" t="str">
        <f t="shared" si="54"/>
        <v/>
      </c>
      <c r="AG419" t="str">
        <f t="shared" si="55"/>
        <v/>
      </c>
      <c r="AH419" t="str">
        <f t="shared" si="56"/>
        <v/>
      </c>
      <c r="AI419" t="str">
        <f t="shared" si="57"/>
        <v/>
      </c>
      <c r="AJ419" t="str">
        <f t="shared" si="58"/>
        <v/>
      </c>
      <c r="AK419" t="str">
        <f t="shared" si="59"/>
        <v/>
      </c>
      <c r="AL419" t="str">
        <f t="shared" si="60"/>
        <v/>
      </c>
    </row>
    <row r="420" spans="13:38">
      <c r="M420" s="45"/>
      <c r="V420" s="14"/>
      <c r="AF420" s="14" t="str">
        <f t="shared" si="54"/>
        <v/>
      </c>
      <c r="AG420" t="str">
        <f t="shared" si="55"/>
        <v/>
      </c>
      <c r="AH420" t="str">
        <f t="shared" si="56"/>
        <v/>
      </c>
      <c r="AI420" t="str">
        <f t="shared" si="57"/>
        <v/>
      </c>
      <c r="AJ420" t="str">
        <f t="shared" si="58"/>
        <v/>
      </c>
      <c r="AK420" t="str">
        <f t="shared" si="59"/>
        <v/>
      </c>
      <c r="AL420" t="str">
        <f t="shared" si="60"/>
        <v/>
      </c>
    </row>
    <row r="421" spans="13:38">
      <c r="M421" s="45"/>
      <c r="V421" s="14"/>
      <c r="AF421" s="14" t="str">
        <f t="shared" si="54"/>
        <v/>
      </c>
      <c r="AG421" t="str">
        <f t="shared" si="55"/>
        <v/>
      </c>
      <c r="AH421" t="str">
        <f t="shared" si="56"/>
        <v/>
      </c>
      <c r="AI421" t="str">
        <f t="shared" si="57"/>
        <v/>
      </c>
      <c r="AJ421" t="str">
        <f t="shared" si="58"/>
        <v/>
      </c>
      <c r="AK421" t="str">
        <f t="shared" si="59"/>
        <v/>
      </c>
      <c r="AL421" t="str">
        <f t="shared" si="60"/>
        <v/>
      </c>
    </row>
    <row r="422" spans="13:38">
      <c r="M422" s="45"/>
      <c r="V422" s="14"/>
      <c r="AF422" s="14" t="str">
        <f t="shared" si="54"/>
        <v/>
      </c>
      <c r="AG422" t="str">
        <f t="shared" si="55"/>
        <v/>
      </c>
      <c r="AH422" t="str">
        <f t="shared" si="56"/>
        <v/>
      </c>
      <c r="AI422" t="str">
        <f t="shared" si="57"/>
        <v/>
      </c>
      <c r="AJ422" t="str">
        <f t="shared" si="58"/>
        <v/>
      </c>
      <c r="AK422" t="str">
        <f t="shared" si="59"/>
        <v/>
      </c>
      <c r="AL422" t="str">
        <f t="shared" si="60"/>
        <v/>
      </c>
    </row>
    <row r="423" spans="13:38">
      <c r="M423" s="45"/>
      <c r="V423" s="14"/>
      <c r="AF423" s="14" t="str">
        <f t="shared" si="54"/>
        <v/>
      </c>
      <c r="AG423" t="str">
        <f t="shared" si="55"/>
        <v/>
      </c>
      <c r="AH423" t="str">
        <f t="shared" si="56"/>
        <v/>
      </c>
      <c r="AI423" t="str">
        <f t="shared" si="57"/>
        <v/>
      </c>
      <c r="AJ423" t="str">
        <f t="shared" si="58"/>
        <v/>
      </c>
      <c r="AK423" t="str">
        <f t="shared" si="59"/>
        <v/>
      </c>
      <c r="AL423" t="str">
        <f t="shared" si="60"/>
        <v/>
      </c>
    </row>
    <row r="424" spans="13:38">
      <c r="M424" s="45"/>
      <c r="V424" s="14"/>
      <c r="AF424" s="14" t="str">
        <f t="shared" si="54"/>
        <v/>
      </c>
      <c r="AG424" t="str">
        <f t="shared" si="55"/>
        <v/>
      </c>
      <c r="AH424" t="str">
        <f t="shared" si="56"/>
        <v/>
      </c>
      <c r="AI424" t="str">
        <f t="shared" si="57"/>
        <v/>
      </c>
      <c r="AJ424" t="str">
        <f t="shared" si="58"/>
        <v/>
      </c>
      <c r="AK424" t="str">
        <f t="shared" si="59"/>
        <v/>
      </c>
      <c r="AL424" t="str">
        <f t="shared" si="60"/>
        <v/>
      </c>
    </row>
    <row r="425" spans="13:38">
      <c r="M425" s="45"/>
      <c r="V425" s="14"/>
      <c r="AF425" s="14" t="str">
        <f t="shared" si="54"/>
        <v/>
      </c>
      <c r="AG425" t="str">
        <f t="shared" si="55"/>
        <v/>
      </c>
      <c r="AH425" t="str">
        <f t="shared" si="56"/>
        <v/>
      </c>
      <c r="AI425" t="str">
        <f t="shared" si="57"/>
        <v/>
      </c>
      <c r="AJ425" t="str">
        <f t="shared" si="58"/>
        <v/>
      </c>
      <c r="AK425" t="str">
        <f t="shared" si="59"/>
        <v/>
      </c>
      <c r="AL425" t="str">
        <f t="shared" si="60"/>
        <v/>
      </c>
    </row>
    <row r="426" spans="13:38">
      <c r="M426" s="45"/>
      <c r="V426" s="14"/>
      <c r="AF426" s="14" t="str">
        <f t="shared" si="54"/>
        <v/>
      </c>
      <c r="AG426" t="str">
        <f t="shared" si="55"/>
        <v/>
      </c>
      <c r="AH426" t="str">
        <f t="shared" si="56"/>
        <v/>
      </c>
      <c r="AI426" t="str">
        <f t="shared" si="57"/>
        <v/>
      </c>
      <c r="AJ426" t="str">
        <f t="shared" si="58"/>
        <v/>
      </c>
      <c r="AK426" t="str">
        <f t="shared" si="59"/>
        <v/>
      </c>
      <c r="AL426" t="str">
        <f t="shared" si="60"/>
        <v/>
      </c>
    </row>
    <row r="427" spans="13:38">
      <c r="M427" s="45"/>
      <c r="V427" s="14"/>
      <c r="AF427" s="14" t="str">
        <f t="shared" si="54"/>
        <v/>
      </c>
      <c r="AG427" t="str">
        <f t="shared" si="55"/>
        <v/>
      </c>
      <c r="AH427" t="str">
        <f t="shared" si="56"/>
        <v/>
      </c>
      <c r="AI427" t="str">
        <f t="shared" si="57"/>
        <v/>
      </c>
      <c r="AJ427" t="str">
        <f t="shared" si="58"/>
        <v/>
      </c>
      <c r="AK427" t="str">
        <f t="shared" si="59"/>
        <v/>
      </c>
      <c r="AL427" t="str">
        <f t="shared" si="60"/>
        <v/>
      </c>
    </row>
    <row r="428" spans="13:38">
      <c r="M428" s="45"/>
      <c r="V428" s="14"/>
      <c r="AF428" s="14" t="str">
        <f t="shared" si="54"/>
        <v/>
      </c>
      <c r="AG428" t="str">
        <f t="shared" si="55"/>
        <v/>
      </c>
      <c r="AH428" t="str">
        <f t="shared" si="56"/>
        <v/>
      </c>
      <c r="AI428" t="str">
        <f t="shared" si="57"/>
        <v/>
      </c>
      <c r="AJ428" t="str">
        <f t="shared" si="58"/>
        <v/>
      </c>
      <c r="AK428" t="str">
        <f t="shared" si="59"/>
        <v/>
      </c>
      <c r="AL428" t="str">
        <f t="shared" si="60"/>
        <v/>
      </c>
    </row>
    <row r="429" spans="13:38">
      <c r="M429" s="45"/>
      <c r="V429" s="14"/>
      <c r="AF429" s="14" t="str">
        <f t="shared" si="54"/>
        <v/>
      </c>
      <c r="AG429" t="str">
        <f t="shared" si="55"/>
        <v/>
      </c>
      <c r="AH429" t="str">
        <f t="shared" si="56"/>
        <v/>
      </c>
      <c r="AI429" t="str">
        <f t="shared" si="57"/>
        <v/>
      </c>
      <c r="AJ429" t="str">
        <f t="shared" si="58"/>
        <v/>
      </c>
      <c r="AK429" t="str">
        <f t="shared" si="59"/>
        <v/>
      </c>
      <c r="AL429" t="str">
        <f t="shared" si="60"/>
        <v/>
      </c>
    </row>
    <row r="430" spans="13:38">
      <c r="M430" s="45"/>
      <c r="V430" s="14"/>
      <c r="AF430" s="14" t="str">
        <f t="shared" si="54"/>
        <v/>
      </c>
      <c r="AG430" t="str">
        <f t="shared" si="55"/>
        <v/>
      </c>
      <c r="AH430" t="str">
        <f t="shared" si="56"/>
        <v/>
      </c>
      <c r="AI430" t="str">
        <f t="shared" si="57"/>
        <v/>
      </c>
      <c r="AJ430" t="str">
        <f t="shared" si="58"/>
        <v/>
      </c>
      <c r="AK430" t="str">
        <f t="shared" si="59"/>
        <v/>
      </c>
      <c r="AL430" t="str">
        <f t="shared" si="60"/>
        <v/>
      </c>
    </row>
    <row r="431" spans="13:38">
      <c r="M431" s="45"/>
      <c r="V431" s="14"/>
      <c r="AF431" s="14" t="str">
        <f t="shared" si="54"/>
        <v/>
      </c>
      <c r="AG431" t="str">
        <f t="shared" si="55"/>
        <v/>
      </c>
      <c r="AH431" t="str">
        <f t="shared" si="56"/>
        <v/>
      </c>
      <c r="AI431" t="str">
        <f t="shared" si="57"/>
        <v/>
      </c>
      <c r="AJ431" t="str">
        <f t="shared" si="58"/>
        <v/>
      </c>
      <c r="AK431" t="str">
        <f t="shared" si="59"/>
        <v/>
      </c>
      <c r="AL431" t="str">
        <f t="shared" si="60"/>
        <v/>
      </c>
    </row>
    <row r="432" spans="13:38">
      <c r="M432" s="45"/>
      <c r="V432" s="14"/>
      <c r="AF432" s="14" t="str">
        <f t="shared" si="54"/>
        <v/>
      </c>
      <c r="AG432" t="str">
        <f t="shared" si="55"/>
        <v/>
      </c>
      <c r="AH432" t="str">
        <f t="shared" si="56"/>
        <v/>
      </c>
      <c r="AI432" t="str">
        <f t="shared" si="57"/>
        <v/>
      </c>
      <c r="AJ432" t="str">
        <f t="shared" si="58"/>
        <v/>
      </c>
      <c r="AK432" t="str">
        <f t="shared" si="59"/>
        <v/>
      </c>
      <c r="AL432" t="str">
        <f t="shared" si="60"/>
        <v/>
      </c>
    </row>
    <row r="433" spans="13:38">
      <c r="M433" s="45"/>
      <c r="V433" s="14"/>
      <c r="AF433" s="14" t="str">
        <f t="shared" si="54"/>
        <v/>
      </c>
      <c r="AG433" t="str">
        <f t="shared" si="55"/>
        <v/>
      </c>
      <c r="AH433" t="str">
        <f t="shared" si="56"/>
        <v/>
      </c>
      <c r="AI433" t="str">
        <f t="shared" si="57"/>
        <v/>
      </c>
      <c r="AJ433" t="str">
        <f t="shared" si="58"/>
        <v/>
      </c>
      <c r="AK433" t="str">
        <f t="shared" si="59"/>
        <v/>
      </c>
      <c r="AL433" t="str">
        <f t="shared" si="60"/>
        <v/>
      </c>
    </row>
    <row r="434" spans="13:38">
      <c r="M434" s="45"/>
      <c r="V434" s="14"/>
      <c r="AF434" s="14" t="str">
        <f t="shared" si="54"/>
        <v/>
      </c>
      <c r="AG434" t="str">
        <f t="shared" si="55"/>
        <v/>
      </c>
      <c r="AH434" t="str">
        <f t="shared" si="56"/>
        <v/>
      </c>
      <c r="AI434" t="str">
        <f t="shared" si="57"/>
        <v/>
      </c>
      <c r="AJ434" t="str">
        <f t="shared" si="58"/>
        <v/>
      </c>
      <c r="AK434" t="str">
        <f t="shared" si="59"/>
        <v/>
      </c>
      <c r="AL434" t="str">
        <f t="shared" si="60"/>
        <v/>
      </c>
    </row>
    <row r="435" spans="13:38">
      <c r="M435" s="45"/>
      <c r="V435" s="14"/>
      <c r="AF435" s="14" t="str">
        <f t="shared" si="54"/>
        <v/>
      </c>
      <c r="AG435" t="str">
        <f t="shared" si="55"/>
        <v/>
      </c>
      <c r="AH435" t="str">
        <f t="shared" si="56"/>
        <v/>
      </c>
      <c r="AI435" t="str">
        <f t="shared" si="57"/>
        <v/>
      </c>
      <c r="AJ435" t="str">
        <f t="shared" si="58"/>
        <v/>
      </c>
      <c r="AK435" t="str">
        <f t="shared" si="59"/>
        <v/>
      </c>
      <c r="AL435" t="str">
        <f t="shared" si="60"/>
        <v/>
      </c>
    </row>
    <row r="436" spans="13:38">
      <c r="M436" s="45"/>
      <c r="V436" s="14"/>
      <c r="AF436" s="14" t="str">
        <f t="shared" si="54"/>
        <v/>
      </c>
      <c r="AG436" t="str">
        <f t="shared" si="55"/>
        <v/>
      </c>
      <c r="AH436" t="str">
        <f t="shared" si="56"/>
        <v/>
      </c>
      <c r="AI436" t="str">
        <f t="shared" si="57"/>
        <v/>
      </c>
      <c r="AJ436" t="str">
        <f t="shared" si="58"/>
        <v/>
      </c>
      <c r="AK436" t="str">
        <f t="shared" si="59"/>
        <v/>
      </c>
      <c r="AL436" t="str">
        <f t="shared" si="60"/>
        <v/>
      </c>
    </row>
    <row r="437" spans="13:38">
      <c r="M437" s="45"/>
      <c r="V437" s="14"/>
      <c r="AF437" s="14" t="str">
        <f t="shared" si="54"/>
        <v/>
      </c>
      <c r="AG437" t="str">
        <f t="shared" si="55"/>
        <v/>
      </c>
      <c r="AH437" t="str">
        <f t="shared" si="56"/>
        <v/>
      </c>
      <c r="AI437" t="str">
        <f t="shared" si="57"/>
        <v/>
      </c>
      <c r="AJ437" t="str">
        <f t="shared" si="58"/>
        <v/>
      </c>
      <c r="AK437" t="str">
        <f t="shared" si="59"/>
        <v/>
      </c>
      <c r="AL437" t="str">
        <f t="shared" si="60"/>
        <v/>
      </c>
    </row>
    <row r="438" spans="13:38">
      <c r="M438" s="45"/>
      <c r="V438" s="14"/>
      <c r="AF438" s="14" t="str">
        <f t="shared" si="54"/>
        <v/>
      </c>
      <c r="AG438" t="str">
        <f t="shared" si="55"/>
        <v/>
      </c>
      <c r="AH438" t="str">
        <f t="shared" si="56"/>
        <v/>
      </c>
      <c r="AI438" t="str">
        <f t="shared" si="57"/>
        <v/>
      </c>
      <c r="AJ438" t="str">
        <f t="shared" si="58"/>
        <v/>
      </c>
      <c r="AK438" t="str">
        <f t="shared" si="59"/>
        <v/>
      </c>
      <c r="AL438" t="str">
        <f t="shared" si="60"/>
        <v/>
      </c>
    </row>
    <row r="439" spans="13:38">
      <c r="M439" s="45"/>
      <c r="V439" s="14"/>
      <c r="AF439" s="14" t="str">
        <f t="shared" si="54"/>
        <v/>
      </c>
      <c r="AG439" t="str">
        <f t="shared" si="55"/>
        <v/>
      </c>
      <c r="AH439" t="str">
        <f t="shared" si="56"/>
        <v/>
      </c>
      <c r="AI439" t="str">
        <f t="shared" si="57"/>
        <v/>
      </c>
      <c r="AJ439" t="str">
        <f t="shared" si="58"/>
        <v/>
      </c>
      <c r="AK439" t="str">
        <f t="shared" si="59"/>
        <v/>
      </c>
      <c r="AL439" t="str">
        <f t="shared" si="60"/>
        <v/>
      </c>
    </row>
    <row r="440" spans="13:38">
      <c r="M440" s="45"/>
      <c r="V440" s="14"/>
      <c r="AF440" s="14" t="str">
        <f t="shared" si="54"/>
        <v/>
      </c>
      <c r="AG440" t="str">
        <f t="shared" si="55"/>
        <v/>
      </c>
      <c r="AH440" t="str">
        <f t="shared" si="56"/>
        <v/>
      </c>
      <c r="AI440" t="str">
        <f t="shared" si="57"/>
        <v/>
      </c>
      <c r="AJ440" t="str">
        <f t="shared" si="58"/>
        <v/>
      </c>
      <c r="AK440" t="str">
        <f t="shared" si="59"/>
        <v/>
      </c>
      <c r="AL440" t="str">
        <f t="shared" si="60"/>
        <v/>
      </c>
    </row>
    <row r="441" spans="13:38">
      <c r="M441" s="45"/>
      <c r="V441" s="14"/>
      <c r="AF441" s="14" t="str">
        <f t="shared" si="54"/>
        <v/>
      </c>
      <c r="AG441" t="str">
        <f t="shared" si="55"/>
        <v/>
      </c>
      <c r="AH441" t="str">
        <f t="shared" si="56"/>
        <v/>
      </c>
      <c r="AI441" t="str">
        <f t="shared" si="57"/>
        <v/>
      </c>
      <c r="AJ441" t="str">
        <f t="shared" si="58"/>
        <v/>
      </c>
      <c r="AK441" t="str">
        <f t="shared" si="59"/>
        <v/>
      </c>
      <c r="AL441" t="str">
        <f t="shared" si="60"/>
        <v/>
      </c>
    </row>
    <row r="442" spans="13:38">
      <c r="M442" s="45"/>
      <c r="V442" s="14"/>
      <c r="AF442" s="14" t="str">
        <f t="shared" si="54"/>
        <v/>
      </c>
      <c r="AG442" t="str">
        <f t="shared" si="55"/>
        <v/>
      </c>
      <c r="AH442" t="str">
        <f t="shared" si="56"/>
        <v/>
      </c>
      <c r="AI442" t="str">
        <f t="shared" si="57"/>
        <v/>
      </c>
      <c r="AJ442" t="str">
        <f t="shared" si="58"/>
        <v/>
      </c>
      <c r="AK442" t="str">
        <f t="shared" si="59"/>
        <v/>
      </c>
      <c r="AL442" t="str">
        <f t="shared" si="60"/>
        <v/>
      </c>
    </row>
    <row r="443" spans="13:38">
      <c r="M443" s="45"/>
      <c r="V443" s="14"/>
      <c r="AF443" s="14" t="str">
        <f t="shared" si="54"/>
        <v/>
      </c>
      <c r="AG443" t="str">
        <f t="shared" si="55"/>
        <v/>
      </c>
      <c r="AH443" t="str">
        <f t="shared" si="56"/>
        <v/>
      </c>
      <c r="AI443" t="str">
        <f t="shared" si="57"/>
        <v/>
      </c>
      <c r="AJ443" t="str">
        <f t="shared" si="58"/>
        <v/>
      </c>
      <c r="AK443" t="str">
        <f t="shared" si="59"/>
        <v/>
      </c>
      <c r="AL443" t="str">
        <f t="shared" si="60"/>
        <v/>
      </c>
    </row>
    <row r="444" spans="13:38">
      <c r="M444" s="45"/>
      <c r="V444" s="14"/>
      <c r="AF444" s="14" t="str">
        <f t="shared" si="54"/>
        <v/>
      </c>
      <c r="AG444" t="str">
        <f t="shared" si="55"/>
        <v/>
      </c>
      <c r="AH444" t="str">
        <f t="shared" si="56"/>
        <v/>
      </c>
      <c r="AI444" t="str">
        <f t="shared" si="57"/>
        <v/>
      </c>
      <c r="AJ444" t="str">
        <f t="shared" si="58"/>
        <v/>
      </c>
      <c r="AK444" t="str">
        <f t="shared" si="59"/>
        <v/>
      </c>
      <c r="AL444" t="str">
        <f t="shared" si="60"/>
        <v/>
      </c>
    </row>
    <row r="445" spans="13:38">
      <c r="M445" s="45"/>
      <c r="V445" s="14"/>
      <c r="AF445" s="14" t="str">
        <f t="shared" si="54"/>
        <v/>
      </c>
      <c r="AG445" t="str">
        <f t="shared" si="55"/>
        <v/>
      </c>
      <c r="AH445" t="str">
        <f t="shared" si="56"/>
        <v/>
      </c>
      <c r="AI445" t="str">
        <f t="shared" si="57"/>
        <v/>
      </c>
      <c r="AJ445" t="str">
        <f t="shared" si="58"/>
        <v/>
      </c>
      <c r="AK445" t="str">
        <f t="shared" si="59"/>
        <v/>
      </c>
      <c r="AL445" t="str">
        <f t="shared" si="60"/>
        <v/>
      </c>
    </row>
    <row r="446" spans="13:38">
      <c r="M446" s="45"/>
      <c r="V446" s="14"/>
      <c r="AF446" s="14" t="str">
        <f t="shared" si="54"/>
        <v/>
      </c>
      <c r="AG446" t="str">
        <f t="shared" si="55"/>
        <v/>
      </c>
      <c r="AH446" t="str">
        <f t="shared" si="56"/>
        <v/>
      </c>
      <c r="AI446" t="str">
        <f t="shared" si="57"/>
        <v/>
      </c>
      <c r="AJ446" t="str">
        <f t="shared" si="58"/>
        <v/>
      </c>
      <c r="AK446" t="str">
        <f t="shared" si="59"/>
        <v/>
      </c>
      <c r="AL446" t="str">
        <f t="shared" si="60"/>
        <v/>
      </c>
    </row>
    <row r="447" spans="13:38">
      <c r="M447" s="45"/>
      <c r="V447" s="14"/>
      <c r="AF447" s="14" t="str">
        <f t="shared" si="54"/>
        <v/>
      </c>
      <c r="AG447" t="str">
        <f t="shared" si="55"/>
        <v/>
      </c>
      <c r="AH447" t="str">
        <f t="shared" si="56"/>
        <v/>
      </c>
      <c r="AI447" t="str">
        <f t="shared" si="57"/>
        <v/>
      </c>
      <c r="AJ447" t="str">
        <f t="shared" si="58"/>
        <v/>
      </c>
      <c r="AK447" t="str">
        <f t="shared" si="59"/>
        <v/>
      </c>
      <c r="AL447" t="str">
        <f t="shared" si="60"/>
        <v/>
      </c>
    </row>
    <row r="448" spans="13:38">
      <c r="M448" s="45"/>
      <c r="V448" s="14"/>
      <c r="AF448" s="14" t="str">
        <f t="shared" si="54"/>
        <v/>
      </c>
      <c r="AG448" t="str">
        <f t="shared" si="55"/>
        <v/>
      </c>
      <c r="AH448" t="str">
        <f t="shared" si="56"/>
        <v/>
      </c>
      <c r="AI448" t="str">
        <f t="shared" si="57"/>
        <v/>
      </c>
      <c r="AJ448" t="str">
        <f t="shared" si="58"/>
        <v/>
      </c>
      <c r="AK448" t="str">
        <f t="shared" si="59"/>
        <v/>
      </c>
      <c r="AL448" t="str">
        <f t="shared" si="60"/>
        <v/>
      </c>
    </row>
    <row r="449" spans="13:38">
      <c r="M449" s="45"/>
      <c r="V449" s="14"/>
      <c r="AF449" s="14" t="str">
        <f t="shared" si="54"/>
        <v/>
      </c>
      <c r="AG449" t="str">
        <f t="shared" si="55"/>
        <v/>
      </c>
      <c r="AH449" t="str">
        <f t="shared" si="56"/>
        <v/>
      </c>
      <c r="AI449" t="str">
        <f t="shared" si="57"/>
        <v/>
      </c>
      <c r="AJ449" t="str">
        <f t="shared" si="58"/>
        <v/>
      </c>
      <c r="AK449" t="str">
        <f t="shared" si="59"/>
        <v/>
      </c>
      <c r="AL449" t="str">
        <f t="shared" si="60"/>
        <v/>
      </c>
    </row>
    <row r="450" spans="13:38">
      <c r="M450" s="45"/>
      <c r="V450" s="14"/>
      <c r="AF450" s="14" t="str">
        <f t="shared" si="54"/>
        <v/>
      </c>
      <c r="AG450" t="str">
        <f t="shared" si="55"/>
        <v/>
      </c>
      <c r="AH450" t="str">
        <f t="shared" si="56"/>
        <v/>
      </c>
      <c r="AI450" t="str">
        <f t="shared" si="57"/>
        <v/>
      </c>
      <c r="AJ450" t="str">
        <f t="shared" si="58"/>
        <v/>
      </c>
      <c r="AK450" t="str">
        <f t="shared" si="59"/>
        <v/>
      </c>
      <c r="AL450" t="str">
        <f t="shared" si="60"/>
        <v/>
      </c>
    </row>
    <row r="451" spans="13:38">
      <c r="M451" s="45"/>
      <c r="V451" s="14"/>
      <c r="AF451" s="14" t="str">
        <f t="shared" si="54"/>
        <v/>
      </c>
      <c r="AG451" t="str">
        <f t="shared" si="55"/>
        <v/>
      </c>
      <c r="AH451" t="str">
        <f t="shared" si="56"/>
        <v/>
      </c>
      <c r="AI451" t="str">
        <f t="shared" si="57"/>
        <v/>
      </c>
      <c r="AJ451" t="str">
        <f t="shared" si="58"/>
        <v/>
      </c>
      <c r="AK451" t="str">
        <f t="shared" si="59"/>
        <v/>
      </c>
      <c r="AL451" t="str">
        <f t="shared" si="60"/>
        <v/>
      </c>
    </row>
    <row r="452" spans="13:38">
      <c r="M452" s="45"/>
      <c r="V452" s="14"/>
      <c r="AF452" s="14" t="str">
        <f t="shared" ref="AF452:AF515" si="61">IF($V452="", "", $V452)</f>
        <v/>
      </c>
      <c r="AG452" t="str">
        <f t="shared" ref="AG452:AG515" si="62">IF($X452&lt;0, "NA", IF(ISERROR($W452/$X452), "", $W452/$X452))</f>
        <v/>
      </c>
      <c r="AH452" t="str">
        <f t="shared" ref="AH452:AH515" si="63">IF($Y452&lt;0, "NA", IF(ISERROR($W452/$Y452), "", $W452/$Y452))</f>
        <v/>
      </c>
      <c r="AI452" t="str">
        <f t="shared" ref="AI452:AI515" si="64">IF($Z452&lt;0, "NA", IF(ISERROR($W452/$Z452), "", $W452/$Z452))</f>
        <v/>
      </c>
      <c r="AJ452" t="str">
        <f t="shared" ref="AJ452:AJ515" si="65">IF($AB452&lt;0, "NA", IF(ISERROR($AA452/$AB452), "", $AA452/$AB452))</f>
        <v/>
      </c>
      <c r="AK452" t="str">
        <f t="shared" ref="AK452:AK515" si="66">IF($AC452&lt;0, "NA", IF(ISERROR($AA452/$AC452), "", $AA452/$AC452))</f>
        <v/>
      </c>
      <c r="AL452" t="str">
        <f t="shared" ref="AL452:AL515" si="67">IF($AD452&lt;0, "NA", IF(ISERROR($AA452/$AD452), "", $AA452/$AD452))</f>
        <v/>
      </c>
    </row>
    <row r="453" spans="13:38">
      <c r="M453" s="45"/>
      <c r="V453" s="14"/>
      <c r="AF453" s="14" t="str">
        <f t="shared" si="61"/>
        <v/>
      </c>
      <c r="AG453" t="str">
        <f t="shared" si="62"/>
        <v/>
      </c>
      <c r="AH453" t="str">
        <f t="shared" si="63"/>
        <v/>
      </c>
      <c r="AI453" t="str">
        <f t="shared" si="64"/>
        <v/>
      </c>
      <c r="AJ453" t="str">
        <f t="shared" si="65"/>
        <v/>
      </c>
      <c r="AK453" t="str">
        <f t="shared" si="66"/>
        <v/>
      </c>
      <c r="AL453" t="str">
        <f t="shared" si="67"/>
        <v/>
      </c>
    </row>
    <row r="454" spans="13:38">
      <c r="M454" s="45"/>
      <c r="V454" s="14"/>
      <c r="AF454" s="14" t="str">
        <f t="shared" si="61"/>
        <v/>
      </c>
      <c r="AG454" t="str">
        <f t="shared" si="62"/>
        <v/>
      </c>
      <c r="AH454" t="str">
        <f t="shared" si="63"/>
        <v/>
      </c>
      <c r="AI454" t="str">
        <f t="shared" si="64"/>
        <v/>
      </c>
      <c r="AJ454" t="str">
        <f t="shared" si="65"/>
        <v/>
      </c>
      <c r="AK454" t="str">
        <f t="shared" si="66"/>
        <v/>
      </c>
      <c r="AL454" t="str">
        <f t="shared" si="67"/>
        <v/>
      </c>
    </row>
    <row r="455" spans="13:38">
      <c r="M455" s="45"/>
      <c r="V455" s="14"/>
      <c r="AF455" s="14" t="str">
        <f t="shared" si="61"/>
        <v/>
      </c>
      <c r="AG455" t="str">
        <f t="shared" si="62"/>
        <v/>
      </c>
      <c r="AH455" t="str">
        <f t="shared" si="63"/>
        <v/>
      </c>
      <c r="AI455" t="str">
        <f t="shared" si="64"/>
        <v/>
      </c>
      <c r="AJ455" t="str">
        <f t="shared" si="65"/>
        <v/>
      </c>
      <c r="AK455" t="str">
        <f t="shared" si="66"/>
        <v/>
      </c>
      <c r="AL455" t="str">
        <f t="shared" si="67"/>
        <v/>
      </c>
    </row>
    <row r="456" spans="13:38">
      <c r="M456" s="45"/>
      <c r="V456" s="14"/>
      <c r="AF456" s="14" t="str">
        <f t="shared" si="61"/>
        <v/>
      </c>
      <c r="AG456" t="str">
        <f t="shared" si="62"/>
        <v/>
      </c>
      <c r="AH456" t="str">
        <f t="shared" si="63"/>
        <v/>
      </c>
      <c r="AI456" t="str">
        <f t="shared" si="64"/>
        <v/>
      </c>
      <c r="AJ456" t="str">
        <f t="shared" si="65"/>
        <v/>
      </c>
      <c r="AK456" t="str">
        <f t="shared" si="66"/>
        <v/>
      </c>
      <c r="AL456" t="str">
        <f t="shared" si="67"/>
        <v/>
      </c>
    </row>
    <row r="457" spans="13:38">
      <c r="M457" s="45"/>
      <c r="V457" s="14"/>
      <c r="AF457" s="14" t="str">
        <f t="shared" si="61"/>
        <v/>
      </c>
      <c r="AG457" t="str">
        <f t="shared" si="62"/>
        <v/>
      </c>
      <c r="AH457" t="str">
        <f t="shared" si="63"/>
        <v/>
      </c>
      <c r="AI457" t="str">
        <f t="shared" si="64"/>
        <v/>
      </c>
      <c r="AJ457" t="str">
        <f t="shared" si="65"/>
        <v/>
      </c>
      <c r="AK457" t="str">
        <f t="shared" si="66"/>
        <v/>
      </c>
      <c r="AL457" t="str">
        <f t="shared" si="67"/>
        <v/>
      </c>
    </row>
    <row r="458" spans="13:38">
      <c r="M458" s="45"/>
      <c r="V458" s="14"/>
      <c r="AF458" s="14" t="str">
        <f t="shared" si="61"/>
        <v/>
      </c>
      <c r="AG458" t="str">
        <f t="shared" si="62"/>
        <v/>
      </c>
      <c r="AH458" t="str">
        <f t="shared" si="63"/>
        <v/>
      </c>
      <c r="AI458" t="str">
        <f t="shared" si="64"/>
        <v/>
      </c>
      <c r="AJ458" t="str">
        <f t="shared" si="65"/>
        <v/>
      </c>
      <c r="AK458" t="str">
        <f t="shared" si="66"/>
        <v/>
      </c>
      <c r="AL458" t="str">
        <f t="shared" si="67"/>
        <v/>
      </c>
    </row>
    <row r="459" spans="13:38">
      <c r="M459" s="45"/>
      <c r="V459" s="14"/>
      <c r="AF459" s="14" t="str">
        <f t="shared" si="61"/>
        <v/>
      </c>
      <c r="AG459" t="str">
        <f t="shared" si="62"/>
        <v/>
      </c>
      <c r="AH459" t="str">
        <f t="shared" si="63"/>
        <v/>
      </c>
      <c r="AI459" t="str">
        <f t="shared" si="64"/>
        <v/>
      </c>
      <c r="AJ459" t="str">
        <f t="shared" si="65"/>
        <v/>
      </c>
      <c r="AK459" t="str">
        <f t="shared" si="66"/>
        <v/>
      </c>
      <c r="AL459" t="str">
        <f t="shared" si="67"/>
        <v/>
      </c>
    </row>
    <row r="460" spans="13:38">
      <c r="M460" s="45"/>
      <c r="V460" s="14"/>
      <c r="AF460" s="14" t="str">
        <f t="shared" si="61"/>
        <v/>
      </c>
      <c r="AG460" t="str">
        <f t="shared" si="62"/>
        <v/>
      </c>
      <c r="AH460" t="str">
        <f t="shared" si="63"/>
        <v/>
      </c>
      <c r="AI460" t="str">
        <f t="shared" si="64"/>
        <v/>
      </c>
      <c r="AJ460" t="str">
        <f t="shared" si="65"/>
        <v/>
      </c>
      <c r="AK460" t="str">
        <f t="shared" si="66"/>
        <v/>
      </c>
      <c r="AL460" t="str">
        <f t="shared" si="67"/>
        <v/>
      </c>
    </row>
    <row r="461" spans="13:38">
      <c r="M461" s="45"/>
      <c r="V461" s="14"/>
      <c r="AF461" s="14" t="str">
        <f t="shared" si="61"/>
        <v/>
      </c>
      <c r="AG461" t="str">
        <f t="shared" si="62"/>
        <v/>
      </c>
      <c r="AH461" t="str">
        <f t="shared" si="63"/>
        <v/>
      </c>
      <c r="AI461" t="str">
        <f t="shared" si="64"/>
        <v/>
      </c>
      <c r="AJ461" t="str">
        <f t="shared" si="65"/>
        <v/>
      </c>
      <c r="AK461" t="str">
        <f t="shared" si="66"/>
        <v/>
      </c>
      <c r="AL461" t="str">
        <f t="shared" si="67"/>
        <v/>
      </c>
    </row>
    <row r="462" spans="13:38">
      <c r="M462" s="45"/>
      <c r="V462" s="14"/>
      <c r="AF462" s="14" t="str">
        <f t="shared" si="61"/>
        <v/>
      </c>
      <c r="AG462" t="str">
        <f t="shared" si="62"/>
        <v/>
      </c>
      <c r="AH462" t="str">
        <f t="shared" si="63"/>
        <v/>
      </c>
      <c r="AI462" t="str">
        <f t="shared" si="64"/>
        <v/>
      </c>
      <c r="AJ462" t="str">
        <f t="shared" si="65"/>
        <v/>
      </c>
      <c r="AK462" t="str">
        <f t="shared" si="66"/>
        <v/>
      </c>
      <c r="AL462" t="str">
        <f t="shared" si="67"/>
        <v/>
      </c>
    </row>
    <row r="463" spans="13:38">
      <c r="M463" s="45"/>
      <c r="V463" s="14"/>
      <c r="AF463" s="14" t="str">
        <f t="shared" si="61"/>
        <v/>
      </c>
      <c r="AG463" t="str">
        <f t="shared" si="62"/>
        <v/>
      </c>
      <c r="AH463" t="str">
        <f t="shared" si="63"/>
        <v/>
      </c>
      <c r="AI463" t="str">
        <f t="shared" si="64"/>
        <v/>
      </c>
      <c r="AJ463" t="str">
        <f t="shared" si="65"/>
        <v/>
      </c>
      <c r="AK463" t="str">
        <f t="shared" si="66"/>
        <v/>
      </c>
      <c r="AL463" t="str">
        <f t="shared" si="67"/>
        <v/>
      </c>
    </row>
    <row r="464" spans="13:38">
      <c r="M464" s="45"/>
      <c r="V464" s="14"/>
      <c r="AF464" s="14" t="str">
        <f t="shared" si="61"/>
        <v/>
      </c>
      <c r="AG464" t="str">
        <f t="shared" si="62"/>
        <v/>
      </c>
      <c r="AH464" t="str">
        <f t="shared" si="63"/>
        <v/>
      </c>
      <c r="AI464" t="str">
        <f t="shared" si="64"/>
        <v/>
      </c>
      <c r="AJ464" t="str">
        <f t="shared" si="65"/>
        <v/>
      </c>
      <c r="AK464" t="str">
        <f t="shared" si="66"/>
        <v/>
      </c>
      <c r="AL464" t="str">
        <f t="shared" si="67"/>
        <v/>
      </c>
    </row>
    <row r="465" spans="13:38">
      <c r="M465" s="45"/>
      <c r="V465" s="14"/>
      <c r="AF465" s="14" t="str">
        <f t="shared" si="61"/>
        <v/>
      </c>
      <c r="AG465" t="str">
        <f t="shared" si="62"/>
        <v/>
      </c>
      <c r="AH465" t="str">
        <f t="shared" si="63"/>
        <v/>
      </c>
      <c r="AI465" t="str">
        <f t="shared" si="64"/>
        <v/>
      </c>
      <c r="AJ465" t="str">
        <f t="shared" si="65"/>
        <v/>
      </c>
      <c r="AK465" t="str">
        <f t="shared" si="66"/>
        <v/>
      </c>
      <c r="AL465" t="str">
        <f t="shared" si="67"/>
        <v/>
      </c>
    </row>
    <row r="466" spans="13:38">
      <c r="M466" s="45"/>
      <c r="V466" s="14"/>
      <c r="AF466" s="14" t="str">
        <f t="shared" si="61"/>
        <v/>
      </c>
      <c r="AG466" t="str">
        <f t="shared" si="62"/>
        <v/>
      </c>
      <c r="AH466" t="str">
        <f t="shared" si="63"/>
        <v/>
      </c>
      <c r="AI466" t="str">
        <f t="shared" si="64"/>
        <v/>
      </c>
      <c r="AJ466" t="str">
        <f t="shared" si="65"/>
        <v/>
      </c>
      <c r="AK466" t="str">
        <f t="shared" si="66"/>
        <v/>
      </c>
      <c r="AL466" t="str">
        <f t="shared" si="67"/>
        <v/>
      </c>
    </row>
    <row r="467" spans="13:38">
      <c r="M467" s="45"/>
      <c r="V467" s="14"/>
      <c r="AF467" s="14" t="str">
        <f t="shared" si="61"/>
        <v/>
      </c>
      <c r="AG467" t="str">
        <f t="shared" si="62"/>
        <v/>
      </c>
      <c r="AH467" t="str">
        <f t="shared" si="63"/>
        <v/>
      </c>
      <c r="AI467" t="str">
        <f t="shared" si="64"/>
        <v/>
      </c>
      <c r="AJ467" t="str">
        <f t="shared" si="65"/>
        <v/>
      </c>
      <c r="AK467" t="str">
        <f t="shared" si="66"/>
        <v/>
      </c>
      <c r="AL467" t="str">
        <f t="shared" si="67"/>
        <v/>
      </c>
    </row>
    <row r="468" spans="13:38">
      <c r="M468" s="45"/>
      <c r="V468" s="14"/>
      <c r="AF468" s="14" t="str">
        <f t="shared" si="61"/>
        <v/>
      </c>
      <c r="AG468" t="str">
        <f t="shared" si="62"/>
        <v/>
      </c>
      <c r="AH468" t="str">
        <f t="shared" si="63"/>
        <v/>
      </c>
      <c r="AI468" t="str">
        <f t="shared" si="64"/>
        <v/>
      </c>
      <c r="AJ468" t="str">
        <f t="shared" si="65"/>
        <v/>
      </c>
      <c r="AK468" t="str">
        <f t="shared" si="66"/>
        <v/>
      </c>
      <c r="AL468" t="str">
        <f t="shared" si="67"/>
        <v/>
      </c>
    </row>
    <row r="469" spans="13:38">
      <c r="M469" s="45"/>
      <c r="V469" s="14"/>
      <c r="AF469" s="14" t="str">
        <f t="shared" si="61"/>
        <v/>
      </c>
      <c r="AG469" t="str">
        <f t="shared" si="62"/>
        <v/>
      </c>
      <c r="AH469" t="str">
        <f t="shared" si="63"/>
        <v/>
      </c>
      <c r="AI469" t="str">
        <f t="shared" si="64"/>
        <v/>
      </c>
      <c r="AJ469" t="str">
        <f t="shared" si="65"/>
        <v/>
      </c>
      <c r="AK469" t="str">
        <f t="shared" si="66"/>
        <v/>
      </c>
      <c r="AL469" t="str">
        <f t="shared" si="67"/>
        <v/>
      </c>
    </row>
    <row r="470" spans="13:38">
      <c r="M470" s="45"/>
      <c r="V470" s="14"/>
      <c r="AF470" s="14" t="str">
        <f t="shared" si="61"/>
        <v/>
      </c>
      <c r="AG470" t="str">
        <f t="shared" si="62"/>
        <v/>
      </c>
      <c r="AH470" t="str">
        <f t="shared" si="63"/>
        <v/>
      </c>
      <c r="AI470" t="str">
        <f t="shared" si="64"/>
        <v/>
      </c>
      <c r="AJ470" t="str">
        <f t="shared" si="65"/>
        <v/>
      </c>
      <c r="AK470" t="str">
        <f t="shared" si="66"/>
        <v/>
      </c>
      <c r="AL470" t="str">
        <f t="shared" si="67"/>
        <v/>
      </c>
    </row>
    <row r="471" spans="13:38">
      <c r="M471" s="45"/>
      <c r="V471" s="14"/>
      <c r="AF471" s="14" t="str">
        <f t="shared" si="61"/>
        <v/>
      </c>
      <c r="AG471" t="str">
        <f t="shared" si="62"/>
        <v/>
      </c>
      <c r="AH471" t="str">
        <f t="shared" si="63"/>
        <v/>
      </c>
      <c r="AI471" t="str">
        <f t="shared" si="64"/>
        <v/>
      </c>
      <c r="AJ471" t="str">
        <f t="shared" si="65"/>
        <v/>
      </c>
      <c r="AK471" t="str">
        <f t="shared" si="66"/>
        <v/>
      </c>
      <c r="AL471" t="str">
        <f t="shared" si="67"/>
        <v/>
      </c>
    </row>
    <row r="472" spans="13:38">
      <c r="M472" s="45"/>
      <c r="V472" s="14"/>
      <c r="AF472" s="14" t="str">
        <f t="shared" si="61"/>
        <v/>
      </c>
      <c r="AG472" t="str">
        <f t="shared" si="62"/>
        <v/>
      </c>
      <c r="AH472" t="str">
        <f t="shared" si="63"/>
        <v/>
      </c>
      <c r="AI472" t="str">
        <f t="shared" si="64"/>
        <v/>
      </c>
      <c r="AJ472" t="str">
        <f t="shared" si="65"/>
        <v/>
      </c>
      <c r="AK472" t="str">
        <f t="shared" si="66"/>
        <v/>
      </c>
      <c r="AL472" t="str">
        <f t="shared" si="67"/>
        <v/>
      </c>
    </row>
    <row r="473" spans="13:38">
      <c r="M473" s="45"/>
      <c r="V473" s="14"/>
      <c r="AF473" s="14" t="str">
        <f t="shared" si="61"/>
        <v/>
      </c>
      <c r="AG473" t="str">
        <f t="shared" si="62"/>
        <v/>
      </c>
      <c r="AH473" t="str">
        <f t="shared" si="63"/>
        <v/>
      </c>
      <c r="AI473" t="str">
        <f t="shared" si="64"/>
        <v/>
      </c>
      <c r="AJ473" t="str">
        <f t="shared" si="65"/>
        <v/>
      </c>
      <c r="AK473" t="str">
        <f t="shared" si="66"/>
        <v/>
      </c>
      <c r="AL473" t="str">
        <f t="shared" si="67"/>
        <v/>
      </c>
    </row>
    <row r="474" spans="13:38">
      <c r="M474" s="45"/>
      <c r="V474" s="14"/>
      <c r="AF474" s="14" t="str">
        <f t="shared" si="61"/>
        <v/>
      </c>
      <c r="AG474" t="str">
        <f t="shared" si="62"/>
        <v/>
      </c>
      <c r="AH474" t="str">
        <f t="shared" si="63"/>
        <v/>
      </c>
      <c r="AI474" t="str">
        <f t="shared" si="64"/>
        <v/>
      </c>
      <c r="AJ474" t="str">
        <f t="shared" si="65"/>
        <v/>
      </c>
      <c r="AK474" t="str">
        <f t="shared" si="66"/>
        <v/>
      </c>
      <c r="AL474" t="str">
        <f t="shared" si="67"/>
        <v/>
      </c>
    </row>
    <row r="475" spans="13:38">
      <c r="M475" s="45"/>
      <c r="V475" s="14"/>
      <c r="AF475" s="14" t="str">
        <f t="shared" si="61"/>
        <v/>
      </c>
      <c r="AG475" t="str">
        <f t="shared" si="62"/>
        <v/>
      </c>
      <c r="AH475" t="str">
        <f t="shared" si="63"/>
        <v/>
      </c>
      <c r="AI475" t="str">
        <f t="shared" si="64"/>
        <v/>
      </c>
      <c r="AJ475" t="str">
        <f t="shared" si="65"/>
        <v/>
      </c>
      <c r="AK475" t="str">
        <f t="shared" si="66"/>
        <v/>
      </c>
      <c r="AL475" t="str">
        <f t="shared" si="67"/>
        <v/>
      </c>
    </row>
    <row r="476" spans="13:38">
      <c r="M476" s="45"/>
      <c r="V476" s="14"/>
      <c r="AF476" s="14" t="str">
        <f t="shared" si="61"/>
        <v/>
      </c>
      <c r="AG476" t="str">
        <f t="shared" si="62"/>
        <v/>
      </c>
      <c r="AH476" t="str">
        <f t="shared" si="63"/>
        <v/>
      </c>
      <c r="AI476" t="str">
        <f t="shared" si="64"/>
        <v/>
      </c>
      <c r="AJ476" t="str">
        <f t="shared" si="65"/>
        <v/>
      </c>
      <c r="AK476" t="str">
        <f t="shared" si="66"/>
        <v/>
      </c>
      <c r="AL476" t="str">
        <f t="shared" si="67"/>
        <v/>
      </c>
    </row>
    <row r="477" spans="13:38">
      <c r="M477" s="45"/>
      <c r="V477" s="14"/>
      <c r="AF477" s="14" t="str">
        <f t="shared" si="61"/>
        <v/>
      </c>
      <c r="AG477" t="str">
        <f t="shared" si="62"/>
        <v/>
      </c>
      <c r="AH477" t="str">
        <f t="shared" si="63"/>
        <v/>
      </c>
      <c r="AI477" t="str">
        <f t="shared" si="64"/>
        <v/>
      </c>
      <c r="AJ477" t="str">
        <f t="shared" si="65"/>
        <v/>
      </c>
      <c r="AK477" t="str">
        <f t="shared" si="66"/>
        <v/>
      </c>
      <c r="AL477" t="str">
        <f t="shared" si="67"/>
        <v/>
      </c>
    </row>
    <row r="478" spans="13:38">
      <c r="M478" s="45"/>
      <c r="V478" s="14"/>
      <c r="AF478" s="14" t="str">
        <f t="shared" si="61"/>
        <v/>
      </c>
      <c r="AG478" t="str">
        <f t="shared" si="62"/>
        <v/>
      </c>
      <c r="AH478" t="str">
        <f t="shared" si="63"/>
        <v/>
      </c>
      <c r="AI478" t="str">
        <f t="shared" si="64"/>
        <v/>
      </c>
      <c r="AJ478" t="str">
        <f t="shared" si="65"/>
        <v/>
      </c>
      <c r="AK478" t="str">
        <f t="shared" si="66"/>
        <v/>
      </c>
      <c r="AL478" t="str">
        <f t="shared" si="67"/>
        <v/>
      </c>
    </row>
    <row r="479" spans="13:38">
      <c r="M479" s="45"/>
      <c r="V479" s="14"/>
      <c r="AF479" s="14" t="str">
        <f t="shared" si="61"/>
        <v/>
      </c>
      <c r="AG479" t="str">
        <f t="shared" si="62"/>
        <v/>
      </c>
      <c r="AH479" t="str">
        <f t="shared" si="63"/>
        <v/>
      </c>
      <c r="AI479" t="str">
        <f t="shared" si="64"/>
        <v/>
      </c>
      <c r="AJ479" t="str">
        <f t="shared" si="65"/>
        <v/>
      </c>
      <c r="AK479" t="str">
        <f t="shared" si="66"/>
        <v/>
      </c>
      <c r="AL479" t="str">
        <f t="shared" si="67"/>
        <v/>
      </c>
    </row>
    <row r="480" spans="13:38">
      <c r="M480" s="45"/>
      <c r="V480" s="14"/>
      <c r="AF480" s="14" t="str">
        <f t="shared" si="61"/>
        <v/>
      </c>
      <c r="AG480" t="str">
        <f t="shared" si="62"/>
        <v/>
      </c>
      <c r="AH480" t="str">
        <f t="shared" si="63"/>
        <v/>
      </c>
      <c r="AI480" t="str">
        <f t="shared" si="64"/>
        <v/>
      </c>
      <c r="AJ480" t="str">
        <f t="shared" si="65"/>
        <v/>
      </c>
      <c r="AK480" t="str">
        <f t="shared" si="66"/>
        <v/>
      </c>
      <c r="AL480" t="str">
        <f t="shared" si="67"/>
        <v/>
      </c>
    </row>
    <row r="481" spans="13:38">
      <c r="M481" s="45"/>
      <c r="V481" s="14"/>
      <c r="AF481" s="14" t="str">
        <f t="shared" si="61"/>
        <v/>
      </c>
      <c r="AG481" t="str">
        <f t="shared" si="62"/>
        <v/>
      </c>
      <c r="AH481" t="str">
        <f t="shared" si="63"/>
        <v/>
      </c>
      <c r="AI481" t="str">
        <f t="shared" si="64"/>
        <v/>
      </c>
      <c r="AJ481" t="str">
        <f t="shared" si="65"/>
        <v/>
      </c>
      <c r="AK481" t="str">
        <f t="shared" si="66"/>
        <v/>
      </c>
      <c r="AL481" t="str">
        <f t="shared" si="67"/>
        <v/>
      </c>
    </row>
    <row r="482" spans="13:38">
      <c r="M482" s="45"/>
      <c r="V482" s="14"/>
      <c r="AF482" s="14" t="str">
        <f t="shared" si="61"/>
        <v/>
      </c>
      <c r="AG482" t="str">
        <f t="shared" si="62"/>
        <v/>
      </c>
      <c r="AH482" t="str">
        <f t="shared" si="63"/>
        <v/>
      </c>
      <c r="AI482" t="str">
        <f t="shared" si="64"/>
        <v/>
      </c>
      <c r="AJ482" t="str">
        <f t="shared" si="65"/>
        <v/>
      </c>
      <c r="AK482" t="str">
        <f t="shared" si="66"/>
        <v/>
      </c>
      <c r="AL482" t="str">
        <f t="shared" si="67"/>
        <v/>
      </c>
    </row>
    <row r="483" spans="13:38">
      <c r="M483" s="45"/>
      <c r="V483" s="14"/>
      <c r="AF483" s="14" t="str">
        <f t="shared" si="61"/>
        <v/>
      </c>
      <c r="AG483" t="str">
        <f t="shared" si="62"/>
        <v/>
      </c>
      <c r="AH483" t="str">
        <f t="shared" si="63"/>
        <v/>
      </c>
      <c r="AI483" t="str">
        <f t="shared" si="64"/>
        <v/>
      </c>
      <c r="AJ483" t="str">
        <f t="shared" si="65"/>
        <v/>
      </c>
      <c r="AK483" t="str">
        <f t="shared" si="66"/>
        <v/>
      </c>
      <c r="AL483" t="str">
        <f t="shared" si="67"/>
        <v/>
      </c>
    </row>
    <row r="484" spans="13:38">
      <c r="M484" s="45"/>
      <c r="V484" s="14"/>
      <c r="AF484" s="14" t="str">
        <f t="shared" si="61"/>
        <v/>
      </c>
      <c r="AG484" t="str">
        <f t="shared" si="62"/>
        <v/>
      </c>
      <c r="AH484" t="str">
        <f t="shared" si="63"/>
        <v/>
      </c>
      <c r="AI484" t="str">
        <f t="shared" si="64"/>
        <v/>
      </c>
      <c r="AJ484" t="str">
        <f t="shared" si="65"/>
        <v/>
      </c>
      <c r="AK484" t="str">
        <f t="shared" si="66"/>
        <v/>
      </c>
      <c r="AL484" t="str">
        <f t="shared" si="67"/>
        <v/>
      </c>
    </row>
    <row r="485" spans="13:38">
      <c r="M485" s="45"/>
      <c r="V485" s="14"/>
      <c r="AF485" s="14" t="str">
        <f t="shared" si="61"/>
        <v/>
      </c>
      <c r="AG485" t="str">
        <f t="shared" si="62"/>
        <v/>
      </c>
      <c r="AH485" t="str">
        <f t="shared" si="63"/>
        <v/>
      </c>
      <c r="AI485" t="str">
        <f t="shared" si="64"/>
        <v/>
      </c>
      <c r="AJ485" t="str">
        <f t="shared" si="65"/>
        <v/>
      </c>
      <c r="AK485" t="str">
        <f t="shared" si="66"/>
        <v/>
      </c>
      <c r="AL485" t="str">
        <f t="shared" si="67"/>
        <v/>
      </c>
    </row>
    <row r="486" spans="13:38">
      <c r="M486" s="45"/>
      <c r="V486" s="14"/>
      <c r="AF486" s="14" t="str">
        <f t="shared" si="61"/>
        <v/>
      </c>
      <c r="AG486" t="str">
        <f t="shared" si="62"/>
        <v/>
      </c>
      <c r="AH486" t="str">
        <f t="shared" si="63"/>
        <v/>
      </c>
      <c r="AI486" t="str">
        <f t="shared" si="64"/>
        <v/>
      </c>
      <c r="AJ486" t="str">
        <f t="shared" si="65"/>
        <v/>
      </c>
      <c r="AK486" t="str">
        <f t="shared" si="66"/>
        <v/>
      </c>
      <c r="AL486" t="str">
        <f t="shared" si="67"/>
        <v/>
      </c>
    </row>
    <row r="487" spans="13:38">
      <c r="M487" s="45"/>
      <c r="V487" s="14"/>
      <c r="AF487" s="14" t="str">
        <f t="shared" si="61"/>
        <v/>
      </c>
      <c r="AG487" t="str">
        <f t="shared" si="62"/>
        <v/>
      </c>
      <c r="AH487" t="str">
        <f t="shared" si="63"/>
        <v/>
      </c>
      <c r="AI487" t="str">
        <f t="shared" si="64"/>
        <v/>
      </c>
      <c r="AJ487" t="str">
        <f t="shared" si="65"/>
        <v/>
      </c>
      <c r="AK487" t="str">
        <f t="shared" si="66"/>
        <v/>
      </c>
      <c r="AL487" t="str">
        <f t="shared" si="67"/>
        <v/>
      </c>
    </row>
    <row r="488" spans="13:38">
      <c r="M488" s="45"/>
      <c r="V488" s="14"/>
      <c r="AF488" s="14" t="str">
        <f t="shared" si="61"/>
        <v/>
      </c>
      <c r="AG488" t="str">
        <f t="shared" si="62"/>
        <v/>
      </c>
      <c r="AH488" t="str">
        <f t="shared" si="63"/>
        <v/>
      </c>
      <c r="AI488" t="str">
        <f t="shared" si="64"/>
        <v/>
      </c>
      <c r="AJ488" t="str">
        <f t="shared" si="65"/>
        <v/>
      </c>
      <c r="AK488" t="str">
        <f t="shared" si="66"/>
        <v/>
      </c>
      <c r="AL488" t="str">
        <f t="shared" si="67"/>
        <v/>
      </c>
    </row>
    <row r="489" spans="13:38">
      <c r="M489" s="45"/>
      <c r="V489" s="14"/>
      <c r="AF489" s="14" t="str">
        <f t="shared" si="61"/>
        <v/>
      </c>
      <c r="AG489" t="str">
        <f t="shared" si="62"/>
        <v/>
      </c>
      <c r="AH489" t="str">
        <f t="shared" si="63"/>
        <v/>
      </c>
      <c r="AI489" t="str">
        <f t="shared" si="64"/>
        <v/>
      </c>
      <c r="AJ489" t="str">
        <f t="shared" si="65"/>
        <v/>
      </c>
      <c r="AK489" t="str">
        <f t="shared" si="66"/>
        <v/>
      </c>
      <c r="AL489" t="str">
        <f t="shared" si="67"/>
        <v/>
      </c>
    </row>
    <row r="490" spans="13:38">
      <c r="M490" s="45"/>
      <c r="V490" s="14"/>
      <c r="AF490" s="14" t="str">
        <f t="shared" si="61"/>
        <v/>
      </c>
      <c r="AG490" t="str">
        <f t="shared" si="62"/>
        <v/>
      </c>
      <c r="AH490" t="str">
        <f t="shared" si="63"/>
        <v/>
      </c>
      <c r="AI490" t="str">
        <f t="shared" si="64"/>
        <v/>
      </c>
      <c r="AJ490" t="str">
        <f t="shared" si="65"/>
        <v/>
      </c>
      <c r="AK490" t="str">
        <f t="shared" si="66"/>
        <v/>
      </c>
      <c r="AL490" t="str">
        <f t="shared" si="67"/>
        <v/>
      </c>
    </row>
    <row r="491" spans="13:38">
      <c r="M491" s="45"/>
      <c r="V491" s="14"/>
      <c r="AF491" s="14" t="str">
        <f t="shared" si="61"/>
        <v/>
      </c>
      <c r="AG491" t="str">
        <f t="shared" si="62"/>
        <v/>
      </c>
      <c r="AH491" t="str">
        <f t="shared" si="63"/>
        <v/>
      </c>
      <c r="AI491" t="str">
        <f t="shared" si="64"/>
        <v/>
      </c>
      <c r="AJ491" t="str">
        <f t="shared" si="65"/>
        <v/>
      </c>
      <c r="AK491" t="str">
        <f t="shared" si="66"/>
        <v/>
      </c>
      <c r="AL491" t="str">
        <f t="shared" si="67"/>
        <v/>
      </c>
    </row>
    <row r="492" spans="13:38">
      <c r="M492" s="45"/>
      <c r="V492" s="14"/>
      <c r="AF492" s="14" t="str">
        <f t="shared" si="61"/>
        <v/>
      </c>
      <c r="AG492" t="str">
        <f t="shared" si="62"/>
        <v/>
      </c>
      <c r="AH492" t="str">
        <f t="shared" si="63"/>
        <v/>
      </c>
      <c r="AI492" t="str">
        <f t="shared" si="64"/>
        <v/>
      </c>
      <c r="AJ492" t="str">
        <f t="shared" si="65"/>
        <v/>
      </c>
      <c r="AK492" t="str">
        <f t="shared" si="66"/>
        <v/>
      </c>
      <c r="AL492" t="str">
        <f t="shared" si="67"/>
        <v/>
      </c>
    </row>
    <row r="493" spans="13:38">
      <c r="M493" s="45"/>
      <c r="V493" s="14"/>
      <c r="AF493" s="14" t="str">
        <f t="shared" si="61"/>
        <v/>
      </c>
      <c r="AG493" t="str">
        <f t="shared" si="62"/>
        <v/>
      </c>
      <c r="AH493" t="str">
        <f t="shared" si="63"/>
        <v/>
      </c>
      <c r="AI493" t="str">
        <f t="shared" si="64"/>
        <v/>
      </c>
      <c r="AJ493" t="str">
        <f t="shared" si="65"/>
        <v/>
      </c>
      <c r="AK493" t="str">
        <f t="shared" si="66"/>
        <v/>
      </c>
      <c r="AL493" t="str">
        <f t="shared" si="67"/>
        <v/>
      </c>
    </row>
    <row r="494" spans="13:38">
      <c r="M494" s="45"/>
      <c r="V494" s="14"/>
      <c r="AF494" s="14" t="str">
        <f t="shared" si="61"/>
        <v/>
      </c>
      <c r="AG494" t="str">
        <f t="shared" si="62"/>
        <v/>
      </c>
      <c r="AH494" t="str">
        <f t="shared" si="63"/>
        <v/>
      </c>
      <c r="AI494" t="str">
        <f t="shared" si="64"/>
        <v/>
      </c>
      <c r="AJ494" t="str">
        <f t="shared" si="65"/>
        <v/>
      </c>
      <c r="AK494" t="str">
        <f t="shared" si="66"/>
        <v/>
      </c>
      <c r="AL494" t="str">
        <f t="shared" si="67"/>
        <v/>
      </c>
    </row>
    <row r="495" spans="13:38">
      <c r="M495" s="45"/>
      <c r="V495" s="14"/>
      <c r="AF495" s="14" t="str">
        <f t="shared" si="61"/>
        <v/>
      </c>
      <c r="AG495" t="str">
        <f t="shared" si="62"/>
        <v/>
      </c>
      <c r="AH495" t="str">
        <f t="shared" si="63"/>
        <v/>
      </c>
      <c r="AI495" t="str">
        <f t="shared" si="64"/>
        <v/>
      </c>
      <c r="AJ495" t="str">
        <f t="shared" si="65"/>
        <v/>
      </c>
      <c r="AK495" t="str">
        <f t="shared" si="66"/>
        <v/>
      </c>
      <c r="AL495" t="str">
        <f t="shared" si="67"/>
        <v/>
      </c>
    </row>
    <row r="496" spans="13:38">
      <c r="M496" s="45"/>
      <c r="V496" s="14"/>
      <c r="AF496" s="14" t="str">
        <f t="shared" si="61"/>
        <v/>
      </c>
      <c r="AG496" t="str">
        <f t="shared" si="62"/>
        <v/>
      </c>
      <c r="AH496" t="str">
        <f t="shared" si="63"/>
        <v/>
      </c>
      <c r="AI496" t="str">
        <f t="shared" si="64"/>
        <v/>
      </c>
      <c r="AJ496" t="str">
        <f t="shared" si="65"/>
        <v/>
      </c>
      <c r="AK496" t="str">
        <f t="shared" si="66"/>
        <v/>
      </c>
      <c r="AL496" t="str">
        <f t="shared" si="67"/>
        <v/>
      </c>
    </row>
    <row r="497" spans="13:38">
      <c r="M497" s="45"/>
      <c r="V497" s="14"/>
      <c r="AF497" s="14" t="str">
        <f t="shared" si="61"/>
        <v/>
      </c>
      <c r="AG497" t="str">
        <f t="shared" si="62"/>
        <v/>
      </c>
      <c r="AH497" t="str">
        <f t="shared" si="63"/>
        <v/>
      </c>
      <c r="AI497" t="str">
        <f t="shared" si="64"/>
        <v/>
      </c>
      <c r="AJ497" t="str">
        <f t="shared" si="65"/>
        <v/>
      </c>
      <c r="AK497" t="str">
        <f t="shared" si="66"/>
        <v/>
      </c>
      <c r="AL497" t="str">
        <f t="shared" si="67"/>
        <v/>
      </c>
    </row>
    <row r="498" spans="13:38">
      <c r="V498" s="14"/>
      <c r="AF498" s="14" t="str">
        <f t="shared" si="61"/>
        <v/>
      </c>
      <c r="AG498" t="str">
        <f t="shared" si="62"/>
        <v/>
      </c>
      <c r="AH498" t="str">
        <f t="shared" si="63"/>
        <v/>
      </c>
      <c r="AI498" t="str">
        <f t="shared" si="64"/>
        <v/>
      </c>
      <c r="AJ498" t="str">
        <f t="shared" si="65"/>
        <v/>
      </c>
      <c r="AK498" t="str">
        <f t="shared" si="66"/>
        <v/>
      </c>
      <c r="AL498" t="str">
        <f t="shared" si="67"/>
        <v/>
      </c>
    </row>
    <row r="499" spans="13:38">
      <c r="V499" s="14"/>
      <c r="AF499" s="14" t="str">
        <f t="shared" si="61"/>
        <v/>
      </c>
      <c r="AG499" t="str">
        <f t="shared" si="62"/>
        <v/>
      </c>
      <c r="AH499" t="str">
        <f t="shared" si="63"/>
        <v/>
      </c>
      <c r="AI499" t="str">
        <f t="shared" si="64"/>
        <v/>
      </c>
      <c r="AJ499" t="str">
        <f t="shared" si="65"/>
        <v/>
      </c>
      <c r="AK499" t="str">
        <f t="shared" si="66"/>
        <v/>
      </c>
      <c r="AL499" t="str">
        <f t="shared" si="67"/>
        <v/>
      </c>
    </row>
    <row r="500" spans="13:38">
      <c r="V500" s="14"/>
      <c r="AF500" s="14" t="str">
        <f t="shared" si="61"/>
        <v/>
      </c>
      <c r="AG500" t="str">
        <f t="shared" si="62"/>
        <v/>
      </c>
      <c r="AH500" t="str">
        <f t="shared" si="63"/>
        <v/>
      </c>
      <c r="AI500" t="str">
        <f t="shared" si="64"/>
        <v/>
      </c>
      <c r="AJ500" t="str">
        <f t="shared" si="65"/>
        <v/>
      </c>
      <c r="AK500" t="str">
        <f t="shared" si="66"/>
        <v/>
      </c>
      <c r="AL500" t="str">
        <f t="shared" si="67"/>
        <v/>
      </c>
    </row>
    <row r="501" spans="13:38">
      <c r="V501" s="14"/>
      <c r="AF501" s="14" t="str">
        <f t="shared" si="61"/>
        <v/>
      </c>
      <c r="AG501" t="str">
        <f t="shared" si="62"/>
        <v/>
      </c>
      <c r="AH501" t="str">
        <f t="shared" si="63"/>
        <v/>
      </c>
      <c r="AI501" t="str">
        <f t="shared" si="64"/>
        <v/>
      </c>
      <c r="AJ501" t="str">
        <f t="shared" si="65"/>
        <v/>
      </c>
      <c r="AK501" t="str">
        <f t="shared" si="66"/>
        <v/>
      </c>
      <c r="AL501" t="str">
        <f t="shared" si="67"/>
        <v/>
      </c>
    </row>
    <row r="502" spans="13:38">
      <c r="V502" s="14"/>
      <c r="AF502" s="14" t="str">
        <f t="shared" si="61"/>
        <v/>
      </c>
      <c r="AG502" t="str">
        <f t="shared" si="62"/>
        <v/>
      </c>
      <c r="AH502" t="str">
        <f t="shared" si="63"/>
        <v/>
      </c>
      <c r="AI502" t="str">
        <f t="shared" si="64"/>
        <v/>
      </c>
      <c r="AJ502" t="str">
        <f t="shared" si="65"/>
        <v/>
      </c>
      <c r="AK502" t="str">
        <f t="shared" si="66"/>
        <v/>
      </c>
      <c r="AL502" t="str">
        <f t="shared" si="67"/>
        <v/>
      </c>
    </row>
    <row r="503" spans="13:38">
      <c r="V503" s="14"/>
      <c r="AF503" s="14" t="str">
        <f t="shared" si="61"/>
        <v/>
      </c>
      <c r="AG503" t="str">
        <f t="shared" si="62"/>
        <v/>
      </c>
      <c r="AH503" t="str">
        <f t="shared" si="63"/>
        <v/>
      </c>
      <c r="AI503" t="str">
        <f t="shared" si="64"/>
        <v/>
      </c>
      <c r="AJ503" t="str">
        <f t="shared" si="65"/>
        <v/>
      </c>
      <c r="AK503" t="str">
        <f t="shared" si="66"/>
        <v/>
      </c>
      <c r="AL503" t="str">
        <f t="shared" si="67"/>
        <v/>
      </c>
    </row>
    <row r="504" spans="13:38">
      <c r="V504" s="14"/>
      <c r="AF504" s="14" t="str">
        <f t="shared" si="61"/>
        <v/>
      </c>
      <c r="AG504" t="str">
        <f t="shared" si="62"/>
        <v/>
      </c>
      <c r="AH504" t="str">
        <f t="shared" si="63"/>
        <v/>
      </c>
      <c r="AI504" t="str">
        <f t="shared" si="64"/>
        <v/>
      </c>
      <c r="AJ504" t="str">
        <f t="shared" si="65"/>
        <v/>
      </c>
      <c r="AK504" t="str">
        <f t="shared" si="66"/>
        <v/>
      </c>
      <c r="AL504" t="str">
        <f t="shared" si="67"/>
        <v/>
      </c>
    </row>
    <row r="505" spans="13:38">
      <c r="V505" s="14"/>
      <c r="AF505" s="14" t="str">
        <f t="shared" si="61"/>
        <v/>
      </c>
      <c r="AG505" t="str">
        <f t="shared" si="62"/>
        <v/>
      </c>
      <c r="AH505" t="str">
        <f t="shared" si="63"/>
        <v/>
      </c>
      <c r="AI505" t="str">
        <f t="shared" si="64"/>
        <v/>
      </c>
      <c r="AJ505" t="str">
        <f t="shared" si="65"/>
        <v/>
      </c>
      <c r="AK505" t="str">
        <f t="shared" si="66"/>
        <v/>
      </c>
      <c r="AL505" t="str">
        <f t="shared" si="67"/>
        <v/>
      </c>
    </row>
    <row r="506" spans="13:38">
      <c r="V506" s="14"/>
      <c r="AF506" s="14" t="str">
        <f t="shared" si="61"/>
        <v/>
      </c>
      <c r="AG506" t="str">
        <f t="shared" si="62"/>
        <v/>
      </c>
      <c r="AH506" t="str">
        <f t="shared" si="63"/>
        <v/>
      </c>
      <c r="AI506" t="str">
        <f t="shared" si="64"/>
        <v/>
      </c>
      <c r="AJ506" t="str">
        <f t="shared" si="65"/>
        <v/>
      </c>
      <c r="AK506" t="str">
        <f t="shared" si="66"/>
        <v/>
      </c>
      <c r="AL506" t="str">
        <f t="shared" si="67"/>
        <v/>
      </c>
    </row>
    <row r="507" spans="13:38">
      <c r="V507" s="14"/>
      <c r="AF507" s="14" t="str">
        <f t="shared" si="61"/>
        <v/>
      </c>
      <c r="AG507" t="str">
        <f t="shared" si="62"/>
        <v/>
      </c>
      <c r="AH507" t="str">
        <f t="shared" si="63"/>
        <v/>
      </c>
      <c r="AI507" t="str">
        <f t="shared" si="64"/>
        <v/>
      </c>
      <c r="AJ507" t="str">
        <f t="shared" si="65"/>
        <v/>
      </c>
      <c r="AK507" t="str">
        <f t="shared" si="66"/>
        <v/>
      </c>
      <c r="AL507" t="str">
        <f t="shared" si="67"/>
        <v/>
      </c>
    </row>
    <row r="508" spans="13:38">
      <c r="V508" s="14"/>
      <c r="AF508" s="14" t="str">
        <f t="shared" si="61"/>
        <v/>
      </c>
      <c r="AG508" t="str">
        <f t="shared" si="62"/>
        <v/>
      </c>
      <c r="AH508" t="str">
        <f t="shared" si="63"/>
        <v/>
      </c>
      <c r="AI508" t="str">
        <f t="shared" si="64"/>
        <v/>
      </c>
      <c r="AJ508" t="str">
        <f t="shared" si="65"/>
        <v/>
      </c>
      <c r="AK508" t="str">
        <f t="shared" si="66"/>
        <v/>
      </c>
      <c r="AL508" t="str">
        <f t="shared" si="67"/>
        <v/>
      </c>
    </row>
    <row r="509" spans="13:38">
      <c r="V509" s="14"/>
      <c r="AF509" s="14" t="str">
        <f t="shared" si="61"/>
        <v/>
      </c>
      <c r="AG509" t="str">
        <f t="shared" si="62"/>
        <v/>
      </c>
      <c r="AH509" t="str">
        <f t="shared" si="63"/>
        <v/>
      </c>
      <c r="AI509" t="str">
        <f t="shared" si="64"/>
        <v/>
      </c>
      <c r="AJ509" t="str">
        <f t="shared" si="65"/>
        <v/>
      </c>
      <c r="AK509" t="str">
        <f t="shared" si="66"/>
        <v/>
      </c>
      <c r="AL509" t="str">
        <f t="shared" si="67"/>
        <v/>
      </c>
    </row>
    <row r="510" spans="13:38">
      <c r="V510" s="14"/>
      <c r="AF510" s="14" t="str">
        <f t="shared" si="61"/>
        <v/>
      </c>
      <c r="AG510" t="str">
        <f t="shared" si="62"/>
        <v/>
      </c>
      <c r="AH510" t="str">
        <f t="shared" si="63"/>
        <v/>
      </c>
      <c r="AI510" t="str">
        <f t="shared" si="64"/>
        <v/>
      </c>
      <c r="AJ510" t="str">
        <f t="shared" si="65"/>
        <v/>
      </c>
      <c r="AK510" t="str">
        <f t="shared" si="66"/>
        <v/>
      </c>
      <c r="AL510" t="str">
        <f t="shared" si="67"/>
        <v/>
      </c>
    </row>
    <row r="511" spans="13:38">
      <c r="V511" s="14"/>
      <c r="AF511" s="14" t="str">
        <f t="shared" si="61"/>
        <v/>
      </c>
      <c r="AG511" t="str">
        <f t="shared" si="62"/>
        <v/>
      </c>
      <c r="AH511" t="str">
        <f t="shared" si="63"/>
        <v/>
      </c>
      <c r="AI511" t="str">
        <f t="shared" si="64"/>
        <v/>
      </c>
      <c r="AJ511" t="str">
        <f t="shared" si="65"/>
        <v/>
      </c>
      <c r="AK511" t="str">
        <f t="shared" si="66"/>
        <v/>
      </c>
      <c r="AL511" t="str">
        <f t="shared" si="67"/>
        <v/>
      </c>
    </row>
    <row r="512" spans="13:38">
      <c r="V512" s="14"/>
      <c r="AF512" s="14" t="str">
        <f t="shared" si="61"/>
        <v/>
      </c>
      <c r="AG512" t="str">
        <f t="shared" si="62"/>
        <v/>
      </c>
      <c r="AH512" t="str">
        <f t="shared" si="63"/>
        <v/>
      </c>
      <c r="AI512" t="str">
        <f t="shared" si="64"/>
        <v/>
      </c>
      <c r="AJ512" t="str">
        <f t="shared" si="65"/>
        <v/>
      </c>
      <c r="AK512" t="str">
        <f t="shared" si="66"/>
        <v/>
      </c>
      <c r="AL512" t="str">
        <f t="shared" si="67"/>
        <v/>
      </c>
    </row>
    <row r="513" spans="22:38">
      <c r="V513" s="14"/>
      <c r="AF513" s="14" t="str">
        <f t="shared" si="61"/>
        <v/>
      </c>
      <c r="AG513" t="str">
        <f t="shared" si="62"/>
        <v/>
      </c>
      <c r="AH513" t="str">
        <f t="shared" si="63"/>
        <v/>
      </c>
      <c r="AI513" t="str">
        <f t="shared" si="64"/>
        <v/>
      </c>
      <c r="AJ513" t="str">
        <f t="shared" si="65"/>
        <v/>
      </c>
      <c r="AK513" t="str">
        <f t="shared" si="66"/>
        <v/>
      </c>
      <c r="AL513" t="str">
        <f t="shared" si="67"/>
        <v/>
      </c>
    </row>
    <row r="514" spans="22:38">
      <c r="V514" s="14"/>
      <c r="AF514" s="14" t="str">
        <f t="shared" si="61"/>
        <v/>
      </c>
      <c r="AG514" t="str">
        <f t="shared" si="62"/>
        <v/>
      </c>
      <c r="AH514" t="str">
        <f t="shared" si="63"/>
        <v/>
      </c>
      <c r="AI514" t="str">
        <f t="shared" si="64"/>
        <v/>
      </c>
      <c r="AJ514" t="str">
        <f t="shared" si="65"/>
        <v/>
      </c>
      <c r="AK514" t="str">
        <f t="shared" si="66"/>
        <v/>
      </c>
      <c r="AL514" t="str">
        <f t="shared" si="67"/>
        <v/>
      </c>
    </row>
    <row r="515" spans="22:38">
      <c r="V515" s="14"/>
      <c r="AF515" s="14" t="str">
        <f t="shared" si="61"/>
        <v/>
      </c>
      <c r="AG515" t="str">
        <f t="shared" si="62"/>
        <v/>
      </c>
      <c r="AH515" t="str">
        <f t="shared" si="63"/>
        <v/>
      </c>
      <c r="AI515" t="str">
        <f t="shared" si="64"/>
        <v/>
      </c>
      <c r="AJ515" t="str">
        <f t="shared" si="65"/>
        <v/>
      </c>
      <c r="AK515" t="str">
        <f t="shared" si="66"/>
        <v/>
      </c>
      <c r="AL515" t="str">
        <f t="shared" si="67"/>
        <v/>
      </c>
    </row>
    <row r="516" spans="22:38">
      <c r="V516" s="14"/>
      <c r="AF516" s="14" t="str">
        <f t="shared" ref="AF516:AF579" si="68">IF($V516="", "", $V516)</f>
        <v/>
      </c>
      <c r="AG516" t="str">
        <f t="shared" ref="AG516:AG579" si="69">IF($X516&lt;0, "NA", IF(ISERROR($W516/$X516), "", $W516/$X516))</f>
        <v/>
      </c>
      <c r="AH516" t="str">
        <f t="shared" ref="AH516:AH579" si="70">IF($Y516&lt;0, "NA", IF(ISERROR($W516/$Y516), "", $W516/$Y516))</f>
        <v/>
      </c>
      <c r="AI516" t="str">
        <f t="shared" ref="AI516:AI579" si="71">IF($Z516&lt;0, "NA", IF(ISERROR($W516/$Z516), "", $W516/$Z516))</f>
        <v/>
      </c>
      <c r="AJ516" t="str">
        <f t="shared" ref="AJ516:AJ579" si="72">IF($AB516&lt;0, "NA", IF(ISERROR($AA516/$AB516), "", $AA516/$AB516))</f>
        <v/>
      </c>
      <c r="AK516" t="str">
        <f t="shared" ref="AK516:AK579" si="73">IF($AC516&lt;0, "NA", IF(ISERROR($AA516/$AC516), "", $AA516/$AC516))</f>
        <v/>
      </c>
      <c r="AL516" t="str">
        <f t="shared" ref="AL516:AL579" si="74">IF($AD516&lt;0, "NA", IF(ISERROR($AA516/$AD516), "", $AA516/$AD516))</f>
        <v/>
      </c>
    </row>
    <row r="517" spans="22:38">
      <c r="V517" s="14"/>
      <c r="AF517" s="14" t="str">
        <f t="shared" si="68"/>
        <v/>
      </c>
      <c r="AG517" t="str">
        <f t="shared" si="69"/>
        <v/>
      </c>
      <c r="AH517" t="str">
        <f t="shared" si="70"/>
        <v/>
      </c>
      <c r="AI517" t="str">
        <f t="shared" si="71"/>
        <v/>
      </c>
      <c r="AJ517" t="str">
        <f t="shared" si="72"/>
        <v/>
      </c>
      <c r="AK517" t="str">
        <f t="shared" si="73"/>
        <v/>
      </c>
      <c r="AL517" t="str">
        <f t="shared" si="74"/>
        <v/>
      </c>
    </row>
    <row r="518" spans="22:38">
      <c r="V518" s="14"/>
      <c r="AF518" s="14" t="str">
        <f t="shared" si="68"/>
        <v/>
      </c>
      <c r="AG518" t="str">
        <f t="shared" si="69"/>
        <v/>
      </c>
      <c r="AH518" t="str">
        <f t="shared" si="70"/>
        <v/>
      </c>
      <c r="AI518" t="str">
        <f t="shared" si="71"/>
        <v/>
      </c>
      <c r="AJ518" t="str">
        <f t="shared" si="72"/>
        <v/>
      </c>
      <c r="AK518" t="str">
        <f t="shared" si="73"/>
        <v/>
      </c>
      <c r="AL518" t="str">
        <f t="shared" si="74"/>
        <v/>
      </c>
    </row>
    <row r="519" spans="22:38">
      <c r="V519" s="14"/>
      <c r="AF519" s="14" t="str">
        <f t="shared" si="68"/>
        <v/>
      </c>
      <c r="AG519" t="str">
        <f t="shared" si="69"/>
        <v/>
      </c>
      <c r="AH519" t="str">
        <f t="shared" si="70"/>
        <v/>
      </c>
      <c r="AI519" t="str">
        <f t="shared" si="71"/>
        <v/>
      </c>
      <c r="AJ519" t="str">
        <f t="shared" si="72"/>
        <v/>
      </c>
      <c r="AK519" t="str">
        <f t="shared" si="73"/>
        <v/>
      </c>
      <c r="AL519" t="str">
        <f t="shared" si="74"/>
        <v/>
      </c>
    </row>
    <row r="520" spans="22:38">
      <c r="V520" s="14"/>
      <c r="AF520" s="14" t="str">
        <f t="shared" si="68"/>
        <v/>
      </c>
      <c r="AG520" t="str">
        <f t="shared" si="69"/>
        <v/>
      </c>
      <c r="AH520" t="str">
        <f t="shared" si="70"/>
        <v/>
      </c>
      <c r="AI520" t="str">
        <f t="shared" si="71"/>
        <v/>
      </c>
      <c r="AJ520" t="str">
        <f t="shared" si="72"/>
        <v/>
      </c>
      <c r="AK520" t="str">
        <f t="shared" si="73"/>
        <v/>
      </c>
      <c r="AL520" t="str">
        <f t="shared" si="74"/>
        <v/>
      </c>
    </row>
    <row r="521" spans="22:38">
      <c r="V521" s="14"/>
      <c r="AF521" s="14" t="str">
        <f t="shared" si="68"/>
        <v/>
      </c>
      <c r="AG521" t="str">
        <f t="shared" si="69"/>
        <v/>
      </c>
      <c r="AH521" t="str">
        <f t="shared" si="70"/>
        <v/>
      </c>
      <c r="AI521" t="str">
        <f t="shared" si="71"/>
        <v/>
      </c>
      <c r="AJ521" t="str">
        <f t="shared" si="72"/>
        <v/>
      </c>
      <c r="AK521" t="str">
        <f t="shared" si="73"/>
        <v/>
      </c>
      <c r="AL521" t="str">
        <f t="shared" si="74"/>
        <v/>
      </c>
    </row>
    <row r="522" spans="22:38">
      <c r="V522" s="14"/>
      <c r="AF522" s="14" t="str">
        <f t="shared" si="68"/>
        <v/>
      </c>
      <c r="AG522" t="str">
        <f t="shared" si="69"/>
        <v/>
      </c>
      <c r="AH522" t="str">
        <f t="shared" si="70"/>
        <v/>
      </c>
      <c r="AI522" t="str">
        <f t="shared" si="71"/>
        <v/>
      </c>
      <c r="AJ522" t="str">
        <f t="shared" si="72"/>
        <v/>
      </c>
      <c r="AK522" t="str">
        <f t="shared" si="73"/>
        <v/>
      </c>
      <c r="AL522" t="str">
        <f t="shared" si="74"/>
        <v/>
      </c>
    </row>
    <row r="523" spans="22:38">
      <c r="V523" s="14"/>
      <c r="AF523" s="14" t="str">
        <f t="shared" si="68"/>
        <v/>
      </c>
      <c r="AG523" t="str">
        <f t="shared" si="69"/>
        <v/>
      </c>
      <c r="AH523" t="str">
        <f t="shared" si="70"/>
        <v/>
      </c>
      <c r="AI523" t="str">
        <f t="shared" si="71"/>
        <v/>
      </c>
      <c r="AJ523" t="str">
        <f t="shared" si="72"/>
        <v/>
      </c>
      <c r="AK523" t="str">
        <f t="shared" si="73"/>
        <v/>
      </c>
      <c r="AL523" t="str">
        <f t="shared" si="74"/>
        <v/>
      </c>
    </row>
    <row r="524" spans="22:38">
      <c r="V524" s="14"/>
      <c r="AF524" s="14" t="str">
        <f t="shared" si="68"/>
        <v/>
      </c>
      <c r="AG524" t="str">
        <f t="shared" si="69"/>
        <v/>
      </c>
      <c r="AH524" t="str">
        <f t="shared" si="70"/>
        <v/>
      </c>
      <c r="AI524" t="str">
        <f t="shared" si="71"/>
        <v/>
      </c>
      <c r="AJ524" t="str">
        <f t="shared" si="72"/>
        <v/>
      </c>
      <c r="AK524" t="str">
        <f t="shared" si="73"/>
        <v/>
      </c>
      <c r="AL524" t="str">
        <f t="shared" si="74"/>
        <v/>
      </c>
    </row>
    <row r="525" spans="22:38">
      <c r="V525" s="14"/>
      <c r="AF525" s="14" t="str">
        <f t="shared" si="68"/>
        <v/>
      </c>
      <c r="AG525" t="str">
        <f t="shared" si="69"/>
        <v/>
      </c>
      <c r="AH525" t="str">
        <f t="shared" si="70"/>
        <v/>
      </c>
      <c r="AI525" t="str">
        <f t="shared" si="71"/>
        <v/>
      </c>
      <c r="AJ525" t="str">
        <f t="shared" si="72"/>
        <v/>
      </c>
      <c r="AK525" t="str">
        <f t="shared" si="73"/>
        <v/>
      </c>
      <c r="AL525" t="str">
        <f t="shared" si="74"/>
        <v/>
      </c>
    </row>
    <row r="526" spans="22:38">
      <c r="V526" s="14"/>
      <c r="AF526" s="14" t="str">
        <f t="shared" si="68"/>
        <v/>
      </c>
      <c r="AG526" t="str">
        <f t="shared" si="69"/>
        <v/>
      </c>
      <c r="AH526" t="str">
        <f t="shared" si="70"/>
        <v/>
      </c>
      <c r="AI526" t="str">
        <f t="shared" si="71"/>
        <v/>
      </c>
      <c r="AJ526" t="str">
        <f t="shared" si="72"/>
        <v/>
      </c>
      <c r="AK526" t="str">
        <f t="shared" si="73"/>
        <v/>
      </c>
      <c r="AL526" t="str">
        <f t="shared" si="74"/>
        <v/>
      </c>
    </row>
    <row r="527" spans="22:38">
      <c r="V527" s="14"/>
      <c r="AF527" s="14" t="str">
        <f t="shared" si="68"/>
        <v/>
      </c>
      <c r="AG527" t="str">
        <f t="shared" si="69"/>
        <v/>
      </c>
      <c r="AH527" t="str">
        <f t="shared" si="70"/>
        <v/>
      </c>
      <c r="AI527" t="str">
        <f t="shared" si="71"/>
        <v/>
      </c>
      <c r="AJ527" t="str">
        <f t="shared" si="72"/>
        <v/>
      </c>
      <c r="AK527" t="str">
        <f t="shared" si="73"/>
        <v/>
      </c>
      <c r="AL527" t="str">
        <f t="shared" si="74"/>
        <v/>
      </c>
    </row>
    <row r="528" spans="22:38">
      <c r="V528" s="14"/>
      <c r="AF528" s="14" t="str">
        <f t="shared" si="68"/>
        <v/>
      </c>
      <c r="AG528" t="str">
        <f t="shared" si="69"/>
        <v/>
      </c>
      <c r="AH528" t="str">
        <f t="shared" si="70"/>
        <v/>
      </c>
      <c r="AI528" t="str">
        <f t="shared" si="71"/>
        <v/>
      </c>
      <c r="AJ528" t="str">
        <f t="shared" si="72"/>
        <v/>
      </c>
      <c r="AK528" t="str">
        <f t="shared" si="73"/>
        <v/>
      </c>
      <c r="AL528" t="str">
        <f t="shared" si="74"/>
        <v/>
      </c>
    </row>
    <row r="529" spans="22:38">
      <c r="V529" s="14"/>
      <c r="AF529" s="14" t="str">
        <f t="shared" si="68"/>
        <v/>
      </c>
      <c r="AG529" t="str">
        <f t="shared" si="69"/>
        <v/>
      </c>
      <c r="AH529" t="str">
        <f t="shared" si="70"/>
        <v/>
      </c>
      <c r="AI529" t="str">
        <f t="shared" si="71"/>
        <v/>
      </c>
      <c r="AJ529" t="str">
        <f t="shared" si="72"/>
        <v/>
      </c>
      <c r="AK529" t="str">
        <f t="shared" si="73"/>
        <v/>
      </c>
      <c r="AL529" t="str">
        <f t="shared" si="74"/>
        <v/>
      </c>
    </row>
    <row r="530" spans="22:38">
      <c r="V530" s="14"/>
      <c r="AF530" s="14" t="str">
        <f t="shared" si="68"/>
        <v/>
      </c>
      <c r="AG530" t="str">
        <f t="shared" si="69"/>
        <v/>
      </c>
      <c r="AH530" t="str">
        <f t="shared" si="70"/>
        <v/>
      </c>
      <c r="AI530" t="str">
        <f t="shared" si="71"/>
        <v/>
      </c>
      <c r="AJ530" t="str">
        <f t="shared" si="72"/>
        <v/>
      </c>
      <c r="AK530" t="str">
        <f t="shared" si="73"/>
        <v/>
      </c>
      <c r="AL530" t="str">
        <f t="shared" si="74"/>
        <v/>
      </c>
    </row>
    <row r="531" spans="22:38">
      <c r="V531" s="14"/>
      <c r="AF531" s="14" t="str">
        <f t="shared" si="68"/>
        <v/>
      </c>
      <c r="AG531" t="str">
        <f t="shared" si="69"/>
        <v/>
      </c>
      <c r="AH531" t="str">
        <f t="shared" si="70"/>
        <v/>
      </c>
      <c r="AI531" t="str">
        <f t="shared" si="71"/>
        <v/>
      </c>
      <c r="AJ531" t="str">
        <f t="shared" si="72"/>
        <v/>
      </c>
      <c r="AK531" t="str">
        <f t="shared" si="73"/>
        <v/>
      </c>
      <c r="AL531" t="str">
        <f t="shared" si="74"/>
        <v/>
      </c>
    </row>
    <row r="532" spans="22:38">
      <c r="V532" s="14"/>
      <c r="AF532" s="14" t="str">
        <f t="shared" si="68"/>
        <v/>
      </c>
      <c r="AG532" t="str">
        <f t="shared" si="69"/>
        <v/>
      </c>
      <c r="AH532" t="str">
        <f t="shared" si="70"/>
        <v/>
      </c>
      <c r="AI532" t="str">
        <f t="shared" si="71"/>
        <v/>
      </c>
      <c r="AJ532" t="str">
        <f t="shared" si="72"/>
        <v/>
      </c>
      <c r="AK532" t="str">
        <f t="shared" si="73"/>
        <v/>
      </c>
      <c r="AL532" t="str">
        <f t="shared" si="74"/>
        <v/>
      </c>
    </row>
    <row r="533" spans="22:38">
      <c r="V533" s="14"/>
      <c r="AF533" s="14" t="str">
        <f t="shared" si="68"/>
        <v/>
      </c>
      <c r="AG533" t="str">
        <f t="shared" si="69"/>
        <v/>
      </c>
      <c r="AH533" t="str">
        <f t="shared" si="70"/>
        <v/>
      </c>
      <c r="AI533" t="str">
        <f t="shared" si="71"/>
        <v/>
      </c>
      <c r="AJ533" t="str">
        <f t="shared" si="72"/>
        <v/>
      </c>
      <c r="AK533" t="str">
        <f t="shared" si="73"/>
        <v/>
      </c>
      <c r="AL533" t="str">
        <f t="shared" si="74"/>
        <v/>
      </c>
    </row>
    <row r="534" spans="22:38">
      <c r="V534" s="14"/>
      <c r="AF534" s="14" t="str">
        <f t="shared" si="68"/>
        <v/>
      </c>
      <c r="AG534" t="str">
        <f t="shared" si="69"/>
        <v/>
      </c>
      <c r="AH534" t="str">
        <f t="shared" si="70"/>
        <v/>
      </c>
      <c r="AI534" t="str">
        <f t="shared" si="71"/>
        <v/>
      </c>
      <c r="AJ534" t="str">
        <f t="shared" si="72"/>
        <v/>
      </c>
      <c r="AK534" t="str">
        <f t="shared" si="73"/>
        <v/>
      </c>
      <c r="AL534" t="str">
        <f t="shared" si="74"/>
        <v/>
      </c>
    </row>
    <row r="535" spans="22:38">
      <c r="V535" s="14"/>
      <c r="AF535" s="14" t="str">
        <f t="shared" si="68"/>
        <v/>
      </c>
      <c r="AG535" t="str">
        <f t="shared" si="69"/>
        <v/>
      </c>
      <c r="AH535" t="str">
        <f t="shared" si="70"/>
        <v/>
      </c>
      <c r="AI535" t="str">
        <f t="shared" si="71"/>
        <v/>
      </c>
      <c r="AJ535" t="str">
        <f t="shared" si="72"/>
        <v/>
      </c>
      <c r="AK535" t="str">
        <f t="shared" si="73"/>
        <v/>
      </c>
      <c r="AL535" t="str">
        <f t="shared" si="74"/>
        <v/>
      </c>
    </row>
    <row r="536" spans="22:38">
      <c r="V536" s="14"/>
      <c r="AF536" s="14" t="str">
        <f t="shared" si="68"/>
        <v/>
      </c>
      <c r="AG536" t="str">
        <f t="shared" si="69"/>
        <v/>
      </c>
      <c r="AH536" t="str">
        <f t="shared" si="70"/>
        <v/>
      </c>
      <c r="AI536" t="str">
        <f t="shared" si="71"/>
        <v/>
      </c>
      <c r="AJ536" t="str">
        <f t="shared" si="72"/>
        <v/>
      </c>
      <c r="AK536" t="str">
        <f t="shared" si="73"/>
        <v/>
      </c>
      <c r="AL536" t="str">
        <f t="shared" si="74"/>
        <v/>
      </c>
    </row>
    <row r="537" spans="22:38">
      <c r="V537" s="14"/>
      <c r="AF537" s="14" t="str">
        <f t="shared" si="68"/>
        <v/>
      </c>
      <c r="AG537" t="str">
        <f t="shared" si="69"/>
        <v/>
      </c>
      <c r="AH537" t="str">
        <f t="shared" si="70"/>
        <v/>
      </c>
      <c r="AI537" t="str">
        <f t="shared" si="71"/>
        <v/>
      </c>
      <c r="AJ537" t="str">
        <f t="shared" si="72"/>
        <v/>
      </c>
      <c r="AK537" t="str">
        <f t="shared" si="73"/>
        <v/>
      </c>
      <c r="AL537" t="str">
        <f t="shared" si="74"/>
        <v/>
      </c>
    </row>
    <row r="538" spans="22:38">
      <c r="V538" s="14"/>
      <c r="AF538" s="14" t="str">
        <f t="shared" si="68"/>
        <v/>
      </c>
      <c r="AG538" t="str">
        <f t="shared" si="69"/>
        <v/>
      </c>
      <c r="AH538" t="str">
        <f t="shared" si="70"/>
        <v/>
      </c>
      <c r="AI538" t="str">
        <f t="shared" si="71"/>
        <v/>
      </c>
      <c r="AJ538" t="str">
        <f t="shared" si="72"/>
        <v/>
      </c>
      <c r="AK538" t="str">
        <f t="shared" si="73"/>
        <v/>
      </c>
      <c r="AL538" t="str">
        <f t="shared" si="74"/>
        <v/>
      </c>
    </row>
    <row r="539" spans="22:38">
      <c r="V539" s="14"/>
      <c r="AF539" s="14" t="str">
        <f t="shared" si="68"/>
        <v/>
      </c>
      <c r="AG539" t="str">
        <f t="shared" si="69"/>
        <v/>
      </c>
      <c r="AH539" t="str">
        <f t="shared" si="70"/>
        <v/>
      </c>
      <c r="AI539" t="str">
        <f t="shared" si="71"/>
        <v/>
      </c>
      <c r="AJ539" t="str">
        <f t="shared" si="72"/>
        <v/>
      </c>
      <c r="AK539" t="str">
        <f t="shared" si="73"/>
        <v/>
      </c>
      <c r="AL539" t="str">
        <f t="shared" si="74"/>
        <v/>
      </c>
    </row>
    <row r="540" spans="22:38">
      <c r="V540" s="14"/>
      <c r="AF540" s="14" t="str">
        <f t="shared" si="68"/>
        <v/>
      </c>
      <c r="AG540" t="str">
        <f t="shared" si="69"/>
        <v/>
      </c>
      <c r="AH540" t="str">
        <f t="shared" si="70"/>
        <v/>
      </c>
      <c r="AI540" t="str">
        <f t="shared" si="71"/>
        <v/>
      </c>
      <c r="AJ540" t="str">
        <f t="shared" si="72"/>
        <v/>
      </c>
      <c r="AK540" t="str">
        <f t="shared" si="73"/>
        <v/>
      </c>
      <c r="AL540" t="str">
        <f t="shared" si="74"/>
        <v/>
      </c>
    </row>
    <row r="541" spans="22:38">
      <c r="V541" s="14"/>
      <c r="AF541" s="14" t="str">
        <f t="shared" si="68"/>
        <v/>
      </c>
      <c r="AG541" t="str">
        <f t="shared" si="69"/>
        <v/>
      </c>
      <c r="AH541" t="str">
        <f t="shared" si="70"/>
        <v/>
      </c>
      <c r="AI541" t="str">
        <f t="shared" si="71"/>
        <v/>
      </c>
      <c r="AJ541" t="str">
        <f t="shared" si="72"/>
        <v/>
      </c>
      <c r="AK541" t="str">
        <f t="shared" si="73"/>
        <v/>
      </c>
      <c r="AL541" t="str">
        <f t="shared" si="74"/>
        <v/>
      </c>
    </row>
    <row r="542" spans="22:38">
      <c r="V542" s="14"/>
      <c r="AF542" s="14" t="str">
        <f t="shared" si="68"/>
        <v/>
      </c>
      <c r="AG542" t="str">
        <f t="shared" si="69"/>
        <v/>
      </c>
      <c r="AH542" t="str">
        <f t="shared" si="70"/>
        <v/>
      </c>
      <c r="AI542" t="str">
        <f t="shared" si="71"/>
        <v/>
      </c>
      <c r="AJ542" t="str">
        <f t="shared" si="72"/>
        <v/>
      </c>
      <c r="AK542" t="str">
        <f t="shared" si="73"/>
        <v/>
      </c>
      <c r="AL542" t="str">
        <f t="shared" si="74"/>
        <v/>
      </c>
    </row>
    <row r="543" spans="22:38">
      <c r="V543" s="14"/>
      <c r="AF543" s="14" t="str">
        <f t="shared" si="68"/>
        <v/>
      </c>
      <c r="AG543" t="str">
        <f t="shared" si="69"/>
        <v/>
      </c>
      <c r="AH543" t="str">
        <f t="shared" si="70"/>
        <v/>
      </c>
      <c r="AI543" t="str">
        <f t="shared" si="71"/>
        <v/>
      </c>
      <c r="AJ543" t="str">
        <f t="shared" si="72"/>
        <v/>
      </c>
      <c r="AK543" t="str">
        <f t="shared" si="73"/>
        <v/>
      </c>
      <c r="AL543" t="str">
        <f t="shared" si="74"/>
        <v/>
      </c>
    </row>
    <row r="544" spans="22:38">
      <c r="V544" s="14"/>
      <c r="AF544" s="14" t="str">
        <f t="shared" si="68"/>
        <v/>
      </c>
      <c r="AG544" t="str">
        <f t="shared" si="69"/>
        <v/>
      </c>
      <c r="AH544" t="str">
        <f t="shared" si="70"/>
        <v/>
      </c>
      <c r="AI544" t="str">
        <f t="shared" si="71"/>
        <v/>
      </c>
      <c r="AJ544" t="str">
        <f t="shared" si="72"/>
        <v/>
      </c>
      <c r="AK544" t="str">
        <f t="shared" si="73"/>
        <v/>
      </c>
      <c r="AL544" t="str">
        <f t="shared" si="74"/>
        <v/>
      </c>
    </row>
    <row r="545" spans="22:38">
      <c r="V545" s="14"/>
      <c r="AF545" s="14" t="str">
        <f t="shared" si="68"/>
        <v/>
      </c>
      <c r="AG545" t="str">
        <f t="shared" si="69"/>
        <v/>
      </c>
      <c r="AH545" t="str">
        <f t="shared" si="70"/>
        <v/>
      </c>
      <c r="AI545" t="str">
        <f t="shared" si="71"/>
        <v/>
      </c>
      <c r="AJ545" t="str">
        <f t="shared" si="72"/>
        <v/>
      </c>
      <c r="AK545" t="str">
        <f t="shared" si="73"/>
        <v/>
      </c>
      <c r="AL545" t="str">
        <f t="shared" si="74"/>
        <v/>
      </c>
    </row>
    <row r="546" spans="22:38">
      <c r="V546" s="14"/>
      <c r="AF546" s="14" t="str">
        <f t="shared" si="68"/>
        <v/>
      </c>
      <c r="AG546" t="str">
        <f t="shared" si="69"/>
        <v/>
      </c>
      <c r="AH546" t="str">
        <f t="shared" si="70"/>
        <v/>
      </c>
      <c r="AI546" t="str">
        <f t="shared" si="71"/>
        <v/>
      </c>
      <c r="AJ546" t="str">
        <f t="shared" si="72"/>
        <v/>
      </c>
      <c r="AK546" t="str">
        <f t="shared" si="73"/>
        <v/>
      </c>
      <c r="AL546" t="str">
        <f t="shared" si="74"/>
        <v/>
      </c>
    </row>
    <row r="547" spans="22:38">
      <c r="V547" s="14"/>
      <c r="AF547" s="14" t="str">
        <f t="shared" si="68"/>
        <v/>
      </c>
      <c r="AG547" t="str">
        <f t="shared" si="69"/>
        <v/>
      </c>
      <c r="AH547" t="str">
        <f t="shared" si="70"/>
        <v/>
      </c>
      <c r="AI547" t="str">
        <f t="shared" si="71"/>
        <v/>
      </c>
      <c r="AJ547" t="str">
        <f t="shared" si="72"/>
        <v/>
      </c>
      <c r="AK547" t="str">
        <f t="shared" si="73"/>
        <v/>
      </c>
      <c r="AL547" t="str">
        <f t="shared" si="74"/>
        <v/>
      </c>
    </row>
    <row r="548" spans="22:38">
      <c r="V548" s="14"/>
      <c r="AF548" s="14" t="str">
        <f t="shared" si="68"/>
        <v/>
      </c>
      <c r="AG548" t="str">
        <f t="shared" si="69"/>
        <v/>
      </c>
      <c r="AH548" t="str">
        <f t="shared" si="70"/>
        <v/>
      </c>
      <c r="AI548" t="str">
        <f t="shared" si="71"/>
        <v/>
      </c>
      <c r="AJ548" t="str">
        <f t="shared" si="72"/>
        <v/>
      </c>
      <c r="AK548" t="str">
        <f t="shared" si="73"/>
        <v/>
      </c>
      <c r="AL548" t="str">
        <f t="shared" si="74"/>
        <v/>
      </c>
    </row>
    <row r="549" spans="22:38">
      <c r="V549" s="14"/>
      <c r="AF549" s="14" t="str">
        <f t="shared" si="68"/>
        <v/>
      </c>
      <c r="AG549" t="str">
        <f t="shared" si="69"/>
        <v/>
      </c>
      <c r="AH549" t="str">
        <f t="shared" si="70"/>
        <v/>
      </c>
      <c r="AI549" t="str">
        <f t="shared" si="71"/>
        <v/>
      </c>
      <c r="AJ549" t="str">
        <f t="shared" si="72"/>
        <v/>
      </c>
      <c r="AK549" t="str">
        <f t="shared" si="73"/>
        <v/>
      </c>
      <c r="AL549" t="str">
        <f t="shared" si="74"/>
        <v/>
      </c>
    </row>
    <row r="550" spans="22:38">
      <c r="V550" s="14"/>
      <c r="AF550" s="14" t="str">
        <f t="shared" si="68"/>
        <v/>
      </c>
      <c r="AG550" t="str">
        <f t="shared" si="69"/>
        <v/>
      </c>
      <c r="AH550" t="str">
        <f t="shared" si="70"/>
        <v/>
      </c>
      <c r="AI550" t="str">
        <f t="shared" si="71"/>
        <v/>
      </c>
      <c r="AJ550" t="str">
        <f t="shared" si="72"/>
        <v/>
      </c>
      <c r="AK550" t="str">
        <f t="shared" si="73"/>
        <v/>
      </c>
      <c r="AL550" t="str">
        <f t="shared" si="74"/>
        <v/>
      </c>
    </row>
    <row r="551" spans="22:38">
      <c r="V551" s="14"/>
      <c r="AF551" s="14" t="str">
        <f t="shared" si="68"/>
        <v/>
      </c>
      <c r="AG551" t="str">
        <f t="shared" si="69"/>
        <v/>
      </c>
      <c r="AH551" t="str">
        <f t="shared" si="70"/>
        <v/>
      </c>
      <c r="AI551" t="str">
        <f t="shared" si="71"/>
        <v/>
      </c>
      <c r="AJ551" t="str">
        <f t="shared" si="72"/>
        <v/>
      </c>
      <c r="AK551" t="str">
        <f t="shared" si="73"/>
        <v/>
      </c>
      <c r="AL551" t="str">
        <f t="shared" si="74"/>
        <v/>
      </c>
    </row>
    <row r="552" spans="22:38">
      <c r="V552" s="14"/>
      <c r="AF552" s="14" t="str">
        <f t="shared" si="68"/>
        <v/>
      </c>
      <c r="AG552" t="str">
        <f t="shared" si="69"/>
        <v/>
      </c>
      <c r="AH552" t="str">
        <f t="shared" si="70"/>
        <v/>
      </c>
      <c r="AI552" t="str">
        <f t="shared" si="71"/>
        <v/>
      </c>
      <c r="AJ552" t="str">
        <f t="shared" si="72"/>
        <v/>
      </c>
      <c r="AK552" t="str">
        <f t="shared" si="73"/>
        <v/>
      </c>
      <c r="AL552" t="str">
        <f t="shared" si="74"/>
        <v/>
      </c>
    </row>
    <row r="553" spans="22:38">
      <c r="V553" s="14"/>
      <c r="AF553" s="14" t="str">
        <f t="shared" si="68"/>
        <v/>
      </c>
      <c r="AG553" t="str">
        <f t="shared" si="69"/>
        <v/>
      </c>
      <c r="AH553" t="str">
        <f t="shared" si="70"/>
        <v/>
      </c>
      <c r="AI553" t="str">
        <f t="shared" si="71"/>
        <v/>
      </c>
      <c r="AJ553" t="str">
        <f t="shared" si="72"/>
        <v/>
      </c>
      <c r="AK553" t="str">
        <f t="shared" si="73"/>
        <v/>
      </c>
      <c r="AL553" t="str">
        <f t="shared" si="74"/>
        <v/>
      </c>
    </row>
    <row r="554" spans="22:38">
      <c r="V554" s="14"/>
      <c r="AF554" s="14" t="str">
        <f t="shared" si="68"/>
        <v/>
      </c>
      <c r="AG554" t="str">
        <f t="shared" si="69"/>
        <v/>
      </c>
      <c r="AH554" t="str">
        <f t="shared" si="70"/>
        <v/>
      </c>
      <c r="AI554" t="str">
        <f t="shared" si="71"/>
        <v/>
      </c>
      <c r="AJ554" t="str">
        <f t="shared" si="72"/>
        <v/>
      </c>
      <c r="AK554" t="str">
        <f t="shared" si="73"/>
        <v/>
      </c>
      <c r="AL554" t="str">
        <f t="shared" si="74"/>
        <v/>
      </c>
    </row>
    <row r="555" spans="22:38">
      <c r="V555" s="14"/>
      <c r="AF555" s="14" t="str">
        <f t="shared" si="68"/>
        <v/>
      </c>
      <c r="AG555" t="str">
        <f t="shared" si="69"/>
        <v/>
      </c>
      <c r="AH555" t="str">
        <f t="shared" si="70"/>
        <v/>
      </c>
      <c r="AI555" t="str">
        <f t="shared" si="71"/>
        <v/>
      </c>
      <c r="AJ555" t="str">
        <f t="shared" si="72"/>
        <v/>
      </c>
      <c r="AK555" t="str">
        <f t="shared" si="73"/>
        <v/>
      </c>
      <c r="AL555" t="str">
        <f t="shared" si="74"/>
        <v/>
      </c>
    </row>
    <row r="556" spans="22:38">
      <c r="V556" s="14"/>
      <c r="AF556" s="14" t="str">
        <f t="shared" si="68"/>
        <v/>
      </c>
      <c r="AG556" t="str">
        <f t="shared" si="69"/>
        <v/>
      </c>
      <c r="AH556" t="str">
        <f t="shared" si="70"/>
        <v/>
      </c>
      <c r="AI556" t="str">
        <f t="shared" si="71"/>
        <v/>
      </c>
      <c r="AJ556" t="str">
        <f t="shared" si="72"/>
        <v/>
      </c>
      <c r="AK556" t="str">
        <f t="shared" si="73"/>
        <v/>
      </c>
      <c r="AL556" t="str">
        <f t="shared" si="74"/>
        <v/>
      </c>
    </row>
    <row r="557" spans="22:38">
      <c r="V557" s="14"/>
      <c r="AF557" s="14" t="str">
        <f t="shared" si="68"/>
        <v/>
      </c>
      <c r="AG557" t="str">
        <f t="shared" si="69"/>
        <v/>
      </c>
      <c r="AH557" t="str">
        <f t="shared" si="70"/>
        <v/>
      </c>
      <c r="AI557" t="str">
        <f t="shared" si="71"/>
        <v/>
      </c>
      <c r="AJ557" t="str">
        <f t="shared" si="72"/>
        <v/>
      </c>
      <c r="AK557" t="str">
        <f t="shared" si="73"/>
        <v/>
      </c>
      <c r="AL557" t="str">
        <f t="shared" si="74"/>
        <v/>
      </c>
    </row>
    <row r="558" spans="22:38">
      <c r="V558" s="14"/>
      <c r="AF558" s="14" t="str">
        <f t="shared" si="68"/>
        <v/>
      </c>
      <c r="AG558" t="str">
        <f t="shared" si="69"/>
        <v/>
      </c>
      <c r="AH558" t="str">
        <f t="shared" si="70"/>
        <v/>
      </c>
      <c r="AI558" t="str">
        <f t="shared" si="71"/>
        <v/>
      </c>
      <c r="AJ558" t="str">
        <f t="shared" si="72"/>
        <v/>
      </c>
      <c r="AK558" t="str">
        <f t="shared" si="73"/>
        <v/>
      </c>
      <c r="AL558" t="str">
        <f t="shared" si="74"/>
        <v/>
      </c>
    </row>
    <row r="559" spans="22:38">
      <c r="V559" s="14"/>
      <c r="AF559" s="14" t="str">
        <f t="shared" si="68"/>
        <v/>
      </c>
      <c r="AG559" t="str">
        <f t="shared" si="69"/>
        <v/>
      </c>
      <c r="AH559" t="str">
        <f t="shared" si="70"/>
        <v/>
      </c>
      <c r="AI559" t="str">
        <f t="shared" si="71"/>
        <v/>
      </c>
      <c r="AJ559" t="str">
        <f t="shared" si="72"/>
        <v/>
      </c>
      <c r="AK559" t="str">
        <f t="shared" si="73"/>
        <v/>
      </c>
      <c r="AL559" t="str">
        <f t="shared" si="74"/>
        <v/>
      </c>
    </row>
    <row r="560" spans="22:38">
      <c r="V560" s="14"/>
      <c r="AF560" s="14" t="str">
        <f t="shared" si="68"/>
        <v/>
      </c>
      <c r="AG560" t="str">
        <f t="shared" si="69"/>
        <v/>
      </c>
      <c r="AH560" t="str">
        <f t="shared" si="70"/>
        <v/>
      </c>
      <c r="AI560" t="str">
        <f t="shared" si="71"/>
        <v/>
      </c>
      <c r="AJ560" t="str">
        <f t="shared" si="72"/>
        <v/>
      </c>
      <c r="AK560" t="str">
        <f t="shared" si="73"/>
        <v/>
      </c>
      <c r="AL560" t="str">
        <f t="shared" si="74"/>
        <v/>
      </c>
    </row>
    <row r="561" spans="22:38">
      <c r="V561" s="14"/>
      <c r="AF561" s="14" t="str">
        <f t="shared" si="68"/>
        <v/>
      </c>
      <c r="AG561" t="str">
        <f t="shared" si="69"/>
        <v/>
      </c>
      <c r="AH561" t="str">
        <f t="shared" si="70"/>
        <v/>
      </c>
      <c r="AI561" t="str">
        <f t="shared" si="71"/>
        <v/>
      </c>
      <c r="AJ561" t="str">
        <f t="shared" si="72"/>
        <v/>
      </c>
      <c r="AK561" t="str">
        <f t="shared" si="73"/>
        <v/>
      </c>
      <c r="AL561" t="str">
        <f t="shared" si="74"/>
        <v/>
      </c>
    </row>
    <row r="562" spans="22:38">
      <c r="V562" s="14"/>
      <c r="AF562" s="14" t="str">
        <f t="shared" si="68"/>
        <v/>
      </c>
      <c r="AG562" t="str">
        <f t="shared" si="69"/>
        <v/>
      </c>
      <c r="AH562" t="str">
        <f t="shared" si="70"/>
        <v/>
      </c>
      <c r="AI562" t="str">
        <f t="shared" si="71"/>
        <v/>
      </c>
      <c r="AJ562" t="str">
        <f t="shared" si="72"/>
        <v/>
      </c>
      <c r="AK562" t="str">
        <f t="shared" si="73"/>
        <v/>
      </c>
      <c r="AL562" t="str">
        <f t="shared" si="74"/>
        <v/>
      </c>
    </row>
    <row r="563" spans="22:38">
      <c r="V563" s="14"/>
      <c r="AF563" s="14" t="str">
        <f t="shared" si="68"/>
        <v/>
      </c>
      <c r="AG563" t="str">
        <f t="shared" si="69"/>
        <v/>
      </c>
      <c r="AH563" t="str">
        <f t="shared" si="70"/>
        <v/>
      </c>
      <c r="AI563" t="str">
        <f t="shared" si="71"/>
        <v/>
      </c>
      <c r="AJ563" t="str">
        <f t="shared" si="72"/>
        <v/>
      </c>
      <c r="AK563" t="str">
        <f t="shared" si="73"/>
        <v/>
      </c>
      <c r="AL563" t="str">
        <f t="shared" si="74"/>
        <v/>
      </c>
    </row>
    <row r="564" spans="22:38">
      <c r="V564" s="14"/>
      <c r="AF564" s="14" t="str">
        <f t="shared" si="68"/>
        <v/>
      </c>
      <c r="AG564" t="str">
        <f t="shared" si="69"/>
        <v/>
      </c>
      <c r="AH564" t="str">
        <f t="shared" si="70"/>
        <v/>
      </c>
      <c r="AI564" t="str">
        <f t="shared" si="71"/>
        <v/>
      </c>
      <c r="AJ564" t="str">
        <f t="shared" si="72"/>
        <v/>
      </c>
      <c r="AK564" t="str">
        <f t="shared" si="73"/>
        <v/>
      </c>
      <c r="AL564" t="str">
        <f t="shared" si="74"/>
        <v/>
      </c>
    </row>
    <row r="565" spans="22:38">
      <c r="V565" s="14"/>
      <c r="AF565" s="14" t="str">
        <f t="shared" si="68"/>
        <v/>
      </c>
      <c r="AG565" t="str">
        <f t="shared" si="69"/>
        <v/>
      </c>
      <c r="AH565" t="str">
        <f t="shared" si="70"/>
        <v/>
      </c>
      <c r="AI565" t="str">
        <f t="shared" si="71"/>
        <v/>
      </c>
      <c r="AJ565" t="str">
        <f t="shared" si="72"/>
        <v/>
      </c>
      <c r="AK565" t="str">
        <f t="shared" si="73"/>
        <v/>
      </c>
      <c r="AL565" t="str">
        <f t="shared" si="74"/>
        <v/>
      </c>
    </row>
    <row r="566" spans="22:38">
      <c r="V566" s="14"/>
      <c r="AF566" s="14" t="str">
        <f t="shared" si="68"/>
        <v/>
      </c>
      <c r="AG566" t="str">
        <f t="shared" si="69"/>
        <v/>
      </c>
      <c r="AH566" t="str">
        <f t="shared" si="70"/>
        <v/>
      </c>
      <c r="AI566" t="str">
        <f t="shared" si="71"/>
        <v/>
      </c>
      <c r="AJ566" t="str">
        <f t="shared" si="72"/>
        <v/>
      </c>
      <c r="AK566" t="str">
        <f t="shared" si="73"/>
        <v/>
      </c>
      <c r="AL566" t="str">
        <f t="shared" si="74"/>
        <v/>
      </c>
    </row>
    <row r="567" spans="22:38">
      <c r="V567" s="14"/>
      <c r="AF567" s="14" t="str">
        <f t="shared" si="68"/>
        <v/>
      </c>
      <c r="AG567" t="str">
        <f t="shared" si="69"/>
        <v/>
      </c>
      <c r="AH567" t="str">
        <f t="shared" si="70"/>
        <v/>
      </c>
      <c r="AI567" t="str">
        <f t="shared" si="71"/>
        <v/>
      </c>
      <c r="AJ567" t="str">
        <f t="shared" si="72"/>
        <v/>
      </c>
      <c r="AK567" t="str">
        <f t="shared" si="73"/>
        <v/>
      </c>
      <c r="AL567" t="str">
        <f t="shared" si="74"/>
        <v/>
      </c>
    </row>
    <row r="568" spans="22:38">
      <c r="V568" s="14"/>
      <c r="AF568" s="14" t="str">
        <f t="shared" si="68"/>
        <v/>
      </c>
      <c r="AG568" t="str">
        <f t="shared" si="69"/>
        <v/>
      </c>
      <c r="AH568" t="str">
        <f t="shared" si="70"/>
        <v/>
      </c>
      <c r="AI568" t="str">
        <f t="shared" si="71"/>
        <v/>
      </c>
      <c r="AJ568" t="str">
        <f t="shared" si="72"/>
        <v/>
      </c>
      <c r="AK568" t="str">
        <f t="shared" si="73"/>
        <v/>
      </c>
      <c r="AL568" t="str">
        <f t="shared" si="74"/>
        <v/>
      </c>
    </row>
    <row r="569" spans="22:38">
      <c r="V569" s="14"/>
      <c r="AF569" s="14" t="str">
        <f t="shared" si="68"/>
        <v/>
      </c>
      <c r="AG569" t="str">
        <f t="shared" si="69"/>
        <v/>
      </c>
      <c r="AH569" t="str">
        <f t="shared" si="70"/>
        <v/>
      </c>
      <c r="AI569" t="str">
        <f t="shared" si="71"/>
        <v/>
      </c>
      <c r="AJ569" t="str">
        <f t="shared" si="72"/>
        <v/>
      </c>
      <c r="AK569" t="str">
        <f t="shared" si="73"/>
        <v/>
      </c>
      <c r="AL569" t="str">
        <f t="shared" si="74"/>
        <v/>
      </c>
    </row>
    <row r="570" spans="22:38">
      <c r="V570" s="14"/>
      <c r="AF570" s="14" t="str">
        <f t="shared" si="68"/>
        <v/>
      </c>
      <c r="AG570" t="str">
        <f t="shared" si="69"/>
        <v/>
      </c>
      <c r="AH570" t="str">
        <f t="shared" si="70"/>
        <v/>
      </c>
      <c r="AI570" t="str">
        <f t="shared" si="71"/>
        <v/>
      </c>
      <c r="AJ570" t="str">
        <f t="shared" si="72"/>
        <v/>
      </c>
      <c r="AK570" t="str">
        <f t="shared" si="73"/>
        <v/>
      </c>
      <c r="AL570" t="str">
        <f t="shared" si="74"/>
        <v/>
      </c>
    </row>
    <row r="571" spans="22:38">
      <c r="V571" s="14"/>
      <c r="AF571" s="14" t="str">
        <f t="shared" si="68"/>
        <v/>
      </c>
      <c r="AG571" t="str">
        <f t="shared" si="69"/>
        <v/>
      </c>
      <c r="AH571" t="str">
        <f t="shared" si="70"/>
        <v/>
      </c>
      <c r="AI571" t="str">
        <f t="shared" si="71"/>
        <v/>
      </c>
      <c r="AJ571" t="str">
        <f t="shared" si="72"/>
        <v/>
      </c>
      <c r="AK571" t="str">
        <f t="shared" si="73"/>
        <v/>
      </c>
      <c r="AL571" t="str">
        <f t="shared" si="74"/>
        <v/>
      </c>
    </row>
    <row r="572" spans="22:38">
      <c r="V572" s="14"/>
      <c r="AF572" s="14" t="str">
        <f t="shared" si="68"/>
        <v/>
      </c>
      <c r="AG572" t="str">
        <f t="shared" si="69"/>
        <v/>
      </c>
      <c r="AH572" t="str">
        <f t="shared" si="70"/>
        <v/>
      </c>
      <c r="AI572" t="str">
        <f t="shared" si="71"/>
        <v/>
      </c>
      <c r="AJ572" t="str">
        <f t="shared" si="72"/>
        <v/>
      </c>
      <c r="AK572" t="str">
        <f t="shared" si="73"/>
        <v/>
      </c>
      <c r="AL572" t="str">
        <f t="shared" si="74"/>
        <v/>
      </c>
    </row>
    <row r="573" spans="22:38">
      <c r="V573" s="14"/>
      <c r="AF573" s="14" t="str">
        <f t="shared" si="68"/>
        <v/>
      </c>
      <c r="AG573" t="str">
        <f t="shared" si="69"/>
        <v/>
      </c>
      <c r="AH573" t="str">
        <f t="shared" si="70"/>
        <v/>
      </c>
      <c r="AI573" t="str">
        <f t="shared" si="71"/>
        <v/>
      </c>
      <c r="AJ573" t="str">
        <f t="shared" si="72"/>
        <v/>
      </c>
      <c r="AK573" t="str">
        <f t="shared" si="73"/>
        <v/>
      </c>
      <c r="AL573" t="str">
        <f t="shared" si="74"/>
        <v/>
      </c>
    </row>
    <row r="574" spans="22:38">
      <c r="V574" s="14"/>
      <c r="AF574" s="14" t="str">
        <f t="shared" si="68"/>
        <v/>
      </c>
      <c r="AG574" t="str">
        <f t="shared" si="69"/>
        <v/>
      </c>
      <c r="AH574" t="str">
        <f t="shared" si="70"/>
        <v/>
      </c>
      <c r="AI574" t="str">
        <f t="shared" si="71"/>
        <v/>
      </c>
      <c r="AJ574" t="str">
        <f t="shared" si="72"/>
        <v/>
      </c>
      <c r="AK574" t="str">
        <f t="shared" si="73"/>
        <v/>
      </c>
      <c r="AL574" t="str">
        <f t="shared" si="74"/>
        <v/>
      </c>
    </row>
    <row r="575" spans="22:38">
      <c r="V575" s="14"/>
      <c r="AF575" s="14" t="str">
        <f t="shared" si="68"/>
        <v/>
      </c>
      <c r="AG575" t="str">
        <f t="shared" si="69"/>
        <v/>
      </c>
      <c r="AH575" t="str">
        <f t="shared" si="70"/>
        <v/>
      </c>
      <c r="AI575" t="str">
        <f t="shared" si="71"/>
        <v/>
      </c>
      <c r="AJ575" t="str">
        <f t="shared" si="72"/>
        <v/>
      </c>
      <c r="AK575" t="str">
        <f t="shared" si="73"/>
        <v/>
      </c>
      <c r="AL575" t="str">
        <f t="shared" si="74"/>
        <v/>
      </c>
    </row>
    <row r="576" spans="22:38">
      <c r="V576" s="14"/>
      <c r="AF576" s="14" t="str">
        <f t="shared" si="68"/>
        <v/>
      </c>
      <c r="AG576" t="str">
        <f t="shared" si="69"/>
        <v/>
      </c>
      <c r="AH576" t="str">
        <f t="shared" si="70"/>
        <v/>
      </c>
      <c r="AI576" t="str">
        <f t="shared" si="71"/>
        <v/>
      </c>
      <c r="AJ576" t="str">
        <f t="shared" si="72"/>
        <v/>
      </c>
      <c r="AK576" t="str">
        <f t="shared" si="73"/>
        <v/>
      </c>
      <c r="AL576" t="str">
        <f t="shared" si="74"/>
        <v/>
      </c>
    </row>
    <row r="577" spans="22:38">
      <c r="V577" s="14"/>
      <c r="AF577" s="14" t="str">
        <f t="shared" si="68"/>
        <v/>
      </c>
      <c r="AG577" t="str">
        <f t="shared" si="69"/>
        <v/>
      </c>
      <c r="AH577" t="str">
        <f t="shared" si="70"/>
        <v/>
      </c>
      <c r="AI577" t="str">
        <f t="shared" si="71"/>
        <v/>
      </c>
      <c r="AJ577" t="str">
        <f t="shared" si="72"/>
        <v/>
      </c>
      <c r="AK577" t="str">
        <f t="shared" si="73"/>
        <v/>
      </c>
      <c r="AL577" t="str">
        <f t="shared" si="74"/>
        <v/>
      </c>
    </row>
    <row r="578" spans="22:38">
      <c r="V578" s="14"/>
      <c r="AF578" s="14" t="str">
        <f t="shared" si="68"/>
        <v/>
      </c>
      <c r="AG578" t="str">
        <f t="shared" si="69"/>
        <v/>
      </c>
      <c r="AH578" t="str">
        <f t="shared" si="70"/>
        <v/>
      </c>
      <c r="AI578" t="str">
        <f t="shared" si="71"/>
        <v/>
      </c>
      <c r="AJ578" t="str">
        <f t="shared" si="72"/>
        <v/>
      </c>
      <c r="AK578" t="str">
        <f t="shared" si="73"/>
        <v/>
      </c>
      <c r="AL578" t="str">
        <f t="shared" si="74"/>
        <v/>
      </c>
    </row>
    <row r="579" spans="22:38">
      <c r="V579" s="14"/>
      <c r="AF579" s="14" t="str">
        <f t="shared" si="68"/>
        <v/>
      </c>
      <c r="AG579" t="str">
        <f t="shared" si="69"/>
        <v/>
      </c>
      <c r="AH579" t="str">
        <f t="shared" si="70"/>
        <v/>
      </c>
      <c r="AI579" t="str">
        <f t="shared" si="71"/>
        <v/>
      </c>
      <c r="AJ579" t="str">
        <f t="shared" si="72"/>
        <v/>
      </c>
      <c r="AK579" t="str">
        <f t="shared" si="73"/>
        <v/>
      </c>
      <c r="AL579" t="str">
        <f t="shared" si="74"/>
        <v/>
      </c>
    </row>
    <row r="580" spans="22:38">
      <c r="V580" s="14"/>
      <c r="AF580" s="14" t="str">
        <f t="shared" ref="AF580:AF600" si="75">IF($V580="", "", $V580)</f>
        <v/>
      </c>
      <c r="AG580" t="str">
        <f t="shared" ref="AG580:AG600" si="76">IF($X580&lt;0, "NA", IF(ISERROR($W580/$X580), "", $W580/$X580))</f>
        <v/>
      </c>
      <c r="AH580" t="str">
        <f t="shared" ref="AH580:AH600" si="77">IF($Y580&lt;0, "NA", IF(ISERROR($W580/$Y580), "", $W580/$Y580))</f>
        <v/>
      </c>
      <c r="AI580" t="str">
        <f t="shared" ref="AI580:AI600" si="78">IF($Z580&lt;0, "NA", IF(ISERROR($W580/$Z580), "", $W580/$Z580))</f>
        <v/>
      </c>
      <c r="AJ580" t="str">
        <f t="shared" ref="AJ580:AJ600" si="79">IF($AB580&lt;0, "NA", IF(ISERROR($AA580/$AB580), "", $AA580/$AB580))</f>
        <v/>
      </c>
      <c r="AK580" t="str">
        <f t="shared" ref="AK580:AK600" si="80">IF($AC580&lt;0, "NA", IF(ISERROR($AA580/$AC580), "", $AA580/$AC580))</f>
        <v/>
      </c>
      <c r="AL580" t="str">
        <f t="shared" ref="AL580:AL600" si="81">IF($AD580&lt;0, "NA", IF(ISERROR($AA580/$AD580), "", $AA580/$AD580))</f>
        <v/>
      </c>
    </row>
    <row r="581" spans="22:38">
      <c r="V581" s="14"/>
      <c r="AF581" s="14" t="str">
        <f t="shared" si="75"/>
        <v/>
      </c>
      <c r="AG581" t="str">
        <f t="shared" si="76"/>
        <v/>
      </c>
      <c r="AH581" t="str">
        <f t="shared" si="77"/>
        <v/>
      </c>
      <c r="AI581" t="str">
        <f t="shared" si="78"/>
        <v/>
      </c>
      <c r="AJ581" t="str">
        <f t="shared" si="79"/>
        <v/>
      </c>
      <c r="AK581" t="str">
        <f t="shared" si="80"/>
        <v/>
      </c>
      <c r="AL581" t="str">
        <f t="shared" si="81"/>
        <v/>
      </c>
    </row>
    <row r="582" spans="22:38">
      <c r="V582" s="14"/>
      <c r="AF582" s="14" t="str">
        <f t="shared" si="75"/>
        <v/>
      </c>
      <c r="AG582" t="str">
        <f t="shared" si="76"/>
        <v/>
      </c>
      <c r="AH582" t="str">
        <f t="shared" si="77"/>
        <v/>
      </c>
      <c r="AI582" t="str">
        <f t="shared" si="78"/>
        <v/>
      </c>
      <c r="AJ582" t="str">
        <f t="shared" si="79"/>
        <v/>
      </c>
      <c r="AK582" t="str">
        <f t="shared" si="80"/>
        <v/>
      </c>
      <c r="AL582" t="str">
        <f t="shared" si="81"/>
        <v/>
      </c>
    </row>
    <row r="583" spans="22:38">
      <c r="V583" s="14"/>
      <c r="AF583" s="14" t="str">
        <f t="shared" si="75"/>
        <v/>
      </c>
      <c r="AG583" t="str">
        <f t="shared" si="76"/>
        <v/>
      </c>
      <c r="AH583" t="str">
        <f t="shared" si="77"/>
        <v/>
      </c>
      <c r="AI583" t="str">
        <f t="shared" si="78"/>
        <v/>
      </c>
      <c r="AJ583" t="str">
        <f t="shared" si="79"/>
        <v/>
      </c>
      <c r="AK583" t="str">
        <f t="shared" si="80"/>
        <v/>
      </c>
      <c r="AL583" t="str">
        <f t="shared" si="81"/>
        <v/>
      </c>
    </row>
    <row r="584" spans="22:38">
      <c r="V584" s="14"/>
      <c r="AF584" s="14" t="str">
        <f t="shared" si="75"/>
        <v/>
      </c>
      <c r="AG584" t="str">
        <f t="shared" si="76"/>
        <v/>
      </c>
      <c r="AH584" t="str">
        <f t="shared" si="77"/>
        <v/>
      </c>
      <c r="AI584" t="str">
        <f t="shared" si="78"/>
        <v/>
      </c>
      <c r="AJ584" t="str">
        <f t="shared" si="79"/>
        <v/>
      </c>
      <c r="AK584" t="str">
        <f t="shared" si="80"/>
        <v/>
      </c>
      <c r="AL584" t="str">
        <f t="shared" si="81"/>
        <v/>
      </c>
    </row>
    <row r="585" spans="22:38">
      <c r="V585" s="14"/>
      <c r="AF585" s="14" t="str">
        <f t="shared" si="75"/>
        <v/>
      </c>
      <c r="AG585" t="str">
        <f t="shared" si="76"/>
        <v/>
      </c>
      <c r="AH585" t="str">
        <f t="shared" si="77"/>
        <v/>
      </c>
      <c r="AI585" t="str">
        <f t="shared" si="78"/>
        <v/>
      </c>
      <c r="AJ585" t="str">
        <f t="shared" si="79"/>
        <v/>
      </c>
      <c r="AK585" t="str">
        <f t="shared" si="80"/>
        <v/>
      </c>
      <c r="AL585" t="str">
        <f t="shared" si="81"/>
        <v/>
      </c>
    </row>
    <row r="586" spans="22:38">
      <c r="V586" s="14"/>
      <c r="AF586" s="14" t="str">
        <f t="shared" si="75"/>
        <v/>
      </c>
      <c r="AG586" t="str">
        <f t="shared" si="76"/>
        <v/>
      </c>
      <c r="AH586" t="str">
        <f t="shared" si="77"/>
        <v/>
      </c>
      <c r="AI586" t="str">
        <f t="shared" si="78"/>
        <v/>
      </c>
      <c r="AJ586" t="str">
        <f t="shared" si="79"/>
        <v/>
      </c>
      <c r="AK586" t="str">
        <f t="shared" si="80"/>
        <v/>
      </c>
      <c r="AL586" t="str">
        <f t="shared" si="81"/>
        <v/>
      </c>
    </row>
    <row r="587" spans="22:38">
      <c r="V587" s="14"/>
      <c r="AF587" s="14" t="str">
        <f t="shared" si="75"/>
        <v/>
      </c>
      <c r="AG587" t="str">
        <f t="shared" si="76"/>
        <v/>
      </c>
      <c r="AH587" t="str">
        <f t="shared" si="77"/>
        <v/>
      </c>
      <c r="AI587" t="str">
        <f t="shared" si="78"/>
        <v/>
      </c>
      <c r="AJ587" t="str">
        <f t="shared" si="79"/>
        <v/>
      </c>
      <c r="AK587" t="str">
        <f t="shared" si="80"/>
        <v/>
      </c>
      <c r="AL587" t="str">
        <f t="shared" si="81"/>
        <v/>
      </c>
    </row>
    <row r="588" spans="22:38">
      <c r="V588" s="14"/>
      <c r="AF588" s="14" t="str">
        <f t="shared" si="75"/>
        <v/>
      </c>
      <c r="AG588" t="str">
        <f t="shared" si="76"/>
        <v/>
      </c>
      <c r="AH588" t="str">
        <f t="shared" si="77"/>
        <v/>
      </c>
      <c r="AI588" t="str">
        <f t="shared" si="78"/>
        <v/>
      </c>
      <c r="AJ588" t="str">
        <f t="shared" si="79"/>
        <v/>
      </c>
      <c r="AK588" t="str">
        <f t="shared" si="80"/>
        <v/>
      </c>
      <c r="AL588" t="str">
        <f t="shared" si="81"/>
        <v/>
      </c>
    </row>
    <row r="589" spans="22:38">
      <c r="V589" s="14"/>
      <c r="AF589" s="14" t="str">
        <f t="shared" si="75"/>
        <v/>
      </c>
      <c r="AG589" t="str">
        <f t="shared" si="76"/>
        <v/>
      </c>
      <c r="AH589" t="str">
        <f t="shared" si="77"/>
        <v/>
      </c>
      <c r="AI589" t="str">
        <f t="shared" si="78"/>
        <v/>
      </c>
      <c r="AJ589" t="str">
        <f t="shared" si="79"/>
        <v/>
      </c>
      <c r="AK589" t="str">
        <f t="shared" si="80"/>
        <v/>
      </c>
      <c r="AL589" t="str">
        <f t="shared" si="81"/>
        <v/>
      </c>
    </row>
    <row r="590" spans="22:38">
      <c r="V590" s="14"/>
      <c r="AF590" s="14" t="str">
        <f t="shared" si="75"/>
        <v/>
      </c>
      <c r="AG590" t="str">
        <f t="shared" si="76"/>
        <v/>
      </c>
      <c r="AH590" t="str">
        <f t="shared" si="77"/>
        <v/>
      </c>
      <c r="AI590" t="str">
        <f t="shared" si="78"/>
        <v/>
      </c>
      <c r="AJ590" t="str">
        <f t="shared" si="79"/>
        <v/>
      </c>
      <c r="AK590" t="str">
        <f t="shared" si="80"/>
        <v/>
      </c>
      <c r="AL590" t="str">
        <f t="shared" si="81"/>
        <v/>
      </c>
    </row>
    <row r="591" spans="22:38">
      <c r="V591" s="14"/>
      <c r="AF591" s="14" t="str">
        <f t="shared" si="75"/>
        <v/>
      </c>
      <c r="AG591" t="str">
        <f t="shared" si="76"/>
        <v/>
      </c>
      <c r="AH591" t="str">
        <f t="shared" si="77"/>
        <v/>
      </c>
      <c r="AI591" t="str">
        <f t="shared" si="78"/>
        <v/>
      </c>
      <c r="AJ591" t="str">
        <f t="shared" si="79"/>
        <v/>
      </c>
      <c r="AK591" t="str">
        <f t="shared" si="80"/>
        <v/>
      </c>
      <c r="AL591" t="str">
        <f t="shared" si="81"/>
        <v/>
      </c>
    </row>
    <row r="592" spans="22:38">
      <c r="V592" s="14"/>
      <c r="AF592" s="14" t="str">
        <f t="shared" si="75"/>
        <v/>
      </c>
      <c r="AG592" t="str">
        <f t="shared" si="76"/>
        <v/>
      </c>
      <c r="AH592" t="str">
        <f t="shared" si="77"/>
        <v/>
      </c>
      <c r="AI592" t="str">
        <f t="shared" si="78"/>
        <v/>
      </c>
      <c r="AJ592" t="str">
        <f t="shared" si="79"/>
        <v/>
      </c>
      <c r="AK592" t="str">
        <f t="shared" si="80"/>
        <v/>
      </c>
      <c r="AL592" t="str">
        <f t="shared" si="81"/>
        <v/>
      </c>
    </row>
    <row r="593" spans="22:38">
      <c r="V593" s="14"/>
      <c r="AF593" s="14" t="str">
        <f t="shared" si="75"/>
        <v/>
      </c>
      <c r="AG593" t="str">
        <f t="shared" si="76"/>
        <v/>
      </c>
      <c r="AH593" t="str">
        <f t="shared" si="77"/>
        <v/>
      </c>
      <c r="AI593" t="str">
        <f t="shared" si="78"/>
        <v/>
      </c>
      <c r="AJ593" t="str">
        <f t="shared" si="79"/>
        <v/>
      </c>
      <c r="AK593" t="str">
        <f t="shared" si="80"/>
        <v/>
      </c>
      <c r="AL593" t="str">
        <f t="shared" si="81"/>
        <v/>
      </c>
    </row>
    <row r="594" spans="22:38">
      <c r="V594" s="14"/>
      <c r="AF594" s="14" t="str">
        <f t="shared" si="75"/>
        <v/>
      </c>
      <c r="AG594" t="str">
        <f t="shared" si="76"/>
        <v/>
      </c>
      <c r="AH594" t="str">
        <f t="shared" si="77"/>
        <v/>
      </c>
      <c r="AI594" t="str">
        <f t="shared" si="78"/>
        <v/>
      </c>
      <c r="AJ594" t="str">
        <f t="shared" si="79"/>
        <v/>
      </c>
      <c r="AK594" t="str">
        <f t="shared" si="80"/>
        <v/>
      </c>
      <c r="AL594" t="str">
        <f t="shared" si="81"/>
        <v/>
      </c>
    </row>
    <row r="595" spans="22:38">
      <c r="V595" s="14"/>
      <c r="AF595" s="14" t="str">
        <f t="shared" si="75"/>
        <v/>
      </c>
      <c r="AG595" t="str">
        <f t="shared" si="76"/>
        <v/>
      </c>
      <c r="AH595" t="str">
        <f t="shared" si="77"/>
        <v/>
      </c>
      <c r="AI595" t="str">
        <f t="shared" si="78"/>
        <v/>
      </c>
      <c r="AJ595" t="str">
        <f t="shared" si="79"/>
        <v/>
      </c>
      <c r="AK595" t="str">
        <f t="shared" si="80"/>
        <v/>
      </c>
      <c r="AL595" t="str">
        <f t="shared" si="81"/>
        <v/>
      </c>
    </row>
    <row r="596" spans="22:38">
      <c r="V596" s="14"/>
      <c r="AF596" s="14" t="str">
        <f t="shared" si="75"/>
        <v/>
      </c>
      <c r="AG596" t="str">
        <f t="shared" si="76"/>
        <v/>
      </c>
      <c r="AH596" t="str">
        <f t="shared" si="77"/>
        <v/>
      </c>
      <c r="AI596" t="str">
        <f t="shared" si="78"/>
        <v/>
      </c>
      <c r="AJ596" t="str">
        <f t="shared" si="79"/>
        <v/>
      </c>
      <c r="AK596" t="str">
        <f t="shared" si="80"/>
        <v/>
      </c>
      <c r="AL596" t="str">
        <f t="shared" si="81"/>
        <v/>
      </c>
    </row>
    <row r="597" spans="22:38">
      <c r="V597" s="14"/>
      <c r="AF597" s="14" t="str">
        <f t="shared" si="75"/>
        <v/>
      </c>
      <c r="AG597" t="str">
        <f t="shared" si="76"/>
        <v/>
      </c>
      <c r="AH597" t="str">
        <f t="shared" si="77"/>
        <v/>
      </c>
      <c r="AI597" t="str">
        <f t="shared" si="78"/>
        <v/>
      </c>
      <c r="AJ597" t="str">
        <f t="shared" si="79"/>
        <v/>
      </c>
      <c r="AK597" t="str">
        <f t="shared" si="80"/>
        <v/>
      </c>
      <c r="AL597" t="str">
        <f t="shared" si="81"/>
        <v/>
      </c>
    </row>
    <row r="598" spans="22:38">
      <c r="V598" s="14"/>
      <c r="AF598" s="14" t="str">
        <f t="shared" si="75"/>
        <v/>
      </c>
      <c r="AG598" t="str">
        <f t="shared" si="76"/>
        <v/>
      </c>
      <c r="AH598" t="str">
        <f t="shared" si="77"/>
        <v/>
      </c>
      <c r="AI598" t="str">
        <f t="shared" si="78"/>
        <v/>
      </c>
      <c r="AJ598" t="str">
        <f t="shared" si="79"/>
        <v/>
      </c>
      <c r="AK598" t="str">
        <f t="shared" si="80"/>
        <v/>
      </c>
      <c r="AL598" t="str">
        <f t="shared" si="81"/>
        <v/>
      </c>
    </row>
    <row r="599" spans="22:38">
      <c r="V599" s="14"/>
      <c r="AF599" s="14" t="str">
        <f t="shared" si="75"/>
        <v/>
      </c>
      <c r="AG599" t="str">
        <f t="shared" si="76"/>
        <v/>
      </c>
      <c r="AH599" t="str">
        <f t="shared" si="77"/>
        <v/>
      </c>
      <c r="AI599" t="str">
        <f t="shared" si="78"/>
        <v/>
      </c>
      <c r="AJ599" t="str">
        <f t="shared" si="79"/>
        <v/>
      </c>
      <c r="AK599" t="str">
        <f t="shared" si="80"/>
        <v/>
      </c>
      <c r="AL599" t="str">
        <f t="shared" si="81"/>
        <v/>
      </c>
    </row>
    <row r="600" spans="22:38">
      <c r="V600" s="14"/>
      <c r="AF600" s="14" t="str">
        <f t="shared" si="75"/>
        <v/>
      </c>
      <c r="AG600" t="str">
        <f t="shared" si="76"/>
        <v/>
      </c>
      <c r="AH600" t="str">
        <f t="shared" si="77"/>
        <v/>
      </c>
      <c r="AI600" t="str">
        <f t="shared" si="78"/>
        <v/>
      </c>
      <c r="AJ600" t="str">
        <f t="shared" si="79"/>
        <v/>
      </c>
      <c r="AK600" t="str">
        <f t="shared" si="80"/>
        <v/>
      </c>
      <c r="AL600" t="str">
        <f t="shared" si="81"/>
        <v/>
      </c>
    </row>
    <row r="601" spans="22:38">
      <c r="V601" s="14"/>
    </row>
    <row r="602" spans="22:38">
      <c r="V602" s="14"/>
    </row>
    <row r="603" spans="22:38">
      <c r="V603" s="14"/>
    </row>
    <row r="604" spans="22:38">
      <c r="V604" s="14"/>
    </row>
    <row r="605" spans="22:38">
      <c r="V605" s="14"/>
    </row>
    <row r="606" spans="22:38">
      <c r="V606" s="14"/>
    </row>
    <row r="607" spans="22:38">
      <c r="V607" s="14"/>
    </row>
    <row r="608" spans="22:38">
      <c r="V608" s="14"/>
    </row>
    <row r="609" spans="22:22">
      <c r="V609" s="14"/>
    </row>
    <row r="610" spans="22:22">
      <c r="V610" s="14"/>
    </row>
    <row r="611" spans="22:22">
      <c r="V611" s="14"/>
    </row>
    <row r="612" spans="22:22">
      <c r="V612" s="14"/>
    </row>
    <row r="613" spans="22:22">
      <c r="V613" s="14"/>
    </row>
    <row r="614" spans="22:22">
      <c r="V614" s="14"/>
    </row>
    <row r="615" spans="22:22">
      <c r="V615" s="14"/>
    </row>
    <row r="616" spans="22:22">
      <c r="V616" s="14"/>
    </row>
    <row r="617" spans="22:22">
      <c r="V617" s="14"/>
    </row>
    <row r="618" spans="22:22">
      <c r="V618" s="14"/>
    </row>
    <row r="619" spans="22:22">
      <c r="V619" s="14"/>
    </row>
    <row r="620" spans="22:22">
      <c r="V620" s="14"/>
    </row>
    <row r="621" spans="22:22">
      <c r="V621" s="14"/>
    </row>
    <row r="622" spans="22:22">
      <c r="V622" s="14"/>
    </row>
    <row r="623" spans="22:22">
      <c r="V623" s="14"/>
    </row>
    <row r="624" spans="22:22">
      <c r="V624" s="14"/>
    </row>
    <row r="625" spans="22:22">
      <c r="V625" s="14"/>
    </row>
    <row r="626" spans="22:22">
      <c r="V626" s="14"/>
    </row>
    <row r="627" spans="22:22">
      <c r="V627" s="14"/>
    </row>
    <row r="628" spans="22:22">
      <c r="V628" s="14"/>
    </row>
    <row r="629" spans="22:22">
      <c r="V629" s="14"/>
    </row>
    <row r="630" spans="22:22">
      <c r="V630" s="14"/>
    </row>
    <row r="631" spans="22:22">
      <c r="V631" s="14"/>
    </row>
    <row r="632" spans="22:22">
      <c r="V632" s="14"/>
    </row>
    <row r="633" spans="22:22">
      <c r="V633" s="14"/>
    </row>
    <row r="634" spans="22:22">
      <c r="V634" s="14"/>
    </row>
    <row r="635" spans="22:22">
      <c r="V635" s="14"/>
    </row>
    <row r="636" spans="22:22">
      <c r="V636" s="14"/>
    </row>
    <row r="637" spans="22:22">
      <c r="V637" s="14"/>
    </row>
    <row r="638" spans="22:22">
      <c r="V638" s="14"/>
    </row>
    <row r="639" spans="22:22">
      <c r="V639" s="14"/>
    </row>
    <row r="640" spans="22:22">
      <c r="V640" s="14"/>
    </row>
    <row r="641" spans="22:22">
      <c r="V641" s="14"/>
    </row>
    <row r="642" spans="22:22">
      <c r="V642" s="14"/>
    </row>
    <row r="643" spans="22:22">
      <c r="V643" s="14"/>
    </row>
    <row r="644" spans="22:22">
      <c r="V644" s="14"/>
    </row>
    <row r="645" spans="22:22">
      <c r="V645" s="14"/>
    </row>
    <row r="646" spans="22:22">
      <c r="V646" s="14"/>
    </row>
    <row r="647" spans="22:22">
      <c r="V647" s="14"/>
    </row>
    <row r="648" spans="22:22">
      <c r="V648" s="14"/>
    </row>
    <row r="649" spans="22:22">
      <c r="V649" s="14"/>
    </row>
    <row r="650" spans="22:22">
      <c r="V650" s="14"/>
    </row>
    <row r="651" spans="22:22">
      <c r="V651" s="14"/>
    </row>
    <row r="652" spans="22:22">
      <c r="V652" s="14"/>
    </row>
    <row r="653" spans="22:22">
      <c r="V653" s="14"/>
    </row>
    <row r="654" spans="22:22">
      <c r="V654" s="14"/>
    </row>
    <row r="655" spans="22:22">
      <c r="V655" s="14"/>
    </row>
    <row r="656" spans="22:22">
      <c r="V656" s="14"/>
    </row>
    <row r="657" spans="22:22">
      <c r="V657" s="14"/>
    </row>
    <row r="658" spans="22:22">
      <c r="V658" s="14"/>
    </row>
    <row r="659" spans="22:22">
      <c r="V659" s="14"/>
    </row>
    <row r="660" spans="22:22">
      <c r="V660" s="14"/>
    </row>
    <row r="661" spans="22:22">
      <c r="V661" s="14"/>
    </row>
    <row r="662" spans="22:22">
      <c r="V662" s="14"/>
    </row>
    <row r="663" spans="22:22">
      <c r="V663" s="14"/>
    </row>
    <row r="664" spans="22:22">
      <c r="V664" s="14"/>
    </row>
    <row r="665" spans="22:22">
      <c r="V665" s="14"/>
    </row>
    <row r="666" spans="22:22">
      <c r="V666" s="14"/>
    </row>
    <row r="667" spans="22:22">
      <c r="V667" s="14"/>
    </row>
    <row r="668" spans="22:22">
      <c r="V668" s="14"/>
    </row>
    <row r="669" spans="22:22">
      <c r="V669" s="14"/>
    </row>
    <row r="670" spans="22:22">
      <c r="V670" s="14"/>
    </row>
    <row r="671" spans="22:22">
      <c r="V671" s="14"/>
    </row>
    <row r="672" spans="22:22">
      <c r="V672" s="14"/>
    </row>
    <row r="673" spans="22:22">
      <c r="V673" s="14"/>
    </row>
    <row r="674" spans="22:22">
      <c r="V674" s="14"/>
    </row>
    <row r="675" spans="22:22">
      <c r="V675" s="14"/>
    </row>
    <row r="676" spans="22:22">
      <c r="V676" s="14"/>
    </row>
    <row r="677" spans="22:22">
      <c r="V677" s="14"/>
    </row>
    <row r="678" spans="22:22">
      <c r="V678" s="14"/>
    </row>
    <row r="679" spans="22:22">
      <c r="V679" s="14"/>
    </row>
    <row r="680" spans="22:22">
      <c r="V680" s="14"/>
    </row>
  </sheetData>
  <phoneticPr fontId="14" type="noConversion"/>
  <pageMargins left="0.75" right="0.75" top="1" bottom="1" header="0.5" footer="0.5"/>
  <pageSetup orientation="portrait" r:id="rId1"/>
  <headerFooter alignWithMargins="0"/>
  <ignoredErrors>
    <ignoredError sqref="H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F06-E06C-4AB9-B647-EE0F5BB606B2}">
  <dimension ref="A1:J2608"/>
  <sheetViews>
    <sheetView tabSelected="1" workbookViewId="0">
      <selection activeCell="B2" sqref="B2"/>
    </sheetView>
  </sheetViews>
  <sheetFormatPr baseColWidth="10" defaultColWidth="8.83203125" defaultRowHeight="15"/>
  <cols>
    <col min="1" max="1" width="10.6640625" style="14" bestFit="1" customWidth="1"/>
  </cols>
  <sheetData>
    <row r="1" spans="1:10">
      <c r="A1" s="14" t="s">
        <v>393</v>
      </c>
      <c r="B1" t="s">
        <v>37</v>
      </c>
      <c r="C1" t="s">
        <v>12</v>
      </c>
      <c r="D1" t="s">
        <v>315</v>
      </c>
      <c r="E1" t="s">
        <v>4</v>
      </c>
      <c r="F1" t="s">
        <v>10</v>
      </c>
      <c r="G1" t="s">
        <v>15</v>
      </c>
      <c r="H1" t="s">
        <v>243</v>
      </c>
      <c r="I1" t="s">
        <v>313</v>
      </c>
      <c r="J1" t="s">
        <v>7</v>
      </c>
    </row>
    <row r="2" spans="1:10">
      <c r="A2" s="14">
        <v>40183</v>
      </c>
      <c r="B2">
        <v>4.12</v>
      </c>
      <c r="C2">
        <v>0.44285999999999998</v>
      </c>
      <c r="D2">
        <v>0.25167</v>
      </c>
      <c r="E2">
        <v>0.69899999999999995</v>
      </c>
      <c r="F2">
        <v>0.61187999999999998</v>
      </c>
      <c r="G2">
        <v>0.26874999999999999</v>
      </c>
      <c r="H2">
        <v>2.8050000000000002</v>
      </c>
      <c r="I2">
        <v>0.48</v>
      </c>
      <c r="J2">
        <v>0.2525</v>
      </c>
    </row>
    <row r="3" spans="1:10">
      <c r="A3" s="14">
        <v>40184</v>
      </c>
      <c r="B3">
        <v>4.13</v>
      </c>
      <c r="C3">
        <v>0.44285999999999998</v>
      </c>
      <c r="D3">
        <v>0.25167</v>
      </c>
      <c r="E3">
        <v>0.69399999999999995</v>
      </c>
      <c r="F3">
        <v>0.61187999999999998</v>
      </c>
      <c r="G3">
        <v>0.26874999999999999</v>
      </c>
      <c r="H3">
        <v>2.78</v>
      </c>
      <c r="I3">
        <v>0.48</v>
      </c>
      <c r="J3">
        <v>0.25</v>
      </c>
    </row>
    <row r="4" spans="1:10">
      <c r="A4" s="14">
        <v>40185</v>
      </c>
      <c r="B4">
        <v>4.1216999999999997</v>
      </c>
      <c r="C4">
        <v>0.44285999999999998</v>
      </c>
      <c r="D4">
        <v>0.25167</v>
      </c>
      <c r="E4">
        <v>0.69199999999999995</v>
      </c>
      <c r="F4">
        <v>0.61187999999999998</v>
      </c>
      <c r="G4">
        <v>0.26750000000000002</v>
      </c>
      <c r="H4">
        <v>2.7850000000000001</v>
      </c>
      <c r="I4">
        <v>0.48</v>
      </c>
      <c r="J4">
        <v>0.24937999999999999</v>
      </c>
    </row>
    <row r="5" spans="1:10">
      <c r="A5" s="14">
        <v>40186</v>
      </c>
      <c r="B5">
        <v>4.1417000000000002</v>
      </c>
      <c r="C5">
        <v>0.44285999999999998</v>
      </c>
      <c r="D5">
        <v>0.25</v>
      </c>
      <c r="E5">
        <v>0.69099999999999995</v>
      </c>
      <c r="F5">
        <v>0.61250000000000004</v>
      </c>
      <c r="G5">
        <v>0.26500000000000001</v>
      </c>
      <c r="H5">
        <v>2.7850000000000001</v>
      </c>
      <c r="I5">
        <v>0.48</v>
      </c>
      <c r="J5">
        <v>0.25124999999999997</v>
      </c>
    </row>
    <row r="6" spans="1:10">
      <c r="A6" s="14">
        <v>40189</v>
      </c>
      <c r="B6">
        <v>4.1482999999999999</v>
      </c>
      <c r="C6">
        <v>0.44142999999999999</v>
      </c>
      <c r="D6">
        <v>0.24833</v>
      </c>
      <c r="E6">
        <v>0.68899999999999995</v>
      </c>
      <c r="F6">
        <v>0.61250000000000004</v>
      </c>
      <c r="G6">
        <v>0.26500000000000001</v>
      </c>
      <c r="H6">
        <v>2.78</v>
      </c>
      <c r="I6">
        <v>0.48</v>
      </c>
      <c r="J6">
        <v>0.25124999999999997</v>
      </c>
    </row>
    <row r="7" spans="1:10">
      <c r="A7" s="14">
        <v>40190</v>
      </c>
      <c r="B7">
        <v>4.1833</v>
      </c>
      <c r="C7">
        <v>0.44142999999999999</v>
      </c>
      <c r="D7">
        <v>0.25</v>
      </c>
      <c r="E7">
        <v>0.68500000000000005</v>
      </c>
      <c r="F7">
        <v>0.61</v>
      </c>
      <c r="G7">
        <v>0.26374999999999998</v>
      </c>
      <c r="H7">
        <v>2.7949999999999999</v>
      </c>
      <c r="I7">
        <v>0.48299999999999998</v>
      </c>
      <c r="J7">
        <v>0.25124999999999997</v>
      </c>
    </row>
    <row r="8" spans="1:10">
      <c r="A8" s="14">
        <v>40191</v>
      </c>
      <c r="B8">
        <v>4.2267000000000001</v>
      </c>
      <c r="C8">
        <v>0.44213999999999998</v>
      </c>
      <c r="D8">
        <v>0.25</v>
      </c>
      <c r="E8">
        <v>0.68400000000000005</v>
      </c>
      <c r="F8">
        <v>0.61</v>
      </c>
      <c r="G8">
        <v>0.26374999999999998</v>
      </c>
      <c r="H8">
        <v>2.79</v>
      </c>
      <c r="I8">
        <v>0.48299999999999998</v>
      </c>
      <c r="J8">
        <v>0.25124999999999997</v>
      </c>
    </row>
    <row r="9" spans="1:10">
      <c r="A9" s="14">
        <v>40192</v>
      </c>
      <c r="B9">
        <v>4.2233000000000001</v>
      </c>
      <c r="C9">
        <v>0.44285999999999998</v>
      </c>
      <c r="D9">
        <v>0.24833</v>
      </c>
      <c r="E9">
        <v>0.68200000000000005</v>
      </c>
      <c r="F9">
        <v>0.61</v>
      </c>
      <c r="G9">
        <v>0.26250000000000001</v>
      </c>
      <c r="H9">
        <v>2.7850000000000001</v>
      </c>
      <c r="I9">
        <v>0.48</v>
      </c>
      <c r="J9">
        <v>0.25124999999999997</v>
      </c>
    </row>
    <row r="10" spans="1:10">
      <c r="A10" s="14">
        <v>40193</v>
      </c>
      <c r="B10">
        <v>4.2683</v>
      </c>
      <c r="C10">
        <v>0.44285999999999998</v>
      </c>
      <c r="D10">
        <v>0.25</v>
      </c>
      <c r="E10">
        <v>0.68</v>
      </c>
      <c r="F10">
        <v>0.61</v>
      </c>
      <c r="G10">
        <v>0.26062999999999997</v>
      </c>
      <c r="H10">
        <v>2.78</v>
      </c>
      <c r="I10">
        <v>0.47799999999999998</v>
      </c>
      <c r="J10">
        <v>0.25124999999999997</v>
      </c>
    </row>
    <row r="11" spans="1:10">
      <c r="A11" s="14">
        <v>40196</v>
      </c>
      <c r="B11">
        <v>4.2217000000000002</v>
      </c>
      <c r="C11">
        <v>0.44285999999999998</v>
      </c>
      <c r="D11">
        <v>0.25</v>
      </c>
      <c r="E11">
        <v>0.67700000000000005</v>
      </c>
      <c r="F11">
        <v>0.61124999999999996</v>
      </c>
      <c r="G11">
        <v>0.25938</v>
      </c>
      <c r="H11">
        <v>2.78</v>
      </c>
      <c r="I11">
        <v>0.47799999999999998</v>
      </c>
      <c r="J11">
        <v>0.24875</v>
      </c>
    </row>
    <row r="12" spans="1:10">
      <c r="A12" s="14">
        <v>40197</v>
      </c>
      <c r="B12">
        <v>4.1582999999999997</v>
      </c>
      <c r="C12">
        <v>0.44285999999999998</v>
      </c>
      <c r="D12">
        <v>0.25</v>
      </c>
      <c r="E12">
        <v>0.67500000000000004</v>
      </c>
      <c r="F12">
        <v>0.61375000000000002</v>
      </c>
      <c r="G12">
        <v>0.25813000000000003</v>
      </c>
      <c r="H12">
        <v>2.78</v>
      </c>
      <c r="I12">
        <v>0.48299999999999998</v>
      </c>
      <c r="J12">
        <v>0.249</v>
      </c>
    </row>
    <row r="13" spans="1:10">
      <c r="A13" s="14">
        <v>40198</v>
      </c>
      <c r="B13">
        <v>4.1666999999999996</v>
      </c>
      <c r="C13">
        <v>0.44285999999999998</v>
      </c>
      <c r="D13">
        <v>0.25</v>
      </c>
      <c r="E13">
        <v>0.67400000000000004</v>
      </c>
      <c r="F13">
        <v>0.61563000000000001</v>
      </c>
      <c r="G13">
        <v>0.25624999999999998</v>
      </c>
      <c r="H13">
        <v>2.7749999999999999</v>
      </c>
      <c r="I13">
        <v>0.48</v>
      </c>
      <c r="J13">
        <v>0.24887999999999999</v>
      </c>
    </row>
    <row r="14" spans="1:10">
      <c r="A14" s="14">
        <v>40199</v>
      </c>
      <c r="B14">
        <v>4.1900000000000004</v>
      </c>
      <c r="C14">
        <v>0.44142999999999999</v>
      </c>
      <c r="D14">
        <v>0.25</v>
      </c>
      <c r="E14">
        <v>0.67200000000000004</v>
      </c>
      <c r="F14">
        <v>0.61687999999999998</v>
      </c>
      <c r="G14">
        <v>0.25563000000000002</v>
      </c>
      <c r="H14">
        <v>2.7749999999999999</v>
      </c>
      <c r="I14">
        <v>0.48</v>
      </c>
      <c r="J14">
        <v>0.24887999999999999</v>
      </c>
    </row>
    <row r="15" spans="1:10">
      <c r="A15" s="14">
        <v>40200</v>
      </c>
      <c r="B15">
        <v>4.2233000000000001</v>
      </c>
      <c r="C15">
        <v>0.44070999999999999</v>
      </c>
      <c r="D15">
        <v>0.25</v>
      </c>
      <c r="E15">
        <v>0.67</v>
      </c>
      <c r="F15">
        <v>0.61438000000000004</v>
      </c>
      <c r="G15">
        <v>0.25438</v>
      </c>
      <c r="H15">
        <v>2.7749999999999999</v>
      </c>
      <c r="I15">
        <v>0.48</v>
      </c>
      <c r="J15">
        <v>0.24906</v>
      </c>
    </row>
    <row r="16" spans="1:10">
      <c r="A16" s="14">
        <v>40203</v>
      </c>
      <c r="B16">
        <v>4.2300000000000004</v>
      </c>
      <c r="C16">
        <v>0.44</v>
      </c>
      <c r="D16">
        <v>0.25</v>
      </c>
      <c r="E16">
        <v>0.66900000000000004</v>
      </c>
      <c r="F16">
        <v>0.61563000000000001</v>
      </c>
      <c r="G16">
        <v>0.25374999999999998</v>
      </c>
      <c r="H16">
        <v>2.7749999999999999</v>
      </c>
      <c r="I16">
        <v>0.48</v>
      </c>
      <c r="J16">
        <v>0.24875</v>
      </c>
    </row>
    <row r="17" spans="1:10">
      <c r="A17" s="14">
        <v>40205</v>
      </c>
      <c r="B17">
        <v>4.26</v>
      </c>
      <c r="C17">
        <v>0.44</v>
      </c>
      <c r="D17">
        <v>0.25</v>
      </c>
      <c r="E17">
        <v>0.66700000000000004</v>
      </c>
      <c r="F17">
        <v>0.61563000000000001</v>
      </c>
      <c r="G17">
        <v>0.25374999999999998</v>
      </c>
      <c r="H17">
        <v>2.7749999999999999</v>
      </c>
      <c r="I17">
        <v>0.48</v>
      </c>
      <c r="J17">
        <v>0.24875</v>
      </c>
    </row>
    <row r="18" spans="1:10">
      <c r="A18" s="14">
        <v>40206</v>
      </c>
      <c r="B18">
        <v>4.3017000000000003</v>
      </c>
      <c r="C18">
        <v>0.44</v>
      </c>
      <c r="D18">
        <v>0.25</v>
      </c>
      <c r="E18">
        <v>0.66500000000000004</v>
      </c>
      <c r="F18">
        <v>0.61563000000000001</v>
      </c>
      <c r="G18">
        <v>0.25313000000000002</v>
      </c>
      <c r="H18">
        <v>2.7850000000000001</v>
      </c>
      <c r="I18">
        <v>0.48</v>
      </c>
      <c r="J18">
        <v>0.24875</v>
      </c>
    </row>
    <row r="19" spans="1:10">
      <c r="A19" s="14">
        <v>40207</v>
      </c>
      <c r="B19">
        <v>4.38</v>
      </c>
      <c r="C19">
        <v>0.44</v>
      </c>
      <c r="D19">
        <v>0.25</v>
      </c>
      <c r="E19">
        <v>0.66500000000000004</v>
      </c>
      <c r="F19">
        <v>0.61563000000000001</v>
      </c>
      <c r="G19">
        <v>0.25313000000000002</v>
      </c>
      <c r="H19">
        <v>2.7650000000000001</v>
      </c>
      <c r="I19">
        <v>0.47799999999999998</v>
      </c>
      <c r="J19">
        <v>0.24875</v>
      </c>
    </row>
    <row r="20" spans="1:10">
      <c r="A20" s="14">
        <v>40210</v>
      </c>
      <c r="B20">
        <v>4.2133000000000003</v>
      </c>
      <c r="C20">
        <v>0.44</v>
      </c>
      <c r="D20">
        <v>0.25</v>
      </c>
      <c r="E20">
        <v>0.66500000000000004</v>
      </c>
      <c r="F20">
        <v>0.61624999999999996</v>
      </c>
      <c r="G20">
        <v>0.255</v>
      </c>
      <c r="H20">
        <v>2.7650000000000001</v>
      </c>
      <c r="I20">
        <v>0.48</v>
      </c>
      <c r="J20">
        <v>0.24906</v>
      </c>
    </row>
    <row r="21" spans="1:10">
      <c r="A21" s="14">
        <v>40211</v>
      </c>
      <c r="B21">
        <v>4.28</v>
      </c>
      <c r="C21">
        <v>0.44</v>
      </c>
      <c r="D21">
        <v>0.25</v>
      </c>
      <c r="E21">
        <v>0.66500000000000004</v>
      </c>
      <c r="F21">
        <v>0.61563000000000001</v>
      </c>
      <c r="G21">
        <v>0.25374999999999998</v>
      </c>
      <c r="H21">
        <v>2.7450000000000001</v>
      </c>
      <c r="I21">
        <v>0.47799999999999998</v>
      </c>
      <c r="J21">
        <v>0.24906</v>
      </c>
    </row>
    <row r="22" spans="1:10">
      <c r="A22" s="14">
        <v>40212</v>
      </c>
      <c r="B22">
        <v>4.1050000000000004</v>
      </c>
      <c r="C22">
        <v>0.44</v>
      </c>
      <c r="D22">
        <v>0.25</v>
      </c>
      <c r="E22">
        <v>0.66500000000000004</v>
      </c>
      <c r="F22">
        <v>0.61563000000000001</v>
      </c>
      <c r="G22">
        <v>0.25313000000000002</v>
      </c>
      <c r="H22">
        <v>2.7749999999999999</v>
      </c>
      <c r="I22">
        <v>0.48</v>
      </c>
      <c r="J22">
        <v>0.25030999999999998</v>
      </c>
    </row>
    <row r="23" spans="1:10">
      <c r="A23" s="14">
        <v>40213</v>
      </c>
      <c r="B23">
        <v>4.1216999999999997</v>
      </c>
      <c r="C23">
        <v>0.44</v>
      </c>
      <c r="D23">
        <v>0.25</v>
      </c>
      <c r="E23">
        <v>0.66500000000000004</v>
      </c>
      <c r="F23">
        <v>0.61563000000000001</v>
      </c>
      <c r="G23">
        <v>0.255</v>
      </c>
      <c r="H23">
        <v>2.7749999999999999</v>
      </c>
      <c r="I23">
        <v>0.48</v>
      </c>
      <c r="J23">
        <v>0.24906</v>
      </c>
    </row>
    <row r="24" spans="1:10">
      <c r="A24" s="14">
        <v>40214</v>
      </c>
      <c r="B24">
        <v>4.1150000000000002</v>
      </c>
      <c r="C24">
        <v>0.44</v>
      </c>
      <c r="D24">
        <v>0.25</v>
      </c>
      <c r="E24">
        <v>0.66500000000000004</v>
      </c>
      <c r="F24">
        <v>0.61563000000000001</v>
      </c>
      <c r="G24">
        <v>0.255</v>
      </c>
      <c r="H24">
        <v>2.7450000000000001</v>
      </c>
      <c r="I24">
        <v>0.48</v>
      </c>
      <c r="J24">
        <v>0.24875</v>
      </c>
    </row>
    <row r="25" spans="1:10">
      <c r="A25" s="14">
        <v>40217</v>
      </c>
      <c r="B25">
        <v>4.1932999999999998</v>
      </c>
      <c r="C25">
        <v>0.44</v>
      </c>
      <c r="D25">
        <v>0.25</v>
      </c>
      <c r="E25">
        <v>0.66300000000000003</v>
      </c>
      <c r="F25">
        <v>0.61968999999999996</v>
      </c>
      <c r="G25">
        <v>0.255</v>
      </c>
      <c r="H25">
        <v>2.7650000000000001</v>
      </c>
      <c r="I25">
        <v>0.48</v>
      </c>
      <c r="J25">
        <v>0.24969</v>
      </c>
    </row>
    <row r="26" spans="1:10">
      <c r="A26" s="14">
        <v>40218</v>
      </c>
      <c r="B26">
        <v>4.1500000000000004</v>
      </c>
      <c r="C26">
        <v>0.44</v>
      </c>
      <c r="D26">
        <v>0.25</v>
      </c>
      <c r="E26">
        <v>0.66100000000000003</v>
      </c>
      <c r="F26">
        <v>0.62468999999999997</v>
      </c>
      <c r="G26">
        <v>0.25438</v>
      </c>
      <c r="H26">
        <v>2.7549999999999999</v>
      </c>
      <c r="I26">
        <v>0.48</v>
      </c>
      <c r="J26">
        <v>0.25</v>
      </c>
    </row>
    <row r="27" spans="1:10">
      <c r="A27" s="14">
        <v>40219</v>
      </c>
      <c r="B27">
        <v>4.1833</v>
      </c>
      <c r="C27">
        <v>0.44</v>
      </c>
      <c r="D27">
        <v>0.25</v>
      </c>
      <c r="E27">
        <v>0.66100000000000003</v>
      </c>
      <c r="F27">
        <v>0.63031000000000004</v>
      </c>
      <c r="G27">
        <v>0.25313000000000002</v>
      </c>
      <c r="H27">
        <v>2.7250000000000001</v>
      </c>
      <c r="I27">
        <v>0.48</v>
      </c>
      <c r="J27">
        <v>0.25</v>
      </c>
    </row>
    <row r="28" spans="1:10">
      <c r="A28" s="14">
        <v>40220</v>
      </c>
      <c r="B28">
        <v>4.1932999999999998</v>
      </c>
      <c r="C28">
        <v>0.44</v>
      </c>
      <c r="D28">
        <v>0.24833</v>
      </c>
      <c r="E28">
        <v>0.66200000000000003</v>
      </c>
      <c r="F28">
        <v>0.63063000000000002</v>
      </c>
      <c r="G28">
        <v>0.25438</v>
      </c>
      <c r="H28">
        <v>2.76</v>
      </c>
      <c r="I28">
        <v>0.48</v>
      </c>
      <c r="J28">
        <v>0.25</v>
      </c>
    </row>
    <row r="29" spans="1:10">
      <c r="A29" s="14">
        <v>40221</v>
      </c>
      <c r="B29">
        <v>4.21</v>
      </c>
      <c r="C29">
        <v>0.44</v>
      </c>
      <c r="D29">
        <v>0.24833</v>
      </c>
      <c r="E29">
        <v>0.66200000000000003</v>
      </c>
      <c r="F29">
        <v>0.63375000000000004</v>
      </c>
      <c r="G29">
        <v>0.255</v>
      </c>
      <c r="H29">
        <v>2.7450000000000001</v>
      </c>
      <c r="I29">
        <v>0.48</v>
      </c>
      <c r="J29">
        <v>0.25</v>
      </c>
    </row>
    <row r="30" spans="1:10">
      <c r="A30" s="14">
        <v>40224</v>
      </c>
      <c r="B30">
        <v>4.2267000000000001</v>
      </c>
      <c r="C30">
        <v>0.44</v>
      </c>
      <c r="D30">
        <v>0.24833</v>
      </c>
      <c r="E30">
        <v>0.66300000000000003</v>
      </c>
      <c r="F30">
        <v>0.63563000000000003</v>
      </c>
      <c r="G30">
        <v>0.25438</v>
      </c>
      <c r="H30">
        <v>2.7450000000000001</v>
      </c>
      <c r="I30">
        <v>0.48</v>
      </c>
      <c r="J30">
        <v>0.25</v>
      </c>
    </row>
    <row r="31" spans="1:10">
      <c r="A31" s="14">
        <v>40225</v>
      </c>
      <c r="B31">
        <v>4.1399999999999997</v>
      </c>
      <c r="C31">
        <v>0.44</v>
      </c>
      <c r="D31">
        <v>0.24833</v>
      </c>
      <c r="E31">
        <v>0.66100000000000003</v>
      </c>
      <c r="F31">
        <v>0.63937999999999995</v>
      </c>
      <c r="G31">
        <v>0.25438</v>
      </c>
      <c r="H31">
        <v>2.72</v>
      </c>
      <c r="I31">
        <v>0.48</v>
      </c>
      <c r="J31">
        <v>0.25</v>
      </c>
    </row>
    <row r="32" spans="1:10">
      <c r="A32" s="14">
        <v>40226</v>
      </c>
      <c r="B32">
        <v>4.17</v>
      </c>
      <c r="C32">
        <v>0.44</v>
      </c>
      <c r="D32">
        <v>0.24833</v>
      </c>
      <c r="E32">
        <v>0.66300000000000003</v>
      </c>
      <c r="F32">
        <v>0.64124999999999999</v>
      </c>
      <c r="G32">
        <v>0.25438</v>
      </c>
      <c r="H32">
        <v>2.7</v>
      </c>
      <c r="I32">
        <v>0.48</v>
      </c>
      <c r="J32">
        <v>0.25</v>
      </c>
    </row>
    <row r="33" spans="1:10">
      <c r="A33" s="14">
        <v>40227</v>
      </c>
      <c r="B33">
        <v>4.1266999999999996</v>
      </c>
      <c r="C33">
        <v>0.44</v>
      </c>
      <c r="D33">
        <v>0.24833</v>
      </c>
      <c r="E33">
        <v>0.66200000000000003</v>
      </c>
      <c r="F33">
        <v>0.64188000000000001</v>
      </c>
      <c r="G33">
        <v>0.25313000000000002</v>
      </c>
      <c r="H33">
        <v>2.68</v>
      </c>
      <c r="I33">
        <v>0.48</v>
      </c>
      <c r="J33">
        <v>0.25063000000000002</v>
      </c>
    </row>
    <row r="34" spans="1:10">
      <c r="A34" s="14">
        <v>40228</v>
      </c>
      <c r="B34">
        <v>4.1233000000000004</v>
      </c>
      <c r="C34">
        <v>0.44142999999999999</v>
      </c>
      <c r="D34">
        <v>0.24833</v>
      </c>
      <c r="E34">
        <v>0.66</v>
      </c>
      <c r="F34">
        <v>0.64280999999999999</v>
      </c>
      <c r="G34">
        <v>0.2525</v>
      </c>
      <c r="H34">
        <v>2.69</v>
      </c>
      <c r="I34">
        <v>0.48</v>
      </c>
      <c r="J34">
        <v>0.25124999999999997</v>
      </c>
    </row>
    <row r="35" spans="1:10">
      <c r="A35" s="14">
        <v>40231</v>
      </c>
      <c r="B35">
        <v>4.0967000000000002</v>
      </c>
      <c r="C35">
        <v>0.44285999999999998</v>
      </c>
      <c r="D35">
        <v>0.24833</v>
      </c>
      <c r="E35">
        <v>0.66100000000000003</v>
      </c>
      <c r="F35">
        <v>0.64437999999999995</v>
      </c>
      <c r="G35">
        <v>0.25374999999999998</v>
      </c>
      <c r="H35">
        <v>2.7149999999999999</v>
      </c>
      <c r="I35">
        <v>0.48</v>
      </c>
      <c r="J35">
        <v>0.25194</v>
      </c>
    </row>
    <row r="36" spans="1:10">
      <c r="A36" s="14">
        <v>40232</v>
      </c>
      <c r="B36">
        <v>4.1333000000000002</v>
      </c>
      <c r="C36">
        <v>0.44285999999999998</v>
      </c>
      <c r="D36">
        <v>0.24833</v>
      </c>
      <c r="E36">
        <v>0.66100000000000003</v>
      </c>
      <c r="F36">
        <v>0.64437999999999995</v>
      </c>
      <c r="G36">
        <v>0.25313000000000002</v>
      </c>
      <c r="H36">
        <v>2.69</v>
      </c>
      <c r="I36">
        <v>0.48299999999999998</v>
      </c>
      <c r="J36">
        <v>0.25219000000000003</v>
      </c>
    </row>
    <row r="37" spans="1:10">
      <c r="A37" s="14">
        <v>40233</v>
      </c>
      <c r="B37">
        <v>4.1717000000000004</v>
      </c>
      <c r="C37">
        <v>0.44142999999999999</v>
      </c>
      <c r="D37">
        <v>0.25</v>
      </c>
      <c r="E37">
        <v>0.66100000000000003</v>
      </c>
      <c r="F37">
        <v>0.64312999999999998</v>
      </c>
      <c r="G37">
        <v>0.25313000000000002</v>
      </c>
      <c r="H37">
        <v>2.6949999999999998</v>
      </c>
      <c r="I37">
        <v>0.48</v>
      </c>
      <c r="J37">
        <v>0.25194</v>
      </c>
    </row>
    <row r="38" spans="1:10">
      <c r="A38" s="14">
        <v>40234</v>
      </c>
      <c r="B38">
        <v>4.1683000000000003</v>
      </c>
      <c r="C38">
        <v>0.44142999999999999</v>
      </c>
      <c r="D38">
        <v>0.25</v>
      </c>
      <c r="E38">
        <v>0.65900000000000003</v>
      </c>
      <c r="F38">
        <v>0.64249999999999996</v>
      </c>
      <c r="G38">
        <v>0.25313000000000002</v>
      </c>
      <c r="H38">
        <v>2.72</v>
      </c>
      <c r="I38">
        <v>0.48299999999999998</v>
      </c>
      <c r="J38">
        <v>0.25194</v>
      </c>
    </row>
    <row r="39" spans="1:10">
      <c r="A39" s="14">
        <v>40235</v>
      </c>
      <c r="B39">
        <v>4.125</v>
      </c>
      <c r="C39">
        <v>0.44142999999999999</v>
      </c>
      <c r="D39">
        <v>0.25</v>
      </c>
      <c r="E39">
        <v>0.65800000000000003</v>
      </c>
      <c r="F39">
        <v>0.64249999999999996</v>
      </c>
      <c r="G39">
        <v>0.25313000000000002</v>
      </c>
      <c r="H39">
        <v>2.71</v>
      </c>
      <c r="I39">
        <v>0.48299999999999998</v>
      </c>
      <c r="J39">
        <v>0.25194</v>
      </c>
    </row>
    <row r="40" spans="1:10">
      <c r="A40" s="14">
        <v>40238</v>
      </c>
      <c r="B40">
        <v>4.17</v>
      </c>
      <c r="C40">
        <v>0.44357000000000002</v>
      </c>
      <c r="D40">
        <v>0.25</v>
      </c>
      <c r="E40">
        <v>0.65600000000000003</v>
      </c>
      <c r="F40">
        <v>0.64249999999999996</v>
      </c>
      <c r="G40">
        <v>0.25313000000000002</v>
      </c>
      <c r="H40">
        <v>2.7149999999999999</v>
      </c>
      <c r="I40">
        <v>0.48299999999999998</v>
      </c>
      <c r="J40">
        <v>0.25169000000000002</v>
      </c>
    </row>
    <row r="41" spans="1:10">
      <c r="A41" s="14">
        <v>40239</v>
      </c>
      <c r="B41">
        <v>4.17</v>
      </c>
      <c r="C41">
        <v>0.44667000000000001</v>
      </c>
      <c r="D41">
        <v>0.25</v>
      </c>
      <c r="E41">
        <v>0.65500000000000003</v>
      </c>
      <c r="F41">
        <v>0.64249999999999996</v>
      </c>
      <c r="G41">
        <v>0.25313000000000002</v>
      </c>
      <c r="H41">
        <v>2.68</v>
      </c>
      <c r="I41">
        <v>0.48299999999999998</v>
      </c>
      <c r="J41">
        <v>0.25169000000000002</v>
      </c>
    </row>
    <row r="42" spans="1:10">
      <c r="A42" s="14">
        <v>40240</v>
      </c>
      <c r="B42">
        <v>4.2300000000000004</v>
      </c>
      <c r="C42">
        <v>0.44929000000000002</v>
      </c>
      <c r="D42">
        <v>0.25</v>
      </c>
      <c r="E42">
        <v>0.65500000000000003</v>
      </c>
      <c r="F42">
        <v>0.64249999999999996</v>
      </c>
      <c r="G42">
        <v>0.25313000000000002</v>
      </c>
      <c r="H42">
        <v>2.69</v>
      </c>
      <c r="I42">
        <v>0.48499999999999999</v>
      </c>
      <c r="J42">
        <v>0.25194</v>
      </c>
    </row>
    <row r="43" spans="1:10">
      <c r="A43" s="14">
        <v>40241</v>
      </c>
      <c r="B43">
        <v>4.2</v>
      </c>
      <c r="C43">
        <v>0.45429000000000003</v>
      </c>
      <c r="D43">
        <v>0.24833</v>
      </c>
      <c r="E43">
        <v>0.65500000000000003</v>
      </c>
      <c r="F43">
        <v>0.64375000000000004</v>
      </c>
      <c r="G43">
        <v>0.2525</v>
      </c>
      <c r="H43">
        <v>2.6949999999999998</v>
      </c>
      <c r="I43">
        <v>0.48299999999999998</v>
      </c>
      <c r="J43">
        <v>0.25194</v>
      </c>
    </row>
    <row r="44" spans="1:10">
      <c r="A44" s="14">
        <v>40242</v>
      </c>
      <c r="B44">
        <v>4.2083000000000004</v>
      </c>
      <c r="C44">
        <v>0.45571</v>
      </c>
      <c r="D44">
        <v>0.24833</v>
      </c>
      <c r="E44">
        <v>0.65400000000000003</v>
      </c>
      <c r="F44">
        <v>0.64375000000000004</v>
      </c>
      <c r="G44">
        <v>0.25063000000000002</v>
      </c>
      <c r="H44">
        <v>2.6949999999999998</v>
      </c>
      <c r="I44">
        <v>0.48</v>
      </c>
      <c r="J44">
        <v>0.25219000000000003</v>
      </c>
    </row>
    <row r="45" spans="1:10">
      <c r="A45" s="14">
        <v>40245</v>
      </c>
      <c r="B45">
        <v>4.22</v>
      </c>
      <c r="C45">
        <v>0.45785999999999999</v>
      </c>
      <c r="D45">
        <v>0.24833</v>
      </c>
      <c r="E45">
        <v>0.65300000000000002</v>
      </c>
      <c r="F45">
        <v>0.64375000000000004</v>
      </c>
      <c r="G45">
        <v>0.25</v>
      </c>
      <c r="H45">
        <v>2.6949999999999998</v>
      </c>
      <c r="I45">
        <v>0.48299999999999998</v>
      </c>
      <c r="J45">
        <v>0.25363000000000002</v>
      </c>
    </row>
    <row r="46" spans="1:10">
      <c r="A46" s="14">
        <v>40246</v>
      </c>
      <c r="B46">
        <v>4.2766999999999999</v>
      </c>
      <c r="C46">
        <v>0.45785999999999999</v>
      </c>
      <c r="D46">
        <v>0.24833</v>
      </c>
      <c r="E46">
        <v>0.65200000000000002</v>
      </c>
      <c r="F46">
        <v>0.64500000000000002</v>
      </c>
      <c r="G46">
        <v>0.25</v>
      </c>
      <c r="H46">
        <v>2.68</v>
      </c>
      <c r="I46">
        <v>0.48499999999999999</v>
      </c>
      <c r="J46">
        <v>0.25424999999999998</v>
      </c>
    </row>
    <row r="47" spans="1:10">
      <c r="A47" s="14">
        <v>40247</v>
      </c>
      <c r="B47">
        <v>4.32</v>
      </c>
      <c r="C47">
        <v>0.46214</v>
      </c>
      <c r="D47">
        <v>0.24833</v>
      </c>
      <c r="E47">
        <v>0.65200000000000002</v>
      </c>
      <c r="F47">
        <v>0.64312999999999998</v>
      </c>
      <c r="G47">
        <v>0.24937999999999999</v>
      </c>
      <c r="H47">
        <v>2.66</v>
      </c>
      <c r="I47">
        <v>0.48799999999999999</v>
      </c>
      <c r="J47">
        <v>0.2555</v>
      </c>
    </row>
    <row r="48" spans="1:10">
      <c r="A48" s="14">
        <v>40248</v>
      </c>
      <c r="B48">
        <v>4.3666999999999998</v>
      </c>
      <c r="C48">
        <v>0.46214</v>
      </c>
      <c r="D48">
        <v>0.24833</v>
      </c>
      <c r="E48">
        <v>0.65100000000000002</v>
      </c>
      <c r="F48">
        <v>0.64312999999999998</v>
      </c>
      <c r="G48">
        <v>0.24812999999999999</v>
      </c>
      <c r="H48">
        <v>2.7</v>
      </c>
      <c r="I48">
        <v>0.49299999999999999</v>
      </c>
      <c r="J48">
        <v>0.25563000000000002</v>
      </c>
    </row>
    <row r="49" spans="1:10">
      <c r="A49" s="14">
        <v>40249</v>
      </c>
      <c r="B49">
        <v>4.47</v>
      </c>
      <c r="C49">
        <v>0.47</v>
      </c>
      <c r="D49">
        <v>0.25</v>
      </c>
      <c r="E49">
        <v>0.65</v>
      </c>
      <c r="F49">
        <v>0.64437999999999995</v>
      </c>
      <c r="G49">
        <v>0.24812999999999999</v>
      </c>
      <c r="H49">
        <v>2.7050000000000001</v>
      </c>
      <c r="I49">
        <v>0.49</v>
      </c>
      <c r="J49">
        <v>0.25702999999999998</v>
      </c>
    </row>
    <row r="50" spans="1:10">
      <c r="A50" s="14">
        <v>40252</v>
      </c>
      <c r="B50">
        <v>4.43</v>
      </c>
      <c r="C50">
        <v>0.47499999999999998</v>
      </c>
      <c r="D50">
        <v>0.25</v>
      </c>
      <c r="E50">
        <v>0.64900000000000002</v>
      </c>
      <c r="F50">
        <v>0.64437999999999995</v>
      </c>
      <c r="G50">
        <v>0.24812999999999999</v>
      </c>
      <c r="H50">
        <v>2.7050000000000001</v>
      </c>
      <c r="I50">
        <v>0.49299999999999999</v>
      </c>
      <c r="J50">
        <v>0.25718999999999997</v>
      </c>
    </row>
    <row r="51" spans="1:10">
      <c r="A51" s="14">
        <v>40253</v>
      </c>
      <c r="B51">
        <v>4.3282999999999996</v>
      </c>
      <c r="C51">
        <v>0.47928999999999999</v>
      </c>
      <c r="D51">
        <v>0.25</v>
      </c>
      <c r="E51">
        <v>0.64600000000000002</v>
      </c>
      <c r="F51">
        <v>0.64500000000000002</v>
      </c>
      <c r="G51">
        <v>0.24687999999999999</v>
      </c>
      <c r="H51">
        <v>2.69</v>
      </c>
      <c r="I51">
        <v>0.495</v>
      </c>
      <c r="J51">
        <v>0.25763000000000003</v>
      </c>
    </row>
    <row r="52" spans="1:10">
      <c r="A52" s="14">
        <v>40254</v>
      </c>
      <c r="B52">
        <v>4.2832999999999997</v>
      </c>
      <c r="C52">
        <v>0.48</v>
      </c>
      <c r="D52">
        <v>0.25</v>
      </c>
      <c r="E52">
        <v>0.64600000000000002</v>
      </c>
      <c r="F52">
        <v>0.64563000000000004</v>
      </c>
      <c r="G52">
        <v>0.24437999999999999</v>
      </c>
      <c r="H52">
        <v>2.6850000000000001</v>
      </c>
      <c r="I52">
        <v>0.49</v>
      </c>
      <c r="J52">
        <v>0.26088</v>
      </c>
    </row>
    <row r="53" spans="1:10">
      <c r="A53" s="14">
        <v>40255</v>
      </c>
      <c r="B53">
        <v>4.2483000000000004</v>
      </c>
      <c r="C53">
        <v>0.48286000000000001</v>
      </c>
      <c r="D53">
        <v>0.25</v>
      </c>
      <c r="E53">
        <v>0.64400000000000002</v>
      </c>
      <c r="F53">
        <v>0.64719000000000004</v>
      </c>
      <c r="G53">
        <v>0.24374999999999999</v>
      </c>
      <c r="H53">
        <v>2.6749999999999998</v>
      </c>
      <c r="I53">
        <v>0.49</v>
      </c>
      <c r="J53">
        <v>0.26638000000000001</v>
      </c>
    </row>
    <row r="54" spans="1:10">
      <c r="A54" s="14">
        <v>40256</v>
      </c>
      <c r="B54">
        <v>4.26</v>
      </c>
      <c r="C54">
        <v>0.49070999999999998</v>
      </c>
      <c r="D54">
        <v>0.25</v>
      </c>
      <c r="E54">
        <v>0.64300000000000002</v>
      </c>
      <c r="F54">
        <v>0.64719000000000004</v>
      </c>
      <c r="G54">
        <v>0.24188000000000001</v>
      </c>
      <c r="H54">
        <v>2.66</v>
      </c>
      <c r="I54">
        <v>0.49</v>
      </c>
      <c r="J54">
        <v>0.27100000000000002</v>
      </c>
    </row>
    <row r="55" spans="1:10">
      <c r="A55" s="14">
        <v>40259</v>
      </c>
      <c r="B55">
        <v>4.24</v>
      </c>
      <c r="C55">
        <v>0.49142999999999998</v>
      </c>
      <c r="D55">
        <v>0.24833</v>
      </c>
      <c r="E55">
        <v>0.64200000000000002</v>
      </c>
      <c r="F55">
        <v>0.64719000000000004</v>
      </c>
      <c r="G55">
        <v>0.24124999999999999</v>
      </c>
      <c r="H55">
        <v>2.6549999999999998</v>
      </c>
      <c r="I55">
        <v>0.49</v>
      </c>
      <c r="J55">
        <v>0.27750000000000002</v>
      </c>
    </row>
    <row r="56" spans="1:10">
      <c r="A56" s="14">
        <v>40260</v>
      </c>
      <c r="B56">
        <v>4.2732999999999999</v>
      </c>
      <c r="C56">
        <v>0.49357000000000001</v>
      </c>
      <c r="D56">
        <v>0.24833</v>
      </c>
      <c r="E56">
        <v>0.63900000000000001</v>
      </c>
      <c r="F56">
        <v>0.64749999999999996</v>
      </c>
      <c r="G56">
        <v>0.24249999999999999</v>
      </c>
      <c r="H56">
        <v>2.645</v>
      </c>
      <c r="I56">
        <v>0.49</v>
      </c>
      <c r="J56">
        <v>0.28188000000000002</v>
      </c>
    </row>
    <row r="57" spans="1:10">
      <c r="A57" s="14">
        <v>40261</v>
      </c>
      <c r="B57">
        <v>4.3783000000000003</v>
      </c>
      <c r="C57">
        <v>0.5</v>
      </c>
      <c r="D57">
        <v>0.24833</v>
      </c>
      <c r="E57">
        <v>0.63700000000000001</v>
      </c>
      <c r="F57">
        <v>0.64719000000000004</v>
      </c>
      <c r="G57">
        <v>0.24124999999999999</v>
      </c>
      <c r="H57">
        <v>2.645</v>
      </c>
      <c r="I57">
        <v>0.49</v>
      </c>
      <c r="J57">
        <v>0.28353</v>
      </c>
    </row>
    <row r="58" spans="1:10">
      <c r="A58" s="14">
        <v>40262</v>
      </c>
      <c r="B58">
        <v>4.38</v>
      </c>
      <c r="C58">
        <v>0.50714000000000004</v>
      </c>
      <c r="D58">
        <v>0.24833</v>
      </c>
      <c r="E58">
        <v>0.63600000000000001</v>
      </c>
      <c r="F58">
        <v>0.64719000000000004</v>
      </c>
      <c r="G58">
        <v>0.24188000000000001</v>
      </c>
      <c r="H58">
        <v>2.6549999999999998</v>
      </c>
      <c r="I58">
        <v>0.49299999999999999</v>
      </c>
      <c r="J58">
        <v>0.28491</v>
      </c>
    </row>
    <row r="59" spans="1:10">
      <c r="A59" s="14">
        <v>40263</v>
      </c>
      <c r="B59">
        <v>4.3917000000000002</v>
      </c>
      <c r="C59">
        <v>0.51429000000000002</v>
      </c>
      <c r="D59">
        <v>0.24667</v>
      </c>
      <c r="E59">
        <v>0.63500000000000001</v>
      </c>
      <c r="F59">
        <v>0.64719000000000004</v>
      </c>
      <c r="G59">
        <v>0.24313000000000001</v>
      </c>
      <c r="H59">
        <v>2.665</v>
      </c>
      <c r="I59">
        <v>0.495</v>
      </c>
      <c r="J59">
        <v>0.28781000000000001</v>
      </c>
    </row>
    <row r="60" spans="1:10">
      <c r="A60" s="14">
        <v>40266</v>
      </c>
      <c r="B60">
        <v>4.4916999999999998</v>
      </c>
      <c r="C60">
        <v>0.52356999999999998</v>
      </c>
      <c r="D60">
        <v>0.24667</v>
      </c>
      <c r="E60">
        <v>0.63600000000000001</v>
      </c>
      <c r="F60">
        <v>0.64719000000000004</v>
      </c>
      <c r="G60">
        <v>0.24249999999999999</v>
      </c>
      <c r="H60">
        <v>2.665</v>
      </c>
      <c r="I60">
        <v>0.5</v>
      </c>
      <c r="J60">
        <v>0.28875000000000001</v>
      </c>
    </row>
    <row r="61" spans="1:10">
      <c r="A61" s="14">
        <v>40267</v>
      </c>
      <c r="B61">
        <v>4.5250000000000004</v>
      </c>
      <c r="C61">
        <v>0.53213999999999995</v>
      </c>
      <c r="D61">
        <v>0.24667</v>
      </c>
      <c r="E61">
        <v>0.63500000000000001</v>
      </c>
      <c r="F61">
        <v>0.64719000000000004</v>
      </c>
      <c r="G61">
        <v>0.24188000000000001</v>
      </c>
      <c r="H61">
        <v>2.6850000000000001</v>
      </c>
      <c r="I61">
        <v>0.505</v>
      </c>
      <c r="J61">
        <v>0.29013</v>
      </c>
    </row>
    <row r="62" spans="1:10">
      <c r="A62" s="14">
        <v>40268</v>
      </c>
      <c r="B62">
        <v>4.4932999999999996</v>
      </c>
      <c r="C62">
        <v>0.53929000000000005</v>
      </c>
      <c r="D62">
        <v>0.24667</v>
      </c>
      <c r="E62">
        <v>0.63500000000000001</v>
      </c>
      <c r="F62">
        <v>0.64719000000000004</v>
      </c>
      <c r="G62">
        <v>0.24124999999999999</v>
      </c>
      <c r="H62">
        <v>2.6749999999999998</v>
      </c>
      <c r="I62">
        <v>0.50800000000000001</v>
      </c>
      <c r="J62">
        <v>0.29088000000000003</v>
      </c>
    </row>
    <row r="63" spans="1:10">
      <c r="A63" s="14">
        <v>40269</v>
      </c>
      <c r="B63">
        <v>4.4183000000000003</v>
      </c>
      <c r="C63">
        <v>0.54713999999999996</v>
      </c>
      <c r="D63">
        <v>0.24667</v>
      </c>
      <c r="E63">
        <v>0.63400000000000001</v>
      </c>
      <c r="F63">
        <v>0.64719000000000004</v>
      </c>
      <c r="G63">
        <v>0.24188000000000001</v>
      </c>
      <c r="H63">
        <v>2.6749999999999998</v>
      </c>
      <c r="I63">
        <v>0.505</v>
      </c>
      <c r="J63">
        <v>0.29149999999999998</v>
      </c>
    </row>
    <row r="64" spans="1:10">
      <c r="A64" s="14">
        <v>40274</v>
      </c>
      <c r="B64">
        <v>4.4683000000000002</v>
      </c>
      <c r="C64">
        <v>0.55428999999999995</v>
      </c>
      <c r="D64">
        <v>0.24667</v>
      </c>
      <c r="E64">
        <v>0.63500000000000001</v>
      </c>
      <c r="F64">
        <v>0.64719000000000004</v>
      </c>
      <c r="G64">
        <v>0.24124999999999999</v>
      </c>
      <c r="H64">
        <v>2.7050000000000001</v>
      </c>
      <c r="I64">
        <v>0.505</v>
      </c>
      <c r="J64">
        <v>0.29149999999999998</v>
      </c>
    </row>
    <row r="65" spans="1:10">
      <c r="A65" s="14">
        <v>40275</v>
      </c>
      <c r="B65">
        <v>4.54</v>
      </c>
      <c r="C65">
        <v>0.55713999999999997</v>
      </c>
      <c r="D65">
        <v>0.24667</v>
      </c>
      <c r="E65">
        <v>0.63800000000000001</v>
      </c>
      <c r="F65">
        <v>0.64844000000000002</v>
      </c>
      <c r="G65">
        <v>0.23938000000000001</v>
      </c>
      <c r="H65">
        <v>2.7050000000000001</v>
      </c>
      <c r="I65">
        <v>0.503</v>
      </c>
      <c r="J65">
        <v>0.29487999999999998</v>
      </c>
    </row>
    <row r="66" spans="1:10">
      <c r="A66" s="14">
        <v>40276</v>
      </c>
      <c r="B66">
        <v>4.5217000000000001</v>
      </c>
      <c r="C66">
        <v>0.55786000000000002</v>
      </c>
      <c r="D66">
        <v>0.24833</v>
      </c>
      <c r="E66">
        <v>0.63900000000000001</v>
      </c>
      <c r="F66">
        <v>0.64844000000000002</v>
      </c>
      <c r="G66">
        <v>0.23813000000000001</v>
      </c>
      <c r="H66">
        <v>2.6749999999999998</v>
      </c>
      <c r="I66">
        <v>0.503</v>
      </c>
      <c r="J66">
        <v>0.29525000000000001</v>
      </c>
    </row>
    <row r="67" spans="1:10">
      <c r="A67" s="14">
        <v>40277</v>
      </c>
      <c r="B67">
        <v>4.5366999999999997</v>
      </c>
      <c r="C67">
        <v>0.55928999999999995</v>
      </c>
      <c r="D67">
        <v>0.24917</v>
      </c>
      <c r="E67">
        <v>0.64</v>
      </c>
      <c r="F67">
        <v>0.64844000000000002</v>
      </c>
      <c r="G67">
        <v>0.23813000000000001</v>
      </c>
      <c r="H67">
        <v>2.6850000000000001</v>
      </c>
      <c r="I67">
        <v>0.503</v>
      </c>
      <c r="J67">
        <v>0.29399999999999998</v>
      </c>
    </row>
    <row r="68" spans="1:10">
      <c r="A68" s="14">
        <v>40280</v>
      </c>
      <c r="B68">
        <v>4.57</v>
      </c>
      <c r="C68">
        <v>0.56071000000000004</v>
      </c>
      <c r="D68">
        <v>0.24667</v>
      </c>
      <c r="E68">
        <v>0.64100000000000001</v>
      </c>
      <c r="F68">
        <v>0.64844000000000002</v>
      </c>
      <c r="G68">
        <v>0.23813000000000001</v>
      </c>
      <c r="H68">
        <v>2.6850000000000001</v>
      </c>
      <c r="I68">
        <v>0.50800000000000001</v>
      </c>
      <c r="J68">
        <v>0.29781000000000002</v>
      </c>
    </row>
    <row r="69" spans="1:10">
      <c r="A69" s="14">
        <v>40281</v>
      </c>
      <c r="B69">
        <v>4.5983000000000001</v>
      </c>
      <c r="C69">
        <v>0.56286000000000003</v>
      </c>
      <c r="D69">
        <v>0.24417</v>
      </c>
      <c r="E69">
        <v>0.64200000000000002</v>
      </c>
      <c r="F69">
        <v>0.64968999999999999</v>
      </c>
      <c r="G69">
        <v>0.24</v>
      </c>
      <c r="H69">
        <v>2.6749999999999998</v>
      </c>
      <c r="I69">
        <v>0.503</v>
      </c>
      <c r="J69">
        <v>0.30041000000000001</v>
      </c>
    </row>
    <row r="70" spans="1:10">
      <c r="A70" s="14">
        <v>40282</v>
      </c>
      <c r="B70">
        <v>4.59</v>
      </c>
      <c r="C70">
        <v>0.56499999999999995</v>
      </c>
      <c r="D70">
        <v>0.24249999999999999</v>
      </c>
      <c r="E70">
        <v>0.64400000000000002</v>
      </c>
      <c r="F70">
        <v>0.64968999999999999</v>
      </c>
      <c r="G70">
        <v>0.24</v>
      </c>
      <c r="H70">
        <v>2.69</v>
      </c>
      <c r="I70">
        <v>0.503</v>
      </c>
      <c r="J70">
        <v>0.30281000000000002</v>
      </c>
    </row>
    <row r="71" spans="1:10">
      <c r="A71" s="14">
        <v>40283</v>
      </c>
      <c r="B71">
        <v>4.6032999999999999</v>
      </c>
      <c r="C71">
        <v>0.57071000000000005</v>
      </c>
      <c r="D71">
        <v>0.24249999999999999</v>
      </c>
      <c r="E71">
        <v>0.64400000000000002</v>
      </c>
      <c r="F71">
        <v>0.64968999999999999</v>
      </c>
      <c r="G71">
        <v>0.23874999999999999</v>
      </c>
      <c r="H71">
        <v>2.7</v>
      </c>
      <c r="I71">
        <v>0.51</v>
      </c>
      <c r="J71">
        <v>0.30375000000000002</v>
      </c>
    </row>
    <row r="72" spans="1:10">
      <c r="A72" s="14">
        <v>40284</v>
      </c>
      <c r="B72">
        <v>4.4832999999999998</v>
      </c>
      <c r="C72">
        <v>0.57357000000000002</v>
      </c>
      <c r="D72">
        <v>0.24332999999999999</v>
      </c>
      <c r="E72">
        <v>0.64400000000000002</v>
      </c>
      <c r="F72">
        <v>0.65093999999999996</v>
      </c>
      <c r="G72">
        <v>0.23749999999999999</v>
      </c>
      <c r="H72">
        <v>2.6949999999999998</v>
      </c>
      <c r="I72">
        <v>0.51500000000000001</v>
      </c>
      <c r="J72">
        <v>0.30437999999999998</v>
      </c>
    </row>
    <row r="73" spans="1:10">
      <c r="A73" s="14">
        <v>40287</v>
      </c>
      <c r="B73">
        <v>4.46</v>
      </c>
      <c r="C73">
        <v>0.57428999999999997</v>
      </c>
      <c r="D73">
        <v>0.24332999999999999</v>
      </c>
      <c r="E73">
        <v>0.64400000000000002</v>
      </c>
      <c r="F73">
        <v>0.65219000000000005</v>
      </c>
      <c r="G73">
        <v>0.23749999999999999</v>
      </c>
      <c r="H73">
        <v>2.69</v>
      </c>
      <c r="I73">
        <v>0.52</v>
      </c>
      <c r="J73">
        <v>0.30531000000000003</v>
      </c>
    </row>
    <row r="74" spans="1:10">
      <c r="A74" s="14">
        <v>40288</v>
      </c>
      <c r="B74">
        <v>4.4749999999999996</v>
      </c>
      <c r="C74">
        <v>0.57428999999999997</v>
      </c>
      <c r="D74">
        <v>0.24249999999999999</v>
      </c>
      <c r="E74">
        <v>0.64300000000000002</v>
      </c>
      <c r="F74">
        <v>0.65281</v>
      </c>
      <c r="G74">
        <v>0.23688000000000001</v>
      </c>
      <c r="H74">
        <v>2.6749999999999998</v>
      </c>
      <c r="I74">
        <v>0.52800000000000002</v>
      </c>
      <c r="J74">
        <v>0.30531000000000003</v>
      </c>
    </row>
    <row r="75" spans="1:10">
      <c r="A75" s="14">
        <v>40289</v>
      </c>
      <c r="B75">
        <v>4.4983000000000004</v>
      </c>
      <c r="C75">
        <v>0.68571000000000004</v>
      </c>
      <c r="D75">
        <v>0.24249999999999999</v>
      </c>
      <c r="E75">
        <v>0.64200000000000002</v>
      </c>
      <c r="F75">
        <v>0.65468999999999999</v>
      </c>
      <c r="G75">
        <v>0.23688000000000001</v>
      </c>
      <c r="H75">
        <v>2.6949999999999998</v>
      </c>
      <c r="I75">
        <v>0.53</v>
      </c>
      <c r="J75">
        <v>0.30719000000000002</v>
      </c>
    </row>
    <row r="76" spans="1:10">
      <c r="A76" s="14">
        <v>40290</v>
      </c>
      <c r="B76">
        <v>4.4850000000000003</v>
      </c>
      <c r="C76">
        <v>0.69786000000000004</v>
      </c>
      <c r="D76">
        <v>0.24249999999999999</v>
      </c>
      <c r="E76">
        <v>0.64200000000000002</v>
      </c>
      <c r="F76">
        <v>0.65688000000000002</v>
      </c>
      <c r="G76">
        <v>0.23688000000000001</v>
      </c>
      <c r="H76">
        <v>2.7050000000000001</v>
      </c>
      <c r="I76">
        <v>0.53300000000000003</v>
      </c>
      <c r="J76">
        <v>0.31280999999999998</v>
      </c>
    </row>
    <row r="77" spans="1:10">
      <c r="A77" s="14">
        <v>40291</v>
      </c>
      <c r="B77">
        <v>4.5316999999999998</v>
      </c>
      <c r="C77">
        <v>0.69786000000000004</v>
      </c>
      <c r="D77">
        <v>0.24249999999999999</v>
      </c>
      <c r="E77">
        <v>0.64400000000000002</v>
      </c>
      <c r="F77">
        <v>0.66125</v>
      </c>
      <c r="G77">
        <v>0.23688000000000001</v>
      </c>
      <c r="H77">
        <v>2.6949999999999998</v>
      </c>
      <c r="I77">
        <v>0.53800000000000003</v>
      </c>
      <c r="J77">
        <v>0.31578000000000001</v>
      </c>
    </row>
    <row r="78" spans="1:10">
      <c r="A78" s="14">
        <v>40295</v>
      </c>
      <c r="B78">
        <v>4.5433000000000003</v>
      </c>
      <c r="C78">
        <v>0.69428999999999996</v>
      </c>
      <c r="D78">
        <v>0.24249999999999999</v>
      </c>
      <c r="E78">
        <v>0.64500000000000002</v>
      </c>
      <c r="F78">
        <v>0.66374999999999995</v>
      </c>
      <c r="G78">
        <v>0.23688000000000001</v>
      </c>
      <c r="H78">
        <v>2.6749999999999998</v>
      </c>
      <c r="I78">
        <v>0.54</v>
      </c>
      <c r="J78">
        <v>0.32063000000000003</v>
      </c>
    </row>
    <row r="79" spans="1:10">
      <c r="A79" s="14">
        <v>40296</v>
      </c>
      <c r="B79">
        <v>4.5917000000000003</v>
      </c>
      <c r="C79">
        <v>0.69713999999999998</v>
      </c>
      <c r="D79">
        <v>0.24249999999999999</v>
      </c>
      <c r="E79">
        <v>0.64500000000000002</v>
      </c>
      <c r="F79">
        <v>0.66374999999999995</v>
      </c>
      <c r="G79">
        <v>0.23813000000000001</v>
      </c>
      <c r="H79">
        <v>2.6749999999999998</v>
      </c>
      <c r="I79">
        <v>0.54</v>
      </c>
      <c r="J79">
        <v>0.32374999999999998</v>
      </c>
    </row>
    <row r="80" spans="1:10">
      <c r="A80" s="14">
        <v>40297</v>
      </c>
      <c r="B80">
        <v>4.6399999999999997</v>
      </c>
      <c r="C80">
        <v>0.69857000000000002</v>
      </c>
      <c r="D80">
        <v>0.24249999999999999</v>
      </c>
      <c r="E80">
        <v>0.64600000000000002</v>
      </c>
      <c r="F80">
        <v>0.66374999999999995</v>
      </c>
      <c r="G80">
        <v>0.23874999999999999</v>
      </c>
      <c r="H80">
        <v>2.6949999999999998</v>
      </c>
      <c r="I80">
        <v>0.54500000000000004</v>
      </c>
      <c r="J80">
        <v>0.32780999999999999</v>
      </c>
    </row>
    <row r="81" spans="1:10">
      <c r="A81" s="14">
        <v>40298</v>
      </c>
      <c r="B81">
        <v>4.63</v>
      </c>
      <c r="C81">
        <v>0.69857000000000002</v>
      </c>
      <c r="D81">
        <v>0.24582999999999999</v>
      </c>
      <c r="E81">
        <v>0.65400000000000003</v>
      </c>
      <c r="F81">
        <v>0.67249999999999999</v>
      </c>
      <c r="G81">
        <v>0.24</v>
      </c>
      <c r="H81">
        <v>2.7050000000000001</v>
      </c>
      <c r="I81">
        <v>0.55000000000000004</v>
      </c>
      <c r="J81">
        <v>0.33781</v>
      </c>
    </row>
    <row r="82" spans="1:10">
      <c r="A82" s="14">
        <v>40301</v>
      </c>
      <c r="B82">
        <v>4.6317000000000004</v>
      </c>
      <c r="C82">
        <v>0.69857000000000002</v>
      </c>
      <c r="D82">
        <v>0.24582999999999999</v>
      </c>
      <c r="E82">
        <v>0.65900000000000003</v>
      </c>
      <c r="F82">
        <v>0.67625000000000002</v>
      </c>
      <c r="G82">
        <v>0.24</v>
      </c>
      <c r="H82">
        <v>2.7250000000000001</v>
      </c>
      <c r="I82">
        <v>0.55000000000000004</v>
      </c>
      <c r="J82">
        <v>0.34438000000000002</v>
      </c>
    </row>
    <row r="83" spans="1:10">
      <c r="A83" s="14">
        <v>40302</v>
      </c>
      <c r="B83">
        <v>4.68</v>
      </c>
      <c r="C83">
        <v>0.69928999999999997</v>
      </c>
      <c r="D83">
        <v>0.24582999999999999</v>
      </c>
      <c r="E83">
        <v>0.66300000000000003</v>
      </c>
      <c r="F83">
        <v>0.67718999999999996</v>
      </c>
      <c r="G83">
        <v>0.24</v>
      </c>
      <c r="H83">
        <v>2.7250000000000001</v>
      </c>
      <c r="I83">
        <v>0.56999999999999995</v>
      </c>
      <c r="J83">
        <v>0.34655999999999998</v>
      </c>
    </row>
    <row r="84" spans="1:10">
      <c r="A84" s="14">
        <v>40303</v>
      </c>
      <c r="B84">
        <v>4.7267000000000001</v>
      </c>
      <c r="C84">
        <v>0.70286000000000004</v>
      </c>
      <c r="D84">
        <v>0.24417</v>
      </c>
      <c r="E84">
        <v>0.66500000000000004</v>
      </c>
      <c r="F84">
        <v>0.67844000000000004</v>
      </c>
      <c r="G84">
        <v>0.24</v>
      </c>
      <c r="H84">
        <v>2.7250000000000001</v>
      </c>
      <c r="I84">
        <v>0.56999999999999995</v>
      </c>
      <c r="J84">
        <v>0.35313</v>
      </c>
    </row>
    <row r="85" spans="1:10">
      <c r="A85" s="14">
        <v>40304</v>
      </c>
      <c r="B85">
        <v>4.8232999999999997</v>
      </c>
      <c r="C85">
        <v>0.70286000000000004</v>
      </c>
      <c r="D85">
        <v>0.24082999999999999</v>
      </c>
      <c r="E85">
        <v>0.66800000000000004</v>
      </c>
      <c r="F85">
        <v>0.68</v>
      </c>
      <c r="G85">
        <v>0.24</v>
      </c>
      <c r="H85">
        <v>2.7650000000000001</v>
      </c>
      <c r="I85">
        <v>0.56999999999999995</v>
      </c>
      <c r="J85">
        <v>0.36015999999999998</v>
      </c>
    </row>
    <row r="86" spans="1:10">
      <c r="A86" s="14">
        <v>40305</v>
      </c>
      <c r="B86">
        <v>4.8917000000000002</v>
      </c>
      <c r="C86">
        <v>0.69857000000000002</v>
      </c>
      <c r="D86">
        <v>0.23499999999999999</v>
      </c>
      <c r="E86">
        <v>0.67200000000000004</v>
      </c>
      <c r="F86">
        <v>0.68156000000000005</v>
      </c>
      <c r="G86">
        <v>0.24124999999999999</v>
      </c>
      <c r="H86">
        <v>2.7650000000000001</v>
      </c>
      <c r="I86">
        <v>0.56999999999999995</v>
      </c>
      <c r="J86">
        <v>0.37358999999999998</v>
      </c>
    </row>
    <row r="87" spans="1:10">
      <c r="A87" s="14">
        <v>40308</v>
      </c>
      <c r="B87">
        <v>4.8499999999999996</v>
      </c>
      <c r="C87">
        <v>0.69857000000000002</v>
      </c>
      <c r="D87">
        <v>0.23416999999999999</v>
      </c>
      <c r="E87">
        <v>0.67700000000000005</v>
      </c>
      <c r="F87">
        <v>0.69655999999999996</v>
      </c>
      <c r="G87">
        <v>0.24437999999999999</v>
      </c>
      <c r="H87">
        <v>2.7650000000000001</v>
      </c>
      <c r="I87">
        <v>0.57999999999999996</v>
      </c>
      <c r="J87">
        <v>0.42813000000000001</v>
      </c>
    </row>
    <row r="88" spans="1:10">
      <c r="A88" s="14">
        <v>40309</v>
      </c>
      <c r="B88">
        <v>4.8083</v>
      </c>
      <c r="C88">
        <v>0.69928999999999997</v>
      </c>
      <c r="D88">
        <v>0.23250000000000001</v>
      </c>
      <c r="E88">
        <v>0.68200000000000005</v>
      </c>
      <c r="F88">
        <v>0.69750000000000001</v>
      </c>
      <c r="G88">
        <v>0.24437999999999999</v>
      </c>
      <c r="H88">
        <v>2.87</v>
      </c>
      <c r="I88">
        <v>0.57999999999999996</v>
      </c>
      <c r="J88">
        <v>0.42125000000000001</v>
      </c>
    </row>
    <row r="89" spans="1:10">
      <c r="A89" s="14">
        <v>40310</v>
      </c>
      <c r="B89">
        <v>4.8833000000000002</v>
      </c>
      <c r="C89">
        <v>0.72</v>
      </c>
      <c r="D89">
        <v>0.22917000000000001</v>
      </c>
      <c r="E89">
        <v>0.68200000000000005</v>
      </c>
      <c r="F89">
        <v>0.70125000000000004</v>
      </c>
      <c r="G89">
        <v>0.24437999999999999</v>
      </c>
      <c r="H89">
        <v>2.9249999999999998</v>
      </c>
      <c r="I89">
        <v>0.58499999999999996</v>
      </c>
      <c r="J89">
        <v>0.42281000000000002</v>
      </c>
    </row>
    <row r="90" spans="1:10">
      <c r="A90" s="14">
        <v>40311</v>
      </c>
      <c r="B90">
        <v>4.8766999999999996</v>
      </c>
      <c r="C90">
        <v>0.72357000000000005</v>
      </c>
      <c r="D90">
        <v>0.22417000000000001</v>
      </c>
      <c r="E90">
        <v>0.68200000000000005</v>
      </c>
      <c r="F90">
        <v>0.69874999999999998</v>
      </c>
      <c r="G90">
        <v>0.24374999999999999</v>
      </c>
      <c r="H90">
        <v>2.92</v>
      </c>
      <c r="I90">
        <v>0.58499999999999996</v>
      </c>
      <c r="J90">
        <v>0.43019000000000002</v>
      </c>
    </row>
    <row r="91" spans="1:10">
      <c r="A91" s="14">
        <v>40312</v>
      </c>
      <c r="B91">
        <v>4.875</v>
      </c>
      <c r="C91">
        <v>0.72857000000000005</v>
      </c>
      <c r="D91">
        <v>0.21833</v>
      </c>
      <c r="E91">
        <v>0.68200000000000005</v>
      </c>
      <c r="F91">
        <v>0.69750000000000001</v>
      </c>
      <c r="G91">
        <v>0.245</v>
      </c>
      <c r="H91">
        <v>2.915</v>
      </c>
      <c r="I91">
        <v>0.6</v>
      </c>
      <c r="J91">
        <v>0.43587999999999999</v>
      </c>
    </row>
    <row r="92" spans="1:10">
      <c r="A92" s="14">
        <v>40315</v>
      </c>
      <c r="B92">
        <v>4.8499999999999996</v>
      </c>
      <c r="C92">
        <v>0.73</v>
      </c>
      <c r="D92">
        <v>0.21667</v>
      </c>
      <c r="E92">
        <v>0.68300000000000005</v>
      </c>
      <c r="F92">
        <v>0.69750000000000001</v>
      </c>
      <c r="G92">
        <v>0.24562999999999999</v>
      </c>
      <c r="H92">
        <v>2.9249999999999998</v>
      </c>
      <c r="I92">
        <v>0.6</v>
      </c>
      <c r="J92">
        <v>0.44506000000000001</v>
      </c>
    </row>
    <row r="93" spans="1:10">
      <c r="A93" s="14">
        <v>40316</v>
      </c>
      <c r="B93">
        <v>4.835</v>
      </c>
      <c r="C93">
        <v>0.72499999999999998</v>
      </c>
      <c r="D93">
        <v>0.215</v>
      </c>
      <c r="E93">
        <v>0.68400000000000005</v>
      </c>
      <c r="F93">
        <v>0.69625000000000004</v>
      </c>
      <c r="G93">
        <v>0.24562999999999999</v>
      </c>
      <c r="H93">
        <v>2.9249999999999998</v>
      </c>
      <c r="I93">
        <v>0.60299999999999998</v>
      </c>
      <c r="J93">
        <v>0.46</v>
      </c>
    </row>
    <row r="94" spans="1:10">
      <c r="A94" s="14">
        <v>40317</v>
      </c>
      <c r="B94">
        <v>4.8049999999999997</v>
      </c>
      <c r="C94">
        <v>0.72714000000000001</v>
      </c>
      <c r="D94">
        <v>0.215</v>
      </c>
      <c r="E94">
        <v>0.68500000000000005</v>
      </c>
      <c r="F94">
        <v>0.69625000000000004</v>
      </c>
      <c r="G94">
        <v>0.245</v>
      </c>
      <c r="H94">
        <v>2.9249999999999998</v>
      </c>
      <c r="I94">
        <v>0.61</v>
      </c>
      <c r="J94">
        <v>0.46468999999999999</v>
      </c>
    </row>
    <row r="95" spans="1:10">
      <c r="A95" s="14">
        <v>40318</v>
      </c>
      <c r="B95">
        <v>4.7083000000000004</v>
      </c>
      <c r="C95">
        <v>0.72714000000000001</v>
      </c>
      <c r="D95">
        <v>0.21167</v>
      </c>
      <c r="E95">
        <v>0.68799999999999994</v>
      </c>
      <c r="F95">
        <v>0.69594</v>
      </c>
      <c r="G95">
        <v>0.24562999999999999</v>
      </c>
      <c r="H95">
        <v>2.915</v>
      </c>
      <c r="I95">
        <v>0.61799999999999999</v>
      </c>
      <c r="J95">
        <v>0.47749999999999998</v>
      </c>
    </row>
    <row r="96" spans="1:10">
      <c r="A96" s="14">
        <v>40319</v>
      </c>
      <c r="B96">
        <v>4.67</v>
      </c>
      <c r="C96">
        <v>0.72214</v>
      </c>
      <c r="D96">
        <v>0.19667000000000001</v>
      </c>
      <c r="E96">
        <v>0.69</v>
      </c>
      <c r="F96">
        <v>0.69562999999999997</v>
      </c>
      <c r="G96">
        <v>0.245</v>
      </c>
      <c r="H96">
        <v>2.915</v>
      </c>
      <c r="I96">
        <v>0.61799999999999999</v>
      </c>
      <c r="J96">
        <v>0.48405999999999999</v>
      </c>
    </row>
    <row r="97" spans="1:10">
      <c r="A97" s="14">
        <v>40322</v>
      </c>
      <c r="B97">
        <v>4.75</v>
      </c>
      <c r="C97">
        <v>0.71286000000000005</v>
      </c>
      <c r="D97">
        <v>0.16667000000000001</v>
      </c>
      <c r="E97">
        <v>0.69199999999999995</v>
      </c>
      <c r="F97">
        <v>0.7</v>
      </c>
      <c r="G97">
        <v>0.245</v>
      </c>
      <c r="H97">
        <v>2.9249999999999998</v>
      </c>
      <c r="I97">
        <v>0.625</v>
      </c>
      <c r="J97">
        <v>0.49687999999999999</v>
      </c>
    </row>
    <row r="98" spans="1:10">
      <c r="A98" s="14">
        <v>40323</v>
      </c>
      <c r="B98">
        <v>4.8532999999999999</v>
      </c>
      <c r="C98">
        <v>0.71143000000000001</v>
      </c>
      <c r="D98">
        <v>0.15</v>
      </c>
      <c r="E98">
        <v>0.69499999999999995</v>
      </c>
      <c r="F98">
        <v>0.70187999999999995</v>
      </c>
      <c r="G98">
        <v>0.24562999999999999</v>
      </c>
      <c r="H98">
        <v>2.915</v>
      </c>
      <c r="I98">
        <v>0.628</v>
      </c>
      <c r="J98">
        <v>0.50968999999999998</v>
      </c>
    </row>
    <row r="99" spans="1:10">
      <c r="A99" s="14">
        <v>40324</v>
      </c>
      <c r="B99">
        <v>4.8383000000000003</v>
      </c>
      <c r="C99">
        <v>0.70286000000000004</v>
      </c>
      <c r="D99">
        <v>0.11833</v>
      </c>
      <c r="E99">
        <v>0.69699999999999995</v>
      </c>
      <c r="F99">
        <v>0.70813000000000004</v>
      </c>
      <c r="G99">
        <v>0.24562999999999999</v>
      </c>
      <c r="H99">
        <v>2.895</v>
      </c>
      <c r="I99">
        <v>0.63</v>
      </c>
      <c r="J99">
        <v>0.53625</v>
      </c>
    </row>
    <row r="100" spans="1:10">
      <c r="A100" s="14">
        <v>40325</v>
      </c>
      <c r="B100">
        <v>4.8532999999999999</v>
      </c>
      <c r="C100">
        <v>0.71499999999999997</v>
      </c>
      <c r="D100">
        <v>0.11</v>
      </c>
      <c r="E100">
        <v>0.69699999999999995</v>
      </c>
      <c r="F100">
        <v>0.70874999999999999</v>
      </c>
      <c r="G100">
        <v>0.24562999999999999</v>
      </c>
      <c r="H100">
        <v>2.8849999999999998</v>
      </c>
      <c r="I100">
        <v>0.63800000000000001</v>
      </c>
      <c r="J100">
        <v>0.53781000000000001</v>
      </c>
    </row>
    <row r="101" spans="1:10">
      <c r="A101" s="14">
        <v>40326</v>
      </c>
      <c r="B101">
        <v>4.8833000000000002</v>
      </c>
      <c r="C101">
        <v>0.73143000000000002</v>
      </c>
      <c r="D101">
        <v>0.11</v>
      </c>
      <c r="E101">
        <v>0.69699999999999995</v>
      </c>
      <c r="F101">
        <v>0.70938000000000001</v>
      </c>
      <c r="G101">
        <v>0.24562999999999999</v>
      </c>
      <c r="H101">
        <v>2.9350000000000001</v>
      </c>
      <c r="I101">
        <v>0.64300000000000002</v>
      </c>
      <c r="J101">
        <v>0.53844000000000003</v>
      </c>
    </row>
    <row r="102" spans="1:10">
      <c r="A102" s="14">
        <v>40329</v>
      </c>
      <c r="B102">
        <v>4.8666999999999998</v>
      </c>
      <c r="C102">
        <v>0.74143000000000003</v>
      </c>
      <c r="D102">
        <v>0.10833</v>
      </c>
      <c r="E102">
        <v>0.69899999999999995</v>
      </c>
      <c r="F102">
        <v>0.71062999999999998</v>
      </c>
      <c r="G102">
        <v>0.24562999999999999</v>
      </c>
      <c r="H102">
        <v>2.9449999999999998</v>
      </c>
      <c r="I102">
        <v>0.64500000000000002</v>
      </c>
      <c r="J102">
        <v>0.53625</v>
      </c>
    </row>
    <row r="103" spans="1:10">
      <c r="A103" s="14">
        <v>40330</v>
      </c>
      <c r="B103">
        <v>4.7816999999999998</v>
      </c>
      <c r="C103">
        <v>0.79857</v>
      </c>
      <c r="D103">
        <v>0.10667</v>
      </c>
      <c r="E103">
        <v>0.69899999999999995</v>
      </c>
      <c r="F103">
        <v>0.71406000000000003</v>
      </c>
      <c r="G103">
        <v>0.24249999999999999</v>
      </c>
      <c r="H103">
        <v>2.9649999999999999</v>
      </c>
      <c r="I103">
        <v>0.65</v>
      </c>
      <c r="J103">
        <v>0.53625</v>
      </c>
    </row>
    <row r="104" spans="1:10">
      <c r="A104" s="14">
        <v>40331</v>
      </c>
      <c r="B104">
        <v>4.82</v>
      </c>
      <c r="C104">
        <v>0.80713999999999997</v>
      </c>
      <c r="D104">
        <v>9.3329999999999996E-2</v>
      </c>
      <c r="E104">
        <v>0.70099999999999996</v>
      </c>
      <c r="F104">
        <v>0.71813000000000005</v>
      </c>
      <c r="G104">
        <v>0.24249999999999999</v>
      </c>
      <c r="H104">
        <v>2.9849999999999999</v>
      </c>
      <c r="I104">
        <v>0.66300000000000003</v>
      </c>
      <c r="J104">
        <v>0.53749999999999998</v>
      </c>
    </row>
    <row r="105" spans="1:10">
      <c r="A105" s="14">
        <v>40332</v>
      </c>
      <c r="B105">
        <v>4.8150000000000004</v>
      </c>
      <c r="C105">
        <v>0.81428999999999996</v>
      </c>
      <c r="D105">
        <v>8.3330000000000001E-2</v>
      </c>
      <c r="E105">
        <v>0.70199999999999996</v>
      </c>
      <c r="F105">
        <v>0.72313000000000005</v>
      </c>
      <c r="G105">
        <v>0.24374999999999999</v>
      </c>
      <c r="H105">
        <v>3.0049999999999999</v>
      </c>
      <c r="I105">
        <v>0.67</v>
      </c>
      <c r="J105">
        <v>0.53781000000000001</v>
      </c>
    </row>
    <row r="106" spans="1:10">
      <c r="A106" s="14">
        <v>40333</v>
      </c>
      <c r="B106">
        <v>4.8250000000000002</v>
      </c>
      <c r="C106">
        <v>0.82286000000000004</v>
      </c>
      <c r="D106">
        <v>7.8329999999999997E-2</v>
      </c>
      <c r="E106">
        <v>0.70399999999999996</v>
      </c>
      <c r="F106">
        <v>0.72624999999999995</v>
      </c>
      <c r="G106">
        <v>0.24249999999999999</v>
      </c>
      <c r="H106">
        <v>3.0449999999999999</v>
      </c>
      <c r="I106">
        <v>0.67300000000000004</v>
      </c>
      <c r="J106">
        <v>0.53656000000000004</v>
      </c>
    </row>
    <row r="107" spans="1:10">
      <c r="A107" s="14">
        <v>40336</v>
      </c>
      <c r="B107">
        <v>4.8567</v>
      </c>
      <c r="C107">
        <v>0.82428999999999997</v>
      </c>
      <c r="D107">
        <v>7.6670000000000002E-2</v>
      </c>
      <c r="E107">
        <v>0.70599999999999996</v>
      </c>
      <c r="F107">
        <v>0.72563</v>
      </c>
      <c r="G107">
        <v>0.24249999999999999</v>
      </c>
      <c r="H107">
        <v>3.0249999999999999</v>
      </c>
      <c r="I107">
        <v>0.67300000000000004</v>
      </c>
      <c r="J107">
        <v>0.53718999999999995</v>
      </c>
    </row>
    <row r="108" spans="1:10">
      <c r="A108" s="14">
        <v>40337</v>
      </c>
      <c r="B108">
        <v>4.8817000000000004</v>
      </c>
      <c r="C108">
        <v>0.82857000000000003</v>
      </c>
      <c r="D108">
        <v>0.08</v>
      </c>
      <c r="E108">
        <v>0.70699999999999996</v>
      </c>
      <c r="F108">
        <v>0.72719</v>
      </c>
      <c r="G108">
        <v>0.24313000000000001</v>
      </c>
      <c r="H108">
        <v>3.0249999999999999</v>
      </c>
      <c r="I108">
        <v>0.67500000000000004</v>
      </c>
      <c r="J108">
        <v>0.53688000000000002</v>
      </c>
    </row>
    <row r="109" spans="1:10">
      <c r="A109" s="14">
        <v>40338</v>
      </c>
      <c r="B109">
        <v>4.9000000000000004</v>
      </c>
      <c r="C109">
        <v>0.83</v>
      </c>
      <c r="D109">
        <v>8.5000000000000006E-2</v>
      </c>
      <c r="E109">
        <v>0.71099999999999997</v>
      </c>
      <c r="F109">
        <v>0.72968999999999995</v>
      </c>
      <c r="G109">
        <v>0.24313000000000001</v>
      </c>
      <c r="H109">
        <v>2.9950000000000001</v>
      </c>
      <c r="I109">
        <v>0.67800000000000005</v>
      </c>
      <c r="J109">
        <v>0.53656000000000004</v>
      </c>
    </row>
    <row r="110" spans="1:10">
      <c r="A110" s="14">
        <v>40339</v>
      </c>
      <c r="B110">
        <v>4.9267000000000003</v>
      </c>
      <c r="C110">
        <v>0.83286000000000004</v>
      </c>
      <c r="D110">
        <v>0.09</v>
      </c>
      <c r="E110">
        <v>0.71299999999999997</v>
      </c>
      <c r="F110">
        <v>0.73124999999999996</v>
      </c>
      <c r="G110">
        <v>0.24313000000000001</v>
      </c>
      <c r="H110">
        <v>2.9950000000000001</v>
      </c>
      <c r="I110">
        <v>0.68300000000000005</v>
      </c>
      <c r="J110">
        <v>0.53644000000000003</v>
      </c>
    </row>
    <row r="111" spans="1:10">
      <c r="A111" s="14">
        <v>40340</v>
      </c>
      <c r="B111">
        <v>4.9482999999999997</v>
      </c>
      <c r="C111">
        <v>0.84</v>
      </c>
      <c r="D111">
        <v>0.09</v>
      </c>
      <c r="E111">
        <v>0.71499999999999997</v>
      </c>
      <c r="F111">
        <v>0.73124999999999996</v>
      </c>
      <c r="G111">
        <v>0.24249999999999999</v>
      </c>
      <c r="H111">
        <v>2.9950000000000001</v>
      </c>
      <c r="I111">
        <v>0.69</v>
      </c>
      <c r="J111">
        <v>0.53705999999999998</v>
      </c>
    </row>
    <row r="112" spans="1:10">
      <c r="A112" s="14">
        <v>40344</v>
      </c>
      <c r="B112">
        <v>4.9082999999999997</v>
      </c>
      <c r="C112">
        <v>0.84570999999999996</v>
      </c>
      <c r="D112">
        <v>0.09</v>
      </c>
      <c r="E112">
        <v>0.71799999999999997</v>
      </c>
      <c r="F112">
        <v>0.73094000000000003</v>
      </c>
      <c r="G112">
        <v>0.24249999999999999</v>
      </c>
      <c r="H112">
        <v>3.0049999999999999</v>
      </c>
      <c r="I112">
        <v>0.69</v>
      </c>
      <c r="J112">
        <v>0.53705999999999998</v>
      </c>
    </row>
    <row r="113" spans="1:10">
      <c r="A113" s="14">
        <v>40345</v>
      </c>
      <c r="B113">
        <v>4.88</v>
      </c>
      <c r="C113">
        <v>0.85570999999999997</v>
      </c>
      <c r="D113">
        <v>0.09</v>
      </c>
      <c r="E113">
        <v>0.71899999999999997</v>
      </c>
      <c r="F113">
        <v>0.73</v>
      </c>
      <c r="G113">
        <v>0.24249999999999999</v>
      </c>
      <c r="H113">
        <v>3.0649999999999999</v>
      </c>
      <c r="I113">
        <v>0.69</v>
      </c>
      <c r="J113">
        <v>0.53893999999999997</v>
      </c>
    </row>
    <row r="114" spans="1:10">
      <c r="A114" s="14">
        <v>40346</v>
      </c>
      <c r="B114">
        <v>4.8650000000000002</v>
      </c>
      <c r="C114">
        <v>0.85857000000000006</v>
      </c>
      <c r="D114">
        <v>9.3329999999999996E-2</v>
      </c>
      <c r="E114">
        <v>0.72</v>
      </c>
      <c r="F114">
        <v>0.73031000000000001</v>
      </c>
      <c r="G114">
        <v>0.24249999999999999</v>
      </c>
      <c r="H114">
        <v>3.0750000000000002</v>
      </c>
      <c r="I114">
        <v>0.7</v>
      </c>
      <c r="J114">
        <v>0.53893999999999997</v>
      </c>
    </row>
    <row r="115" spans="1:10">
      <c r="A115" s="14">
        <v>40347</v>
      </c>
      <c r="B115">
        <v>4.92</v>
      </c>
      <c r="C115">
        <v>0.86143000000000003</v>
      </c>
      <c r="D115">
        <v>0.1</v>
      </c>
      <c r="E115">
        <v>0.72299999999999998</v>
      </c>
      <c r="F115">
        <v>0.73155999999999999</v>
      </c>
      <c r="G115">
        <v>0.24249999999999999</v>
      </c>
      <c r="H115">
        <v>3.085</v>
      </c>
      <c r="I115">
        <v>0.7</v>
      </c>
      <c r="J115">
        <v>0.53925000000000001</v>
      </c>
    </row>
    <row r="116" spans="1:10">
      <c r="A116" s="14">
        <v>40350</v>
      </c>
      <c r="B116">
        <v>4.9000000000000004</v>
      </c>
      <c r="C116">
        <v>0.86285999999999996</v>
      </c>
      <c r="D116">
        <v>0.10833</v>
      </c>
      <c r="E116">
        <v>0.72699999999999998</v>
      </c>
      <c r="F116">
        <v>0.73155999999999999</v>
      </c>
      <c r="G116">
        <v>0.24249999999999999</v>
      </c>
      <c r="H116">
        <v>3.1150000000000002</v>
      </c>
      <c r="I116">
        <v>0.7</v>
      </c>
      <c r="J116">
        <v>0.53818999999999995</v>
      </c>
    </row>
    <row r="117" spans="1:10">
      <c r="A117" s="14">
        <v>40351</v>
      </c>
      <c r="B117">
        <v>4.9000000000000004</v>
      </c>
      <c r="C117">
        <v>0.86429</v>
      </c>
      <c r="D117">
        <v>0.10833</v>
      </c>
      <c r="E117">
        <v>0.72899999999999998</v>
      </c>
      <c r="F117">
        <v>0.73141</v>
      </c>
      <c r="G117">
        <v>0.24374999999999999</v>
      </c>
      <c r="H117">
        <v>3.1150000000000002</v>
      </c>
      <c r="I117">
        <v>0.7</v>
      </c>
      <c r="J117">
        <v>0.53837999999999997</v>
      </c>
    </row>
    <row r="118" spans="1:10">
      <c r="A118" s="14">
        <v>40352</v>
      </c>
      <c r="B118">
        <v>4.9417</v>
      </c>
      <c r="C118">
        <v>0.87285999999999997</v>
      </c>
      <c r="D118">
        <v>0.10833</v>
      </c>
      <c r="E118">
        <v>0.73199999999999998</v>
      </c>
      <c r="F118">
        <v>0.73016000000000003</v>
      </c>
      <c r="G118">
        <v>0.245</v>
      </c>
      <c r="H118">
        <v>3.105</v>
      </c>
      <c r="I118">
        <v>0.71</v>
      </c>
      <c r="J118">
        <v>0.53825000000000001</v>
      </c>
    </row>
    <row r="119" spans="1:10">
      <c r="A119" s="14">
        <v>40353</v>
      </c>
      <c r="B119">
        <v>4.96</v>
      </c>
      <c r="C119">
        <v>0.87714000000000003</v>
      </c>
      <c r="D119">
        <v>0.10833</v>
      </c>
      <c r="E119">
        <v>0.73299999999999998</v>
      </c>
      <c r="F119">
        <v>0.73031000000000001</v>
      </c>
      <c r="G119">
        <v>0.24625</v>
      </c>
      <c r="H119">
        <v>3.105</v>
      </c>
      <c r="I119">
        <v>0.71799999999999997</v>
      </c>
      <c r="J119">
        <v>0.53825000000000001</v>
      </c>
    </row>
    <row r="120" spans="1:10">
      <c r="A120" s="14">
        <v>40354</v>
      </c>
      <c r="B120">
        <v>4.9566999999999997</v>
      </c>
      <c r="C120">
        <v>0.88143000000000005</v>
      </c>
      <c r="D120">
        <v>0.11</v>
      </c>
      <c r="E120">
        <v>0.73699999999999999</v>
      </c>
      <c r="F120">
        <v>0.73031000000000001</v>
      </c>
      <c r="G120">
        <v>0.245</v>
      </c>
      <c r="H120">
        <v>3.105</v>
      </c>
      <c r="I120">
        <v>0.73</v>
      </c>
      <c r="J120">
        <v>0.53718999999999995</v>
      </c>
    </row>
    <row r="121" spans="1:10">
      <c r="A121" s="14">
        <v>40357</v>
      </c>
      <c r="B121">
        <v>4.9683000000000002</v>
      </c>
      <c r="C121">
        <v>0.88285999999999998</v>
      </c>
      <c r="D121">
        <v>0.11</v>
      </c>
      <c r="E121">
        <v>0.73899999999999999</v>
      </c>
      <c r="F121">
        <v>0.73031000000000001</v>
      </c>
      <c r="G121">
        <v>0.24562999999999999</v>
      </c>
      <c r="H121">
        <v>3.0950000000000002</v>
      </c>
      <c r="I121">
        <v>0.75800000000000001</v>
      </c>
      <c r="J121">
        <v>0.53469</v>
      </c>
    </row>
    <row r="122" spans="1:10">
      <c r="A122" s="14">
        <v>40358</v>
      </c>
      <c r="B122">
        <v>4.9817</v>
      </c>
      <c r="C122">
        <v>0.88285999999999998</v>
      </c>
      <c r="D122">
        <v>0.11167000000000001</v>
      </c>
      <c r="E122">
        <v>0.74199999999999999</v>
      </c>
      <c r="F122">
        <v>0.73031000000000001</v>
      </c>
      <c r="G122">
        <v>0.24562999999999999</v>
      </c>
      <c r="H122">
        <v>3.0950000000000002</v>
      </c>
      <c r="I122">
        <v>0.78</v>
      </c>
      <c r="J122">
        <v>0.53344000000000003</v>
      </c>
    </row>
    <row r="123" spans="1:10">
      <c r="A123" s="14">
        <v>40359</v>
      </c>
      <c r="B123">
        <v>4.92</v>
      </c>
      <c r="C123">
        <v>0.88429000000000002</v>
      </c>
      <c r="D123">
        <v>0.11</v>
      </c>
      <c r="E123">
        <v>0.748</v>
      </c>
      <c r="F123">
        <v>0.73046999999999995</v>
      </c>
      <c r="G123">
        <v>0.24562999999999999</v>
      </c>
      <c r="H123">
        <v>3.105</v>
      </c>
      <c r="I123">
        <v>0.78800000000000003</v>
      </c>
      <c r="J123">
        <v>0.53300000000000003</v>
      </c>
    </row>
    <row r="124" spans="1:10">
      <c r="A124" s="14">
        <v>40360</v>
      </c>
      <c r="B124">
        <v>4.84</v>
      </c>
      <c r="C124">
        <v>0.88143000000000005</v>
      </c>
      <c r="D124">
        <v>0.11167000000000001</v>
      </c>
      <c r="E124">
        <v>0.754</v>
      </c>
      <c r="F124">
        <v>0.73031000000000001</v>
      </c>
      <c r="G124">
        <v>0.24437999999999999</v>
      </c>
      <c r="H124">
        <v>3.0950000000000002</v>
      </c>
      <c r="I124">
        <v>0.80500000000000005</v>
      </c>
      <c r="J124">
        <v>0.53393999999999997</v>
      </c>
    </row>
    <row r="125" spans="1:10">
      <c r="A125" s="14">
        <v>40361</v>
      </c>
      <c r="B125">
        <v>4.8650000000000002</v>
      </c>
      <c r="C125">
        <v>0.88285999999999998</v>
      </c>
      <c r="D125">
        <v>0.11333</v>
      </c>
      <c r="E125">
        <v>0.76100000000000001</v>
      </c>
      <c r="F125">
        <v>0.73155999999999999</v>
      </c>
      <c r="G125">
        <v>0.24437999999999999</v>
      </c>
      <c r="H125">
        <v>3.11</v>
      </c>
      <c r="I125">
        <v>0.82799999999999996</v>
      </c>
      <c r="J125">
        <v>0.53330999999999995</v>
      </c>
    </row>
    <row r="126" spans="1:10">
      <c r="A126" s="14">
        <v>40364</v>
      </c>
      <c r="B126">
        <v>4.8517000000000001</v>
      </c>
      <c r="C126">
        <v>0.88571</v>
      </c>
      <c r="D126">
        <v>0.11</v>
      </c>
      <c r="E126">
        <v>0.76700000000000002</v>
      </c>
      <c r="F126">
        <v>0.73155999999999999</v>
      </c>
      <c r="G126">
        <v>0.245</v>
      </c>
      <c r="H126">
        <v>3.0950000000000002</v>
      </c>
      <c r="I126">
        <v>0.83</v>
      </c>
      <c r="J126">
        <v>0.53363000000000005</v>
      </c>
    </row>
    <row r="127" spans="1:10">
      <c r="A127" s="14">
        <v>40365</v>
      </c>
      <c r="B127">
        <v>4.82</v>
      </c>
      <c r="C127">
        <v>0.88571</v>
      </c>
      <c r="D127">
        <v>0.115</v>
      </c>
      <c r="E127">
        <v>0.78200000000000003</v>
      </c>
      <c r="F127">
        <v>0.73155999999999999</v>
      </c>
      <c r="G127">
        <v>0.24562999999999999</v>
      </c>
      <c r="H127">
        <v>3.165</v>
      </c>
      <c r="I127">
        <v>0.83299999999999996</v>
      </c>
      <c r="J127">
        <v>0.53125</v>
      </c>
    </row>
    <row r="128" spans="1:10">
      <c r="A128" s="14">
        <v>40366</v>
      </c>
      <c r="B128">
        <v>4.8499999999999996</v>
      </c>
      <c r="C128">
        <v>0.88714000000000004</v>
      </c>
      <c r="D128">
        <v>0.11667</v>
      </c>
      <c r="E128">
        <v>0.79</v>
      </c>
      <c r="F128">
        <v>0.73155999999999999</v>
      </c>
      <c r="G128">
        <v>0.2475</v>
      </c>
      <c r="H128">
        <v>3.1949999999999998</v>
      </c>
      <c r="I128">
        <v>0.84</v>
      </c>
      <c r="J128">
        <v>0.53112999999999999</v>
      </c>
    </row>
    <row r="129" spans="1:10">
      <c r="A129" s="14">
        <v>40367</v>
      </c>
      <c r="B129">
        <v>4.8650000000000002</v>
      </c>
      <c r="C129">
        <v>0.88571</v>
      </c>
      <c r="D129">
        <v>0.115</v>
      </c>
      <c r="E129">
        <v>0.79300000000000004</v>
      </c>
      <c r="F129">
        <v>0.73155999999999999</v>
      </c>
      <c r="G129">
        <v>0.2475</v>
      </c>
      <c r="H129">
        <v>3.1850000000000001</v>
      </c>
      <c r="I129">
        <v>0.84</v>
      </c>
      <c r="J129">
        <v>0.52988000000000002</v>
      </c>
    </row>
    <row r="130" spans="1:10">
      <c r="A130" s="14">
        <v>40368</v>
      </c>
      <c r="B130">
        <v>4.8867000000000003</v>
      </c>
      <c r="C130">
        <v>0.89429000000000003</v>
      </c>
      <c r="D130">
        <v>0.115</v>
      </c>
      <c r="E130">
        <v>0.79700000000000004</v>
      </c>
      <c r="F130">
        <v>0.73280999999999996</v>
      </c>
      <c r="G130">
        <v>0.2475</v>
      </c>
      <c r="H130">
        <v>3.165</v>
      </c>
      <c r="I130">
        <v>0.85</v>
      </c>
      <c r="J130">
        <v>0.52749999999999997</v>
      </c>
    </row>
    <row r="131" spans="1:10">
      <c r="A131" s="14">
        <v>40371</v>
      </c>
      <c r="B131">
        <v>4.8467000000000002</v>
      </c>
      <c r="C131">
        <v>0.94428999999999996</v>
      </c>
      <c r="D131">
        <v>0.11667</v>
      </c>
      <c r="E131">
        <v>0.80200000000000005</v>
      </c>
      <c r="F131">
        <v>0.73280999999999996</v>
      </c>
      <c r="G131">
        <v>0.24625</v>
      </c>
      <c r="H131">
        <v>3.145</v>
      </c>
      <c r="I131">
        <v>0.85799999999999998</v>
      </c>
      <c r="J131">
        <v>0.52681</v>
      </c>
    </row>
    <row r="132" spans="1:10">
      <c r="A132" s="14">
        <v>40372</v>
      </c>
      <c r="B132">
        <v>4.88</v>
      </c>
      <c r="C132">
        <v>0.95570999999999995</v>
      </c>
      <c r="D132">
        <v>0.12</v>
      </c>
      <c r="E132">
        <v>0.81</v>
      </c>
      <c r="F132">
        <v>0.73265999999999998</v>
      </c>
      <c r="G132">
        <v>0.24562999999999999</v>
      </c>
      <c r="H132">
        <v>3.165</v>
      </c>
      <c r="I132">
        <v>0.86</v>
      </c>
      <c r="J132">
        <v>0.52556000000000003</v>
      </c>
    </row>
    <row r="133" spans="1:10">
      <c r="A133" s="14">
        <v>40373</v>
      </c>
      <c r="B133">
        <v>4.8899999999999997</v>
      </c>
      <c r="C133">
        <v>0.96286000000000005</v>
      </c>
      <c r="D133">
        <v>0.11833</v>
      </c>
      <c r="E133">
        <v>0.82199999999999995</v>
      </c>
      <c r="F133">
        <v>0.73343999999999998</v>
      </c>
      <c r="G133">
        <v>0.24562999999999999</v>
      </c>
      <c r="H133">
        <v>3.2149999999999999</v>
      </c>
      <c r="I133">
        <v>0.86</v>
      </c>
      <c r="J133">
        <v>0.52593999999999996</v>
      </c>
    </row>
    <row r="134" spans="1:10">
      <c r="A134" s="14">
        <v>40374</v>
      </c>
      <c r="B134">
        <v>4.8982999999999999</v>
      </c>
      <c r="C134">
        <v>0.97570999999999997</v>
      </c>
      <c r="D134">
        <v>0.11667</v>
      </c>
      <c r="E134">
        <v>0.82699999999999996</v>
      </c>
      <c r="F134">
        <v>0.73406000000000005</v>
      </c>
      <c r="G134">
        <v>0.24562999999999999</v>
      </c>
      <c r="H134">
        <v>3.2</v>
      </c>
      <c r="I134">
        <v>0.86</v>
      </c>
      <c r="J134">
        <v>0.52563000000000004</v>
      </c>
    </row>
    <row r="135" spans="1:10">
      <c r="A135" s="14">
        <v>40375</v>
      </c>
      <c r="B135">
        <v>4.82</v>
      </c>
      <c r="C135">
        <v>0.99</v>
      </c>
      <c r="D135">
        <v>0.11667</v>
      </c>
      <c r="E135">
        <v>0.83499999999999996</v>
      </c>
      <c r="F135">
        <v>0.73358999999999996</v>
      </c>
      <c r="G135">
        <v>0.24437999999999999</v>
      </c>
      <c r="H135">
        <v>3.2250000000000001</v>
      </c>
      <c r="I135">
        <v>0.86499999999999999</v>
      </c>
      <c r="J135">
        <v>0.52468999999999999</v>
      </c>
    </row>
    <row r="136" spans="1:10">
      <c r="A136" s="14">
        <v>40378</v>
      </c>
      <c r="B136">
        <v>4.7949999999999999</v>
      </c>
      <c r="C136">
        <v>0.99714000000000003</v>
      </c>
      <c r="D136">
        <v>0.11749999999999999</v>
      </c>
      <c r="E136">
        <v>0.84</v>
      </c>
      <c r="F136">
        <v>0.73484000000000005</v>
      </c>
      <c r="G136">
        <v>0.24437999999999999</v>
      </c>
      <c r="H136">
        <v>3.2149999999999999</v>
      </c>
      <c r="I136">
        <v>0.86499999999999999</v>
      </c>
      <c r="J136">
        <v>0.52124999999999999</v>
      </c>
    </row>
    <row r="137" spans="1:10">
      <c r="A137" s="14">
        <v>40379</v>
      </c>
      <c r="B137">
        <v>4.8083</v>
      </c>
      <c r="C137">
        <v>1.01</v>
      </c>
      <c r="D137">
        <v>0.11917</v>
      </c>
      <c r="E137">
        <v>0.84599999999999997</v>
      </c>
      <c r="F137">
        <v>0.73609000000000002</v>
      </c>
      <c r="G137">
        <v>0.24374999999999999</v>
      </c>
      <c r="H137">
        <v>3.2149999999999999</v>
      </c>
      <c r="I137">
        <v>0.87</v>
      </c>
      <c r="J137">
        <v>0.51780999999999999</v>
      </c>
    </row>
    <row r="138" spans="1:10">
      <c r="A138" s="14">
        <v>40380</v>
      </c>
      <c r="B138">
        <v>4.82</v>
      </c>
      <c r="C138">
        <v>1.02</v>
      </c>
      <c r="D138">
        <v>0.12333</v>
      </c>
      <c r="E138">
        <v>0.86099999999999999</v>
      </c>
      <c r="F138">
        <v>0.73655999999999999</v>
      </c>
      <c r="G138">
        <v>0.24374999999999999</v>
      </c>
      <c r="H138">
        <v>3.2250000000000001</v>
      </c>
      <c r="I138">
        <v>0.878</v>
      </c>
      <c r="J138">
        <v>0.51249999999999996</v>
      </c>
    </row>
    <row r="139" spans="1:10">
      <c r="A139" s="14">
        <v>40381</v>
      </c>
      <c r="B139">
        <v>4.7832999999999997</v>
      </c>
      <c r="C139">
        <v>1.0257099999999999</v>
      </c>
      <c r="D139">
        <v>0.14000000000000001</v>
      </c>
      <c r="E139">
        <v>0.87</v>
      </c>
      <c r="F139">
        <v>0.73719000000000001</v>
      </c>
      <c r="G139">
        <v>0.24374999999999999</v>
      </c>
      <c r="H139">
        <v>3.23</v>
      </c>
      <c r="I139">
        <v>0.88300000000000001</v>
      </c>
      <c r="J139">
        <v>0.50624999999999998</v>
      </c>
    </row>
    <row r="140" spans="1:10">
      <c r="A140" s="14">
        <v>40382</v>
      </c>
      <c r="B140">
        <v>4.83</v>
      </c>
      <c r="C140">
        <v>1.0257099999999999</v>
      </c>
      <c r="D140">
        <v>0.14333000000000001</v>
      </c>
      <c r="E140">
        <v>0.876</v>
      </c>
      <c r="F140">
        <v>0.73780999999999997</v>
      </c>
      <c r="G140">
        <v>0.24249999999999999</v>
      </c>
      <c r="H140">
        <v>3.2450000000000001</v>
      </c>
      <c r="I140">
        <v>0.89500000000000002</v>
      </c>
      <c r="J140">
        <v>0.49780999999999997</v>
      </c>
    </row>
    <row r="141" spans="1:10">
      <c r="A141" s="14">
        <v>40385</v>
      </c>
      <c r="B141">
        <v>4.82</v>
      </c>
      <c r="C141">
        <v>1.03</v>
      </c>
      <c r="D141">
        <v>0.15332999999999999</v>
      </c>
      <c r="E141">
        <v>0.88100000000000001</v>
      </c>
      <c r="F141">
        <v>0.73968999999999996</v>
      </c>
      <c r="G141">
        <v>0.24188000000000001</v>
      </c>
      <c r="H141">
        <v>3.2450000000000001</v>
      </c>
      <c r="I141">
        <v>0.9</v>
      </c>
      <c r="J141">
        <v>0.49313000000000001</v>
      </c>
    </row>
    <row r="142" spans="1:10">
      <c r="A142" s="14">
        <v>40386</v>
      </c>
      <c r="B142">
        <v>4.82</v>
      </c>
      <c r="C142">
        <v>1.0342899999999999</v>
      </c>
      <c r="D142">
        <v>0.15667</v>
      </c>
      <c r="E142">
        <v>0.88400000000000001</v>
      </c>
      <c r="F142">
        <v>0.74124999999999996</v>
      </c>
      <c r="G142">
        <v>0.24188000000000001</v>
      </c>
      <c r="H142">
        <v>3.2650000000000001</v>
      </c>
      <c r="I142">
        <v>0.91500000000000004</v>
      </c>
      <c r="J142">
        <v>0.48749999999999999</v>
      </c>
    </row>
    <row r="143" spans="1:10">
      <c r="A143" s="14">
        <v>40387</v>
      </c>
      <c r="B143">
        <v>4.8483000000000001</v>
      </c>
      <c r="C143">
        <v>1.04</v>
      </c>
      <c r="D143">
        <v>0.16167000000000001</v>
      </c>
      <c r="E143">
        <v>0.88500000000000001</v>
      </c>
      <c r="F143">
        <v>0.74187999999999998</v>
      </c>
      <c r="G143">
        <v>0.24188000000000001</v>
      </c>
      <c r="H143">
        <v>3.2650000000000001</v>
      </c>
      <c r="I143">
        <v>0.92300000000000004</v>
      </c>
      <c r="J143">
        <v>0.48125000000000001</v>
      </c>
    </row>
    <row r="144" spans="1:10">
      <c r="A144" s="14">
        <v>40388</v>
      </c>
      <c r="B144">
        <v>4.78</v>
      </c>
      <c r="C144">
        <v>1.0414300000000001</v>
      </c>
      <c r="D144">
        <v>0.16500000000000001</v>
      </c>
      <c r="E144">
        <v>0.88900000000000001</v>
      </c>
      <c r="F144">
        <v>0.74124999999999996</v>
      </c>
      <c r="G144">
        <v>0.24063000000000001</v>
      </c>
      <c r="H144">
        <v>3.2650000000000001</v>
      </c>
      <c r="I144">
        <v>0.92800000000000005</v>
      </c>
      <c r="J144">
        <v>0.47499999999999998</v>
      </c>
    </row>
    <row r="145" spans="1:10">
      <c r="A145" s="14">
        <v>40389</v>
      </c>
      <c r="B145">
        <v>4.7750000000000004</v>
      </c>
      <c r="C145">
        <v>1.0414300000000001</v>
      </c>
      <c r="D145">
        <v>0.17</v>
      </c>
      <c r="E145">
        <v>0.89300000000000002</v>
      </c>
      <c r="F145">
        <v>0.74375000000000002</v>
      </c>
      <c r="G145">
        <v>0.24063000000000001</v>
      </c>
      <c r="H145">
        <v>3.2850000000000001</v>
      </c>
      <c r="I145">
        <v>0.92500000000000004</v>
      </c>
      <c r="J145">
        <v>0.46562999999999999</v>
      </c>
    </row>
    <row r="146" spans="1:10">
      <c r="A146" s="14">
        <v>40393</v>
      </c>
      <c r="B146">
        <v>4.7282999999999999</v>
      </c>
      <c r="C146">
        <v>1.0435700000000001</v>
      </c>
      <c r="D146">
        <v>0.17166999999999999</v>
      </c>
      <c r="E146">
        <v>0.89600000000000002</v>
      </c>
      <c r="F146">
        <v>0.74516000000000004</v>
      </c>
      <c r="G146">
        <v>0.24063000000000001</v>
      </c>
      <c r="H146">
        <v>3.3149999999999999</v>
      </c>
      <c r="I146">
        <v>0.93</v>
      </c>
      <c r="J146">
        <v>0.45374999999999999</v>
      </c>
    </row>
    <row r="147" spans="1:10">
      <c r="A147" s="14">
        <v>40394</v>
      </c>
      <c r="B147">
        <v>4.7300000000000004</v>
      </c>
      <c r="C147">
        <v>1.0435700000000001</v>
      </c>
      <c r="D147">
        <v>0.17</v>
      </c>
      <c r="E147">
        <v>0.89900000000000002</v>
      </c>
      <c r="F147">
        <v>0.74516000000000004</v>
      </c>
      <c r="G147">
        <v>0.24</v>
      </c>
      <c r="H147">
        <v>3.3050000000000002</v>
      </c>
      <c r="I147">
        <v>0.93799999999999994</v>
      </c>
      <c r="J147">
        <v>0.44468999999999997</v>
      </c>
    </row>
    <row r="148" spans="1:10">
      <c r="A148" s="14">
        <v>40395</v>
      </c>
      <c r="B148">
        <v>4.7416999999999998</v>
      </c>
      <c r="C148">
        <v>1.04786</v>
      </c>
      <c r="D148">
        <v>0.17</v>
      </c>
      <c r="E148">
        <v>0.89600000000000002</v>
      </c>
      <c r="F148">
        <v>0.74453000000000003</v>
      </c>
      <c r="G148">
        <v>0.24063000000000001</v>
      </c>
      <c r="H148">
        <v>3.2850000000000001</v>
      </c>
      <c r="I148">
        <v>0.93799999999999994</v>
      </c>
      <c r="J148">
        <v>0.43469000000000002</v>
      </c>
    </row>
    <row r="149" spans="1:10">
      <c r="A149" s="14">
        <v>40396</v>
      </c>
      <c r="B149">
        <v>4.75</v>
      </c>
      <c r="C149">
        <v>1.05</v>
      </c>
      <c r="D149">
        <v>0.17333000000000001</v>
      </c>
      <c r="E149">
        <v>0.89800000000000002</v>
      </c>
      <c r="F149">
        <v>0.74531000000000003</v>
      </c>
      <c r="G149">
        <v>0.24063000000000001</v>
      </c>
      <c r="H149">
        <v>3.27</v>
      </c>
      <c r="I149">
        <v>0.94499999999999995</v>
      </c>
      <c r="J149">
        <v>0.42405999999999999</v>
      </c>
    </row>
    <row r="150" spans="1:10">
      <c r="A150" s="14">
        <v>40399</v>
      </c>
      <c r="B150">
        <v>4.76</v>
      </c>
      <c r="C150">
        <v>1.04857</v>
      </c>
      <c r="D150">
        <v>0.17333000000000001</v>
      </c>
      <c r="E150">
        <v>0.89900000000000002</v>
      </c>
      <c r="F150">
        <v>0.74406000000000005</v>
      </c>
      <c r="G150">
        <v>0.24063000000000001</v>
      </c>
      <c r="H150">
        <v>3.2850000000000001</v>
      </c>
      <c r="I150">
        <v>0.95299999999999996</v>
      </c>
      <c r="J150">
        <v>0.41813</v>
      </c>
    </row>
    <row r="151" spans="1:10">
      <c r="A151" s="14">
        <v>40400</v>
      </c>
      <c r="B151">
        <v>4.7699999999999996</v>
      </c>
      <c r="C151">
        <v>1.05071</v>
      </c>
      <c r="D151">
        <v>0.17166999999999999</v>
      </c>
      <c r="E151">
        <v>0.9</v>
      </c>
      <c r="F151">
        <v>0.74438000000000004</v>
      </c>
      <c r="G151">
        <v>0.24</v>
      </c>
      <c r="H151">
        <v>3.3050000000000002</v>
      </c>
      <c r="I151">
        <v>0.95799999999999996</v>
      </c>
      <c r="J151">
        <v>0.41125</v>
      </c>
    </row>
    <row r="152" spans="1:10">
      <c r="A152" s="14">
        <v>40401</v>
      </c>
      <c r="B152">
        <v>4.75</v>
      </c>
      <c r="C152">
        <v>1.05786</v>
      </c>
      <c r="D152">
        <v>0.17041999999999999</v>
      </c>
      <c r="E152">
        <v>0.90400000000000003</v>
      </c>
      <c r="F152">
        <v>0.745</v>
      </c>
      <c r="G152">
        <v>0.24188000000000001</v>
      </c>
      <c r="H152">
        <v>3.3050000000000002</v>
      </c>
      <c r="I152">
        <v>0.96</v>
      </c>
      <c r="J152">
        <v>0.40438000000000002</v>
      </c>
    </row>
    <row r="153" spans="1:10">
      <c r="A153" s="14">
        <v>40402</v>
      </c>
      <c r="B153">
        <v>4.7832999999999997</v>
      </c>
      <c r="C153">
        <v>1.05786</v>
      </c>
      <c r="D153">
        <v>0.16833000000000001</v>
      </c>
      <c r="E153">
        <v>0.90500000000000003</v>
      </c>
      <c r="F153">
        <v>0.74375000000000002</v>
      </c>
      <c r="G153">
        <v>0.24</v>
      </c>
      <c r="H153">
        <v>3.2850000000000001</v>
      </c>
      <c r="I153">
        <v>0.96</v>
      </c>
      <c r="J153">
        <v>0.39781</v>
      </c>
    </row>
    <row r="154" spans="1:10">
      <c r="A154" s="14">
        <v>40403</v>
      </c>
      <c r="B154">
        <v>4.75</v>
      </c>
      <c r="C154">
        <v>1.05786</v>
      </c>
      <c r="D154">
        <v>0.16833000000000001</v>
      </c>
      <c r="E154">
        <v>0.90400000000000003</v>
      </c>
      <c r="F154">
        <v>0.74250000000000005</v>
      </c>
      <c r="G154">
        <v>0.24</v>
      </c>
      <c r="H154">
        <v>3.2949999999999999</v>
      </c>
      <c r="I154">
        <v>0.96</v>
      </c>
      <c r="J154">
        <v>0.38438</v>
      </c>
    </row>
    <row r="155" spans="1:10">
      <c r="A155" s="14">
        <v>40406</v>
      </c>
      <c r="B155">
        <v>4.74</v>
      </c>
      <c r="C155">
        <v>1.0614300000000001</v>
      </c>
      <c r="D155">
        <v>0.16833000000000001</v>
      </c>
      <c r="E155">
        <v>0.90400000000000003</v>
      </c>
      <c r="F155">
        <v>0.73687999999999998</v>
      </c>
      <c r="G155">
        <v>0.24</v>
      </c>
      <c r="H155">
        <v>3.2749999999999999</v>
      </c>
      <c r="I155">
        <v>0.96</v>
      </c>
      <c r="J155">
        <v>0.37624999999999997</v>
      </c>
    </row>
    <row r="156" spans="1:10">
      <c r="A156" s="14">
        <v>40407</v>
      </c>
      <c r="B156">
        <v>4.74</v>
      </c>
      <c r="C156">
        <v>1.06429</v>
      </c>
      <c r="D156">
        <v>0.16833000000000001</v>
      </c>
      <c r="E156">
        <v>0.90300000000000002</v>
      </c>
      <c r="F156">
        <v>0.73163</v>
      </c>
      <c r="G156">
        <v>0.24</v>
      </c>
      <c r="H156">
        <v>3.2949999999999999</v>
      </c>
      <c r="I156">
        <v>0.96299999999999997</v>
      </c>
      <c r="J156">
        <v>0.36937999999999999</v>
      </c>
    </row>
    <row r="157" spans="1:10">
      <c r="A157" s="14">
        <v>40408</v>
      </c>
      <c r="B157">
        <v>4.74</v>
      </c>
      <c r="C157">
        <v>1.06833</v>
      </c>
      <c r="D157">
        <v>0.16500000000000001</v>
      </c>
      <c r="E157">
        <v>0.89900000000000002</v>
      </c>
      <c r="F157">
        <v>0.73</v>
      </c>
      <c r="G157">
        <v>0.24</v>
      </c>
      <c r="H157">
        <v>3.2949999999999999</v>
      </c>
      <c r="I157">
        <v>0.97299999999999998</v>
      </c>
      <c r="J157">
        <v>0.36187999999999998</v>
      </c>
    </row>
    <row r="158" spans="1:10">
      <c r="A158" s="14">
        <v>40409</v>
      </c>
      <c r="B158">
        <v>4.7117000000000004</v>
      </c>
      <c r="C158">
        <v>1.0714300000000001</v>
      </c>
      <c r="D158">
        <v>0.16333</v>
      </c>
      <c r="E158">
        <v>0.89800000000000002</v>
      </c>
      <c r="F158">
        <v>0.72850000000000004</v>
      </c>
      <c r="G158">
        <v>0.23874999999999999</v>
      </c>
      <c r="H158">
        <v>3.2850000000000001</v>
      </c>
      <c r="I158">
        <v>0.98</v>
      </c>
      <c r="J158">
        <v>0.35219</v>
      </c>
    </row>
    <row r="159" spans="1:10">
      <c r="A159" s="14">
        <v>40410</v>
      </c>
      <c r="B159">
        <v>4.7032999999999996</v>
      </c>
      <c r="C159">
        <v>1.0757099999999999</v>
      </c>
      <c r="D159">
        <v>0.15833</v>
      </c>
      <c r="E159">
        <v>0.89600000000000002</v>
      </c>
      <c r="F159">
        <v>0.72699999999999998</v>
      </c>
      <c r="G159">
        <v>0.23874999999999999</v>
      </c>
      <c r="H159">
        <v>3.2549999999999999</v>
      </c>
      <c r="I159">
        <v>0.99</v>
      </c>
      <c r="J159">
        <v>0.34547</v>
      </c>
    </row>
    <row r="160" spans="1:10">
      <c r="A160" s="14">
        <v>40413</v>
      </c>
      <c r="B160">
        <v>4.72</v>
      </c>
      <c r="C160">
        <v>1.06857</v>
      </c>
      <c r="D160">
        <v>0.15833</v>
      </c>
      <c r="E160">
        <v>0.89500000000000002</v>
      </c>
      <c r="F160">
        <v>0.72687999999999997</v>
      </c>
      <c r="G160">
        <v>0.23874999999999999</v>
      </c>
      <c r="H160">
        <v>3.2549999999999999</v>
      </c>
      <c r="I160">
        <v>1</v>
      </c>
      <c r="J160">
        <v>0.33905999999999997</v>
      </c>
    </row>
    <row r="161" spans="1:10">
      <c r="A161" s="14">
        <v>40414</v>
      </c>
      <c r="B161">
        <v>4.7317</v>
      </c>
      <c r="C161">
        <v>1.06714</v>
      </c>
      <c r="D161">
        <v>0.15833</v>
      </c>
      <c r="E161">
        <v>0.89400000000000002</v>
      </c>
      <c r="F161">
        <v>0.72424999999999995</v>
      </c>
      <c r="G161">
        <v>0.23874999999999999</v>
      </c>
      <c r="H161">
        <v>3.2450000000000001</v>
      </c>
      <c r="I161">
        <v>1.0029999999999999</v>
      </c>
      <c r="J161">
        <v>0.32922000000000001</v>
      </c>
    </row>
    <row r="162" spans="1:10">
      <c r="A162" s="14">
        <v>40415</v>
      </c>
      <c r="B162">
        <v>4.7</v>
      </c>
      <c r="C162">
        <v>1.0592900000000001</v>
      </c>
      <c r="D162">
        <v>0.15667</v>
      </c>
      <c r="E162">
        <v>0.89100000000000001</v>
      </c>
      <c r="F162">
        <v>0.72146999999999994</v>
      </c>
      <c r="G162">
        <v>0.23874999999999999</v>
      </c>
      <c r="H162">
        <v>3.23</v>
      </c>
      <c r="I162">
        <v>1.0249999999999999</v>
      </c>
      <c r="J162">
        <v>0.3175</v>
      </c>
    </row>
    <row r="163" spans="1:10">
      <c r="A163" s="14">
        <v>40416</v>
      </c>
      <c r="B163">
        <v>4.71</v>
      </c>
      <c r="C163">
        <v>1.06</v>
      </c>
      <c r="D163">
        <v>0.155</v>
      </c>
      <c r="E163">
        <v>0.89</v>
      </c>
      <c r="F163">
        <v>0.72146999999999994</v>
      </c>
      <c r="G163">
        <v>0.23874999999999999</v>
      </c>
      <c r="H163">
        <v>3.2349999999999999</v>
      </c>
      <c r="I163">
        <v>1.0249999999999999</v>
      </c>
      <c r="J163">
        <v>0.3075</v>
      </c>
    </row>
    <row r="164" spans="1:10">
      <c r="A164" s="14">
        <v>40417</v>
      </c>
      <c r="B164">
        <v>4.75</v>
      </c>
      <c r="C164">
        <v>1.0657099999999999</v>
      </c>
      <c r="D164">
        <v>0.15167</v>
      </c>
      <c r="E164">
        <v>0.89100000000000001</v>
      </c>
      <c r="F164">
        <v>0.72109000000000001</v>
      </c>
      <c r="G164">
        <v>0.23563000000000001</v>
      </c>
      <c r="H164">
        <v>3.2349999999999999</v>
      </c>
      <c r="I164">
        <v>1.0329999999999999</v>
      </c>
      <c r="J164">
        <v>0.30375000000000002</v>
      </c>
    </row>
    <row r="165" spans="1:10">
      <c r="A165" s="14">
        <v>40420</v>
      </c>
      <c r="B165">
        <v>4.76</v>
      </c>
      <c r="C165">
        <v>1.0728599999999999</v>
      </c>
      <c r="D165">
        <v>0.15332999999999999</v>
      </c>
      <c r="E165">
        <v>0.88900000000000001</v>
      </c>
      <c r="F165">
        <v>0.72358999999999996</v>
      </c>
      <c r="G165">
        <v>0.23438000000000001</v>
      </c>
      <c r="H165">
        <v>3.2450000000000001</v>
      </c>
      <c r="I165">
        <v>1.075</v>
      </c>
      <c r="J165">
        <v>0.29937999999999998</v>
      </c>
    </row>
    <row r="166" spans="1:10">
      <c r="A166" s="14">
        <v>40421</v>
      </c>
      <c r="B166">
        <v>4.7516999999999996</v>
      </c>
      <c r="C166">
        <v>1.0928599999999999</v>
      </c>
      <c r="D166">
        <v>0.155</v>
      </c>
      <c r="E166">
        <v>0.89</v>
      </c>
      <c r="F166">
        <v>0.72609000000000001</v>
      </c>
      <c r="G166">
        <v>0.23188</v>
      </c>
      <c r="H166">
        <v>3.2450000000000001</v>
      </c>
      <c r="I166">
        <v>1.075</v>
      </c>
      <c r="J166">
        <v>0.29687999999999998</v>
      </c>
    </row>
    <row r="167" spans="1:10">
      <c r="A167" s="14">
        <v>40422</v>
      </c>
      <c r="B167">
        <v>4.7</v>
      </c>
      <c r="C167">
        <v>1.0933299999999999</v>
      </c>
      <c r="D167">
        <v>0.16500000000000001</v>
      </c>
      <c r="E167">
        <v>0.88900000000000001</v>
      </c>
      <c r="F167">
        <v>0.72546999999999995</v>
      </c>
      <c r="G167">
        <v>0.23375000000000001</v>
      </c>
      <c r="H167">
        <v>3.2349999999999999</v>
      </c>
      <c r="I167">
        <v>1.0549999999999999</v>
      </c>
      <c r="J167">
        <v>0.29563</v>
      </c>
    </row>
    <row r="168" spans="1:10">
      <c r="A168" s="14">
        <v>40423</v>
      </c>
      <c r="B168">
        <v>4.7317</v>
      </c>
      <c r="C168">
        <v>1.10714</v>
      </c>
      <c r="D168">
        <v>0.16916999999999999</v>
      </c>
      <c r="E168">
        <v>0.88800000000000001</v>
      </c>
      <c r="F168">
        <v>0.72609000000000001</v>
      </c>
      <c r="G168">
        <v>0.23250000000000001</v>
      </c>
      <c r="H168">
        <v>3.2349999999999999</v>
      </c>
      <c r="I168">
        <v>1.0629999999999999</v>
      </c>
      <c r="J168">
        <v>0.29563</v>
      </c>
    </row>
    <row r="169" spans="1:10">
      <c r="A169" s="14">
        <v>40424</v>
      </c>
      <c r="B169">
        <v>4.72</v>
      </c>
      <c r="C169">
        <v>1.11571</v>
      </c>
      <c r="D169">
        <v>0.16667000000000001</v>
      </c>
      <c r="E169">
        <v>0.88800000000000001</v>
      </c>
      <c r="F169">
        <v>0.72609000000000001</v>
      </c>
      <c r="G169">
        <v>0.23250000000000001</v>
      </c>
      <c r="H169">
        <v>3.23</v>
      </c>
      <c r="I169">
        <v>1.07</v>
      </c>
      <c r="J169">
        <v>0.29437999999999998</v>
      </c>
    </row>
    <row r="170" spans="1:10">
      <c r="A170" s="14">
        <v>40427</v>
      </c>
      <c r="B170">
        <v>4.7350000000000003</v>
      </c>
      <c r="C170">
        <v>1.1585700000000001</v>
      </c>
      <c r="D170">
        <v>0.16667000000000001</v>
      </c>
      <c r="E170">
        <v>0.88600000000000001</v>
      </c>
      <c r="F170">
        <v>0.72609000000000001</v>
      </c>
      <c r="G170">
        <v>0.23</v>
      </c>
      <c r="H170">
        <v>3.2650000000000001</v>
      </c>
      <c r="I170">
        <v>1.08</v>
      </c>
      <c r="J170">
        <v>0.29281000000000001</v>
      </c>
    </row>
    <row r="171" spans="1:10">
      <c r="A171" s="14">
        <v>40428</v>
      </c>
      <c r="B171">
        <v>4.75</v>
      </c>
      <c r="C171">
        <v>1.1771400000000001</v>
      </c>
      <c r="D171">
        <v>0.17</v>
      </c>
      <c r="E171">
        <v>0.88600000000000001</v>
      </c>
      <c r="F171">
        <v>0.72609000000000001</v>
      </c>
      <c r="G171">
        <v>0.23125000000000001</v>
      </c>
      <c r="H171">
        <v>3.2349999999999999</v>
      </c>
      <c r="I171">
        <v>1.0900000000000001</v>
      </c>
      <c r="J171">
        <v>0.29219000000000001</v>
      </c>
    </row>
    <row r="172" spans="1:10">
      <c r="A172" s="14">
        <v>40429</v>
      </c>
      <c r="B172">
        <v>4.7382999999999997</v>
      </c>
      <c r="C172">
        <v>1.25857</v>
      </c>
      <c r="D172">
        <v>0.17249999999999999</v>
      </c>
      <c r="E172">
        <v>0.88400000000000001</v>
      </c>
      <c r="F172">
        <v>0.72733999999999999</v>
      </c>
      <c r="G172">
        <v>0.23</v>
      </c>
      <c r="H172">
        <v>3.2349999999999999</v>
      </c>
      <c r="I172">
        <v>1.1080000000000001</v>
      </c>
      <c r="J172">
        <v>0.29187999999999997</v>
      </c>
    </row>
    <row r="173" spans="1:10">
      <c r="A173" s="14">
        <v>40430</v>
      </c>
      <c r="B173">
        <v>4.79</v>
      </c>
      <c r="C173">
        <v>1.2742899999999999</v>
      </c>
      <c r="D173">
        <v>0.17416999999999999</v>
      </c>
      <c r="E173">
        <v>0.88300000000000001</v>
      </c>
      <c r="F173">
        <v>0.72733999999999999</v>
      </c>
      <c r="G173">
        <v>0.23</v>
      </c>
      <c r="H173">
        <v>3.2250000000000001</v>
      </c>
      <c r="I173">
        <v>1.1200000000000001</v>
      </c>
      <c r="J173">
        <v>0.29249999999999998</v>
      </c>
    </row>
    <row r="174" spans="1:10">
      <c r="A174" s="14">
        <v>40431</v>
      </c>
      <c r="B174">
        <v>4.7916999999999996</v>
      </c>
      <c r="C174">
        <v>1.2757099999999999</v>
      </c>
      <c r="D174">
        <v>0.17582999999999999</v>
      </c>
      <c r="E174">
        <v>0.88200000000000001</v>
      </c>
      <c r="F174">
        <v>0.72609000000000001</v>
      </c>
      <c r="G174">
        <v>0.23</v>
      </c>
      <c r="H174">
        <v>3.2149999999999999</v>
      </c>
      <c r="I174">
        <v>1.133</v>
      </c>
      <c r="J174">
        <v>0.29249999999999998</v>
      </c>
    </row>
    <row r="175" spans="1:10">
      <c r="A175" s="14">
        <v>40434</v>
      </c>
      <c r="B175">
        <v>4.8266999999999998</v>
      </c>
      <c r="C175">
        <v>1.27857</v>
      </c>
      <c r="D175">
        <v>0.17917</v>
      </c>
      <c r="E175">
        <v>0.88100000000000001</v>
      </c>
      <c r="F175">
        <v>0.72468999999999995</v>
      </c>
      <c r="G175">
        <v>0.22875000000000001</v>
      </c>
      <c r="H175">
        <v>3.2050000000000001</v>
      </c>
      <c r="I175">
        <v>1.143</v>
      </c>
      <c r="J175">
        <v>0.29219000000000001</v>
      </c>
    </row>
    <row r="176" spans="1:10">
      <c r="A176" s="14">
        <v>40435</v>
      </c>
      <c r="B176">
        <v>4.82</v>
      </c>
      <c r="C176">
        <v>1.2814300000000001</v>
      </c>
      <c r="D176">
        <v>0.17249999999999999</v>
      </c>
      <c r="E176">
        <v>0.88</v>
      </c>
      <c r="F176">
        <v>0.72468999999999995</v>
      </c>
      <c r="G176">
        <v>0.22875000000000001</v>
      </c>
      <c r="H176">
        <v>3.1949999999999998</v>
      </c>
      <c r="I176">
        <v>1.143</v>
      </c>
      <c r="J176">
        <v>0.29219000000000001</v>
      </c>
    </row>
    <row r="177" spans="1:10">
      <c r="A177" s="14">
        <v>40436</v>
      </c>
      <c r="B177">
        <v>4.8550000000000004</v>
      </c>
      <c r="C177">
        <v>1.2842899999999999</v>
      </c>
      <c r="D177">
        <v>0.17249999999999999</v>
      </c>
      <c r="E177">
        <v>0.879</v>
      </c>
      <c r="F177">
        <v>0.72468999999999995</v>
      </c>
      <c r="G177">
        <v>0.22875000000000001</v>
      </c>
      <c r="H177">
        <v>3.2050000000000001</v>
      </c>
      <c r="I177">
        <v>1.1499999999999999</v>
      </c>
      <c r="J177">
        <v>0.29187999999999997</v>
      </c>
    </row>
    <row r="178" spans="1:10">
      <c r="A178" s="14">
        <v>40437</v>
      </c>
      <c r="B178">
        <v>4.7866999999999997</v>
      </c>
      <c r="C178">
        <v>1.28643</v>
      </c>
      <c r="D178">
        <v>0.17917</v>
      </c>
      <c r="E178">
        <v>0.878</v>
      </c>
      <c r="F178">
        <v>0.72468999999999995</v>
      </c>
      <c r="G178">
        <v>0.22750000000000001</v>
      </c>
      <c r="H178">
        <v>3.2050000000000001</v>
      </c>
      <c r="I178">
        <v>1.1599999999999999</v>
      </c>
      <c r="J178">
        <v>0.29203000000000001</v>
      </c>
    </row>
    <row r="179" spans="1:10">
      <c r="A179" s="14">
        <v>40438</v>
      </c>
      <c r="B179">
        <v>4.78</v>
      </c>
      <c r="C179">
        <v>1.28929</v>
      </c>
      <c r="D179">
        <v>0.185</v>
      </c>
      <c r="E179">
        <v>0.879</v>
      </c>
      <c r="F179">
        <v>0.72719</v>
      </c>
      <c r="G179">
        <v>0.22625000000000001</v>
      </c>
      <c r="H179">
        <v>3.1949999999999998</v>
      </c>
      <c r="I179">
        <v>1.17</v>
      </c>
      <c r="J179">
        <v>0.29141</v>
      </c>
    </row>
    <row r="180" spans="1:10">
      <c r="A180" s="14">
        <v>40441</v>
      </c>
      <c r="B180">
        <v>4.74</v>
      </c>
      <c r="C180">
        <v>1.28857</v>
      </c>
      <c r="D180">
        <v>0.17832999999999999</v>
      </c>
      <c r="E180">
        <v>0.877</v>
      </c>
      <c r="F180">
        <v>0.72968999999999995</v>
      </c>
      <c r="G180">
        <v>0.22313</v>
      </c>
      <c r="H180">
        <v>3.2050000000000001</v>
      </c>
      <c r="I180">
        <v>1.17</v>
      </c>
      <c r="J180">
        <v>0.29155999999999999</v>
      </c>
    </row>
    <row r="181" spans="1:10">
      <c r="A181" s="14">
        <v>40442</v>
      </c>
      <c r="B181">
        <v>4.79</v>
      </c>
      <c r="C181">
        <v>1.28929</v>
      </c>
      <c r="D181">
        <v>0.17666999999999999</v>
      </c>
      <c r="E181">
        <v>0.876</v>
      </c>
      <c r="F181">
        <v>0.73187999999999998</v>
      </c>
      <c r="G181">
        <v>0.22375</v>
      </c>
      <c r="H181">
        <v>3.2050000000000001</v>
      </c>
      <c r="I181">
        <v>1.18</v>
      </c>
      <c r="J181">
        <v>0.29031000000000001</v>
      </c>
    </row>
    <row r="182" spans="1:10">
      <c r="A182" s="14">
        <v>40443</v>
      </c>
      <c r="B182">
        <v>4.83</v>
      </c>
      <c r="C182">
        <v>1.2842899999999999</v>
      </c>
      <c r="D182">
        <v>0.17666999999999999</v>
      </c>
      <c r="E182">
        <v>0.879</v>
      </c>
      <c r="F182">
        <v>0.73187999999999998</v>
      </c>
      <c r="G182">
        <v>0.22</v>
      </c>
      <c r="H182">
        <v>3.2149999999999999</v>
      </c>
      <c r="I182">
        <v>1.18</v>
      </c>
      <c r="J182">
        <v>0.28969</v>
      </c>
    </row>
    <row r="183" spans="1:10">
      <c r="A183" s="14">
        <v>40444</v>
      </c>
      <c r="B183">
        <v>4.8333000000000004</v>
      </c>
      <c r="C183">
        <v>1.2842899999999999</v>
      </c>
      <c r="D183">
        <v>0.17499999999999999</v>
      </c>
      <c r="E183">
        <v>0.879</v>
      </c>
      <c r="F183">
        <v>0.73312999999999995</v>
      </c>
      <c r="G183">
        <v>0.21937999999999999</v>
      </c>
      <c r="H183">
        <v>3.1749999999999998</v>
      </c>
      <c r="I183">
        <v>1.1850000000000001</v>
      </c>
      <c r="J183">
        <v>0.28938000000000003</v>
      </c>
    </row>
    <row r="184" spans="1:10">
      <c r="A184" s="14">
        <v>40445</v>
      </c>
      <c r="B184">
        <v>4.83</v>
      </c>
      <c r="C184">
        <v>1.28643</v>
      </c>
      <c r="D184">
        <v>0.17499999999999999</v>
      </c>
      <c r="E184">
        <v>0.876</v>
      </c>
      <c r="F184">
        <v>0.73187999999999998</v>
      </c>
      <c r="G184">
        <v>0.21937999999999999</v>
      </c>
      <c r="H184">
        <v>3.1749999999999998</v>
      </c>
      <c r="I184">
        <v>1.1930000000000001</v>
      </c>
      <c r="J184">
        <v>0.28938000000000003</v>
      </c>
    </row>
    <row r="185" spans="1:10">
      <c r="A185" s="14">
        <v>40448</v>
      </c>
      <c r="B185">
        <v>4.9550000000000001</v>
      </c>
      <c r="C185">
        <v>1.28667</v>
      </c>
      <c r="D185">
        <v>0.17499999999999999</v>
      </c>
      <c r="E185">
        <v>0.879</v>
      </c>
      <c r="F185">
        <v>0.73175000000000001</v>
      </c>
      <c r="G185">
        <v>0.21937999999999999</v>
      </c>
      <c r="H185">
        <v>3.1749999999999998</v>
      </c>
      <c r="I185">
        <v>1.2</v>
      </c>
      <c r="J185">
        <v>0.28938000000000003</v>
      </c>
    </row>
    <row r="186" spans="1:10">
      <c r="A186" s="14">
        <v>40449</v>
      </c>
      <c r="B186">
        <v>4.9333</v>
      </c>
      <c r="C186">
        <v>1.28786</v>
      </c>
      <c r="D186">
        <v>0.17499999999999999</v>
      </c>
      <c r="E186">
        <v>0.879</v>
      </c>
      <c r="F186">
        <v>0.73175000000000001</v>
      </c>
      <c r="G186">
        <v>0.21812999999999999</v>
      </c>
      <c r="H186">
        <v>3.1749999999999998</v>
      </c>
      <c r="I186">
        <v>1.208</v>
      </c>
      <c r="J186">
        <v>0.28938000000000003</v>
      </c>
    </row>
    <row r="187" spans="1:10">
      <c r="A187" s="14">
        <v>40450</v>
      </c>
      <c r="B187">
        <v>4.9733000000000001</v>
      </c>
      <c r="C187">
        <v>1.2857099999999999</v>
      </c>
      <c r="D187">
        <v>0.17499999999999999</v>
      </c>
      <c r="E187">
        <v>0.878</v>
      </c>
      <c r="F187">
        <v>0.73187999999999998</v>
      </c>
      <c r="G187">
        <v>0.21687999999999999</v>
      </c>
      <c r="H187">
        <v>3.165</v>
      </c>
      <c r="I187">
        <v>1.22</v>
      </c>
      <c r="J187">
        <v>0.28938000000000003</v>
      </c>
    </row>
    <row r="188" spans="1:10">
      <c r="A188" s="14">
        <v>40451</v>
      </c>
      <c r="B188">
        <v>5.0117000000000003</v>
      </c>
      <c r="C188">
        <v>1.28857</v>
      </c>
      <c r="D188">
        <v>0.17832999999999999</v>
      </c>
      <c r="E188">
        <v>0.879</v>
      </c>
      <c r="F188">
        <v>0.73187999999999998</v>
      </c>
      <c r="G188">
        <v>0.21687999999999999</v>
      </c>
      <c r="H188">
        <v>3.165</v>
      </c>
      <c r="I188">
        <v>1.2330000000000001</v>
      </c>
      <c r="J188">
        <v>0.28999999999999998</v>
      </c>
    </row>
    <row r="189" spans="1:10">
      <c r="A189" s="14">
        <v>40452</v>
      </c>
      <c r="B189">
        <v>4.88</v>
      </c>
      <c r="C189">
        <v>1.2814300000000001</v>
      </c>
      <c r="D189">
        <v>0.17832999999999999</v>
      </c>
      <c r="E189">
        <v>0.879</v>
      </c>
      <c r="F189">
        <v>0.73224999999999996</v>
      </c>
      <c r="G189">
        <v>0.21625</v>
      </c>
      <c r="H189">
        <v>3.165</v>
      </c>
      <c r="I189">
        <v>1.28</v>
      </c>
      <c r="J189">
        <v>0.28999999999999998</v>
      </c>
    </row>
    <row r="190" spans="1:10">
      <c r="A190" s="14">
        <v>40456</v>
      </c>
      <c r="B190">
        <v>4.9267000000000003</v>
      </c>
      <c r="C190">
        <v>1.28071</v>
      </c>
      <c r="D190">
        <v>0.18</v>
      </c>
      <c r="E190">
        <v>0.88</v>
      </c>
      <c r="F190">
        <v>0.73475000000000001</v>
      </c>
      <c r="G190">
        <v>0.215</v>
      </c>
      <c r="H190">
        <v>3.1749999999999998</v>
      </c>
      <c r="I190">
        <v>1.278</v>
      </c>
      <c r="J190">
        <v>0.29063</v>
      </c>
    </row>
    <row r="191" spans="1:10">
      <c r="A191" s="14">
        <v>40457</v>
      </c>
      <c r="B191">
        <v>4.83</v>
      </c>
      <c r="C191">
        <v>1.2814300000000001</v>
      </c>
      <c r="D191">
        <v>0.17832999999999999</v>
      </c>
      <c r="E191">
        <v>0.88600000000000001</v>
      </c>
      <c r="F191">
        <v>0.73663000000000001</v>
      </c>
      <c r="G191">
        <v>0.215</v>
      </c>
      <c r="H191">
        <v>3.1850000000000001</v>
      </c>
      <c r="I191">
        <v>1.28</v>
      </c>
      <c r="J191">
        <v>0.29063</v>
      </c>
    </row>
    <row r="192" spans="1:10">
      <c r="A192" s="14">
        <v>40458</v>
      </c>
      <c r="B192">
        <v>4.83</v>
      </c>
      <c r="C192">
        <v>1.28071</v>
      </c>
      <c r="D192">
        <v>0.17832999999999999</v>
      </c>
      <c r="E192">
        <v>0.89200000000000002</v>
      </c>
      <c r="F192">
        <v>0.73755999999999999</v>
      </c>
      <c r="G192">
        <v>0.20624999999999999</v>
      </c>
      <c r="H192">
        <v>3.1850000000000001</v>
      </c>
      <c r="I192">
        <v>1.29</v>
      </c>
      <c r="J192">
        <v>0.28999999999999998</v>
      </c>
    </row>
    <row r="193" spans="1:10">
      <c r="A193" s="14">
        <v>40459</v>
      </c>
      <c r="B193">
        <v>4.8383000000000003</v>
      </c>
      <c r="C193">
        <v>1.2814300000000001</v>
      </c>
      <c r="D193">
        <v>0.17749999999999999</v>
      </c>
      <c r="E193">
        <v>0.94199999999999995</v>
      </c>
      <c r="F193">
        <v>0.73880999999999997</v>
      </c>
      <c r="G193">
        <v>0.20499999999999999</v>
      </c>
      <c r="H193">
        <v>3.1850000000000001</v>
      </c>
      <c r="I193">
        <v>1.288</v>
      </c>
      <c r="J193">
        <v>0.28969</v>
      </c>
    </row>
    <row r="194" spans="1:10">
      <c r="A194" s="14">
        <v>40462</v>
      </c>
      <c r="B194">
        <v>4.8266999999999998</v>
      </c>
      <c r="C194">
        <v>1.2814300000000001</v>
      </c>
      <c r="D194">
        <v>0.17749999999999999</v>
      </c>
      <c r="E194">
        <v>0.95299999999999996</v>
      </c>
      <c r="F194">
        <v>0.73880999999999997</v>
      </c>
      <c r="G194">
        <v>0.20374999999999999</v>
      </c>
      <c r="H194">
        <v>3.1749999999999998</v>
      </c>
      <c r="I194">
        <v>1.2849999999999999</v>
      </c>
      <c r="J194">
        <v>0.28905999999999998</v>
      </c>
    </row>
    <row r="195" spans="1:10">
      <c r="A195" s="14">
        <v>40463</v>
      </c>
      <c r="B195">
        <v>4.8033000000000001</v>
      </c>
      <c r="C195">
        <v>1.2821400000000001</v>
      </c>
      <c r="D195">
        <v>0.17582999999999999</v>
      </c>
      <c r="E195">
        <v>0.95599999999999996</v>
      </c>
      <c r="F195">
        <v>0.73912999999999995</v>
      </c>
      <c r="G195">
        <v>0.20499999999999999</v>
      </c>
      <c r="H195">
        <v>3.1749999999999998</v>
      </c>
      <c r="I195">
        <v>1.29</v>
      </c>
      <c r="J195">
        <v>0.28905999999999998</v>
      </c>
    </row>
    <row r="196" spans="1:10">
      <c r="A196" s="14">
        <v>40464</v>
      </c>
      <c r="B196">
        <v>4.8499999999999996</v>
      </c>
      <c r="C196">
        <v>1.28643</v>
      </c>
      <c r="D196">
        <v>0.17582999999999999</v>
      </c>
      <c r="E196">
        <v>0.95899999999999996</v>
      </c>
      <c r="F196">
        <v>0.73912999999999995</v>
      </c>
      <c r="G196">
        <v>0.20438000000000001</v>
      </c>
      <c r="H196">
        <v>3.1749999999999998</v>
      </c>
      <c r="I196">
        <v>1.2929999999999999</v>
      </c>
      <c r="J196">
        <v>0.28905999999999998</v>
      </c>
    </row>
    <row r="197" spans="1:10">
      <c r="A197" s="14">
        <v>40465</v>
      </c>
      <c r="B197">
        <v>4.8</v>
      </c>
      <c r="C197">
        <v>1.29</v>
      </c>
      <c r="D197">
        <v>0.17416999999999999</v>
      </c>
      <c r="E197">
        <v>0.96499999999999997</v>
      </c>
      <c r="F197">
        <v>0.73912999999999995</v>
      </c>
      <c r="G197">
        <v>0.20250000000000001</v>
      </c>
      <c r="H197">
        <v>3.1749999999999998</v>
      </c>
      <c r="I197">
        <v>1.29</v>
      </c>
      <c r="J197">
        <v>0.28905999999999998</v>
      </c>
    </row>
    <row r="198" spans="1:10">
      <c r="A198" s="14">
        <v>40466</v>
      </c>
      <c r="B198">
        <v>4.8033000000000001</v>
      </c>
      <c r="C198">
        <v>1.2921400000000001</v>
      </c>
      <c r="D198">
        <v>0.17249999999999999</v>
      </c>
      <c r="E198">
        <v>0.97199999999999998</v>
      </c>
      <c r="F198">
        <v>0.73912999999999995</v>
      </c>
      <c r="G198">
        <v>0.20063</v>
      </c>
      <c r="H198">
        <v>3.1749999999999998</v>
      </c>
      <c r="I198">
        <v>1.298</v>
      </c>
      <c r="J198">
        <v>0.28905999999999998</v>
      </c>
    </row>
    <row r="199" spans="1:10">
      <c r="A199" s="14">
        <v>40469</v>
      </c>
      <c r="B199">
        <v>4.7416999999999998</v>
      </c>
      <c r="C199">
        <v>1.2935700000000001</v>
      </c>
      <c r="D199">
        <v>0.17249999999999999</v>
      </c>
      <c r="E199">
        <v>0.97699999999999998</v>
      </c>
      <c r="F199">
        <v>0.73912999999999995</v>
      </c>
      <c r="G199">
        <v>0.2</v>
      </c>
      <c r="H199">
        <v>3.1850000000000001</v>
      </c>
      <c r="I199">
        <v>1.3149999999999999</v>
      </c>
      <c r="J199">
        <v>0.28905999999999998</v>
      </c>
    </row>
    <row r="200" spans="1:10">
      <c r="A200" s="14">
        <v>40470</v>
      </c>
      <c r="B200">
        <v>4.7617000000000003</v>
      </c>
      <c r="C200">
        <v>1.27929</v>
      </c>
      <c r="D200">
        <v>0.17416999999999999</v>
      </c>
      <c r="E200">
        <v>0.98199999999999998</v>
      </c>
      <c r="F200">
        <v>0.73975000000000002</v>
      </c>
      <c r="G200">
        <v>0.19875000000000001</v>
      </c>
      <c r="H200">
        <v>3.1949999999999998</v>
      </c>
      <c r="I200">
        <v>1.35</v>
      </c>
      <c r="J200">
        <v>0.28905999999999998</v>
      </c>
    </row>
    <row r="201" spans="1:10">
      <c r="A201" s="14">
        <v>40471</v>
      </c>
      <c r="B201">
        <v>4.7750000000000004</v>
      </c>
      <c r="C201">
        <v>1.27857</v>
      </c>
      <c r="D201">
        <v>0.17416999999999999</v>
      </c>
      <c r="E201">
        <v>0.98499999999999999</v>
      </c>
      <c r="F201">
        <v>0.73850000000000005</v>
      </c>
      <c r="G201">
        <v>0.19875000000000001</v>
      </c>
      <c r="H201">
        <v>3.1850000000000001</v>
      </c>
      <c r="I201">
        <v>1.33</v>
      </c>
      <c r="J201">
        <v>0.28905999999999998</v>
      </c>
    </row>
    <row r="202" spans="1:10">
      <c r="A202" s="14">
        <v>40472</v>
      </c>
      <c r="B202">
        <v>4.75</v>
      </c>
      <c r="C202">
        <v>1.27786</v>
      </c>
      <c r="D202">
        <v>0.17333000000000001</v>
      </c>
      <c r="E202">
        <v>0.98699999999999999</v>
      </c>
      <c r="F202">
        <v>0.73724999999999996</v>
      </c>
      <c r="G202">
        <v>0.19813</v>
      </c>
      <c r="H202">
        <v>3.1949999999999998</v>
      </c>
      <c r="I202">
        <v>1.34</v>
      </c>
      <c r="J202">
        <v>0.28905999999999998</v>
      </c>
    </row>
    <row r="203" spans="1:10">
      <c r="A203" s="14">
        <v>40473</v>
      </c>
      <c r="B203">
        <v>4.7699999999999996</v>
      </c>
      <c r="C203">
        <v>1.27929</v>
      </c>
      <c r="D203">
        <v>0.17333000000000001</v>
      </c>
      <c r="E203">
        <v>0.99299999999999999</v>
      </c>
      <c r="F203">
        <v>0.73724999999999996</v>
      </c>
      <c r="G203">
        <v>0.19813</v>
      </c>
      <c r="H203">
        <v>3.2050000000000001</v>
      </c>
      <c r="I203">
        <v>1.39</v>
      </c>
      <c r="J203">
        <v>0.28843999999999997</v>
      </c>
    </row>
    <row r="204" spans="1:10">
      <c r="A204" s="14">
        <v>40476</v>
      </c>
      <c r="B204">
        <v>4.7866999999999997</v>
      </c>
      <c r="C204">
        <v>1.27929</v>
      </c>
      <c r="D204">
        <v>0.17083000000000001</v>
      </c>
      <c r="E204">
        <v>1</v>
      </c>
      <c r="F204">
        <v>0.73663000000000001</v>
      </c>
      <c r="G204">
        <v>0.19813</v>
      </c>
      <c r="H204">
        <v>3.2</v>
      </c>
      <c r="I204">
        <v>1.4330000000000001</v>
      </c>
      <c r="J204">
        <v>0.28843999999999997</v>
      </c>
    </row>
    <row r="205" spans="1:10">
      <c r="A205" s="14">
        <v>40477</v>
      </c>
      <c r="B205">
        <v>4.8600000000000003</v>
      </c>
      <c r="C205">
        <v>1.28</v>
      </c>
      <c r="D205">
        <v>0.17083000000000001</v>
      </c>
      <c r="E205">
        <v>1.008</v>
      </c>
      <c r="F205">
        <v>0.73724999999999996</v>
      </c>
      <c r="G205">
        <v>0.19813</v>
      </c>
      <c r="H205">
        <v>3.1850000000000001</v>
      </c>
      <c r="I205">
        <v>1.45</v>
      </c>
      <c r="J205">
        <v>0.28843999999999997</v>
      </c>
    </row>
    <row r="206" spans="1:10">
      <c r="A206" s="14">
        <v>40478</v>
      </c>
      <c r="B206">
        <v>4.8567</v>
      </c>
      <c r="C206">
        <v>1.2821400000000001</v>
      </c>
      <c r="D206">
        <v>0.17</v>
      </c>
      <c r="E206">
        <v>1.016</v>
      </c>
      <c r="F206">
        <v>0.73724999999999996</v>
      </c>
      <c r="G206">
        <v>0.19688</v>
      </c>
      <c r="H206">
        <v>3.1850000000000001</v>
      </c>
      <c r="I206">
        <v>1.488</v>
      </c>
      <c r="J206">
        <v>0.28843999999999997</v>
      </c>
    </row>
    <row r="207" spans="1:10">
      <c r="A207" s="14">
        <v>40479</v>
      </c>
      <c r="B207">
        <v>4.7916999999999996</v>
      </c>
      <c r="C207">
        <v>1.2835700000000001</v>
      </c>
      <c r="D207">
        <v>0.16833000000000001</v>
      </c>
      <c r="E207">
        <v>1.0249999999999999</v>
      </c>
      <c r="F207">
        <v>0.73724999999999996</v>
      </c>
      <c r="G207">
        <v>0.19625000000000001</v>
      </c>
      <c r="H207">
        <v>3.1949999999999998</v>
      </c>
      <c r="I207">
        <v>1.498</v>
      </c>
      <c r="J207">
        <v>0.28843999999999997</v>
      </c>
    </row>
    <row r="208" spans="1:10">
      <c r="A208" s="14">
        <v>40480</v>
      </c>
      <c r="B208">
        <v>4.8716999999999997</v>
      </c>
      <c r="C208">
        <v>1.2849999999999999</v>
      </c>
      <c r="D208">
        <v>0.17</v>
      </c>
      <c r="E208">
        <v>1.0289999999999999</v>
      </c>
      <c r="F208">
        <v>0.73975000000000002</v>
      </c>
      <c r="G208">
        <v>0.19688</v>
      </c>
      <c r="H208">
        <v>3.1850000000000001</v>
      </c>
      <c r="I208">
        <v>1.518</v>
      </c>
      <c r="J208">
        <v>0.28813</v>
      </c>
    </row>
    <row r="209" spans="1:10">
      <c r="A209" s="14">
        <v>40483</v>
      </c>
      <c r="B209">
        <v>4.8017000000000003</v>
      </c>
      <c r="C209">
        <v>1.2849999999999999</v>
      </c>
      <c r="D209">
        <v>0.16833000000000001</v>
      </c>
      <c r="E209">
        <v>1.032</v>
      </c>
      <c r="F209">
        <v>0.74224999999999997</v>
      </c>
      <c r="G209">
        <v>0.19688</v>
      </c>
      <c r="H209">
        <v>3.1949999999999998</v>
      </c>
      <c r="I209">
        <v>1.53</v>
      </c>
      <c r="J209">
        <v>0.28688000000000002</v>
      </c>
    </row>
    <row r="210" spans="1:10">
      <c r="A210" s="14">
        <v>40484</v>
      </c>
      <c r="B210">
        <v>4.8250000000000002</v>
      </c>
      <c r="C210">
        <v>1.28714</v>
      </c>
      <c r="D210">
        <v>0.16833000000000001</v>
      </c>
      <c r="E210">
        <v>1.0369999999999999</v>
      </c>
      <c r="F210">
        <v>0.74099999999999999</v>
      </c>
      <c r="G210">
        <v>0.19688</v>
      </c>
      <c r="H210">
        <v>3.1949999999999998</v>
      </c>
      <c r="I210">
        <v>1.5429999999999999</v>
      </c>
      <c r="J210">
        <v>0.28594000000000003</v>
      </c>
    </row>
    <row r="211" spans="1:10">
      <c r="A211" s="14">
        <v>40485</v>
      </c>
      <c r="B211">
        <v>4.95</v>
      </c>
      <c r="C211">
        <v>1.28643</v>
      </c>
      <c r="D211">
        <v>0.16750000000000001</v>
      </c>
      <c r="E211">
        <v>1.0429999999999999</v>
      </c>
      <c r="F211">
        <v>0.74099999999999999</v>
      </c>
      <c r="G211">
        <v>0.19750000000000001</v>
      </c>
      <c r="H211">
        <v>3.1749999999999998</v>
      </c>
      <c r="I211">
        <v>1.5529999999999999</v>
      </c>
      <c r="J211">
        <v>0.28594000000000003</v>
      </c>
    </row>
    <row r="212" spans="1:10">
      <c r="A212" s="14">
        <v>40486</v>
      </c>
      <c r="B212">
        <v>4.95</v>
      </c>
      <c r="C212">
        <v>1.28643</v>
      </c>
      <c r="D212">
        <v>0.16750000000000001</v>
      </c>
      <c r="E212">
        <v>1.0449999999999999</v>
      </c>
      <c r="F212">
        <v>0.74038000000000004</v>
      </c>
      <c r="G212">
        <v>0.19563</v>
      </c>
      <c r="H212">
        <v>3.1850000000000001</v>
      </c>
      <c r="I212">
        <v>1.5680000000000001</v>
      </c>
      <c r="J212">
        <v>0.28594000000000003</v>
      </c>
    </row>
    <row r="213" spans="1:10">
      <c r="A213" s="14">
        <v>40487</v>
      </c>
      <c r="B213">
        <v>4.9932999999999996</v>
      </c>
      <c r="C213">
        <v>1.29</v>
      </c>
      <c r="D213">
        <v>0.16750000000000001</v>
      </c>
      <c r="E213">
        <v>1.0449999999999999</v>
      </c>
      <c r="F213">
        <v>0.73912999999999995</v>
      </c>
      <c r="G213">
        <v>0.19625000000000001</v>
      </c>
      <c r="H213">
        <v>3.1850000000000001</v>
      </c>
      <c r="I213">
        <v>1.57</v>
      </c>
      <c r="J213">
        <v>0.28594000000000003</v>
      </c>
    </row>
    <row r="214" spans="1:10">
      <c r="A214" s="14">
        <v>40490</v>
      </c>
      <c r="B214">
        <v>5.01</v>
      </c>
      <c r="C214">
        <v>1.28857</v>
      </c>
      <c r="D214">
        <v>0.16750000000000001</v>
      </c>
      <c r="E214">
        <v>1.046</v>
      </c>
      <c r="F214">
        <v>0.73912999999999995</v>
      </c>
      <c r="G214">
        <v>0.19625000000000001</v>
      </c>
      <c r="H214">
        <v>3.1949999999999998</v>
      </c>
      <c r="I214">
        <v>1.57</v>
      </c>
      <c r="J214">
        <v>0.28563</v>
      </c>
    </row>
    <row r="215" spans="1:10">
      <c r="A215" s="14">
        <v>40491</v>
      </c>
      <c r="B215">
        <v>5.0266999999999999</v>
      </c>
      <c r="C215">
        <v>1.28643</v>
      </c>
      <c r="D215">
        <v>0.16750000000000001</v>
      </c>
      <c r="E215">
        <v>1.0469999999999999</v>
      </c>
      <c r="F215">
        <v>0.73912999999999995</v>
      </c>
      <c r="G215">
        <v>0.19625000000000001</v>
      </c>
      <c r="H215">
        <v>3.1749999999999998</v>
      </c>
      <c r="I215">
        <v>1.573</v>
      </c>
      <c r="J215">
        <v>0.28563</v>
      </c>
    </row>
    <row r="216" spans="1:10">
      <c r="A216" s="14">
        <v>40492</v>
      </c>
      <c r="B216">
        <v>5.0599999999999996</v>
      </c>
      <c r="C216">
        <v>1.2842899999999999</v>
      </c>
      <c r="D216">
        <v>0.16750000000000001</v>
      </c>
      <c r="E216">
        <v>1.0489999999999999</v>
      </c>
      <c r="F216">
        <v>0.73850000000000005</v>
      </c>
      <c r="G216">
        <v>0.19500000000000001</v>
      </c>
      <c r="H216">
        <v>3.165</v>
      </c>
      <c r="I216">
        <v>1.58</v>
      </c>
      <c r="J216">
        <v>0.28563</v>
      </c>
    </row>
    <row r="217" spans="1:10">
      <c r="A217" s="14">
        <v>40493</v>
      </c>
      <c r="B217">
        <v>5.0650000000000004</v>
      </c>
      <c r="C217">
        <v>1.2842899999999999</v>
      </c>
      <c r="D217">
        <v>0.16750000000000001</v>
      </c>
      <c r="E217">
        <v>1.05</v>
      </c>
      <c r="F217">
        <v>0.73912999999999995</v>
      </c>
      <c r="G217">
        <v>0.19375000000000001</v>
      </c>
      <c r="H217">
        <v>3.1850000000000001</v>
      </c>
      <c r="I217">
        <v>1.58</v>
      </c>
      <c r="J217">
        <v>0.28563</v>
      </c>
    </row>
    <row r="218" spans="1:10">
      <c r="A218" s="14">
        <v>40494</v>
      </c>
      <c r="B218">
        <v>5.0599999999999996</v>
      </c>
      <c r="C218">
        <v>1.2842899999999999</v>
      </c>
      <c r="D218">
        <v>0.16750000000000001</v>
      </c>
      <c r="E218">
        <v>1.05</v>
      </c>
      <c r="F218">
        <v>0.73850000000000005</v>
      </c>
      <c r="G218">
        <v>0.19438</v>
      </c>
      <c r="H218">
        <v>3.17</v>
      </c>
      <c r="I218">
        <v>1.583</v>
      </c>
      <c r="J218">
        <v>0.28563</v>
      </c>
    </row>
    <row r="219" spans="1:10">
      <c r="A219" s="14">
        <v>40497</v>
      </c>
      <c r="B219">
        <v>5.0483000000000002</v>
      </c>
      <c r="C219">
        <v>1.2835700000000001</v>
      </c>
      <c r="D219">
        <v>0.16750000000000001</v>
      </c>
      <c r="E219">
        <v>1.05</v>
      </c>
      <c r="F219">
        <v>0.73912999999999995</v>
      </c>
      <c r="G219">
        <v>0.19563</v>
      </c>
      <c r="H219">
        <v>3.1850000000000001</v>
      </c>
      <c r="I219">
        <v>1.583</v>
      </c>
      <c r="J219">
        <v>0.28563</v>
      </c>
    </row>
    <row r="220" spans="1:10">
      <c r="A220" s="14">
        <v>40498</v>
      </c>
      <c r="B220">
        <v>5.0199999999999996</v>
      </c>
      <c r="C220">
        <v>1.2821400000000001</v>
      </c>
      <c r="D220">
        <v>0.16583000000000001</v>
      </c>
      <c r="E220">
        <v>1.0489999999999999</v>
      </c>
      <c r="F220">
        <v>0.73912999999999995</v>
      </c>
      <c r="G220">
        <v>0.19438</v>
      </c>
      <c r="H220">
        <v>3.1850000000000001</v>
      </c>
      <c r="I220">
        <v>1.58</v>
      </c>
      <c r="J220">
        <v>0.28438000000000002</v>
      </c>
    </row>
    <row r="221" spans="1:10">
      <c r="A221" s="14">
        <v>40499</v>
      </c>
      <c r="B221">
        <v>5.0217000000000001</v>
      </c>
      <c r="C221">
        <v>1.2828599999999999</v>
      </c>
      <c r="D221">
        <v>0.16750000000000001</v>
      </c>
      <c r="E221">
        <v>1.048</v>
      </c>
      <c r="F221">
        <v>0.73750000000000004</v>
      </c>
      <c r="G221">
        <v>0.19563</v>
      </c>
      <c r="H221">
        <v>3.1749999999999998</v>
      </c>
      <c r="I221">
        <v>1.583</v>
      </c>
      <c r="J221">
        <v>0.28438000000000002</v>
      </c>
    </row>
    <row r="222" spans="1:10">
      <c r="A222" s="14">
        <v>40500</v>
      </c>
      <c r="B222">
        <v>5.01</v>
      </c>
      <c r="C222">
        <v>1.2821400000000001</v>
      </c>
      <c r="D222">
        <v>0.16667000000000001</v>
      </c>
      <c r="E222">
        <v>1.05</v>
      </c>
      <c r="F222">
        <v>0.73750000000000004</v>
      </c>
      <c r="G222">
        <v>0.19563</v>
      </c>
      <c r="H222">
        <v>3.17</v>
      </c>
      <c r="I222">
        <v>1.58</v>
      </c>
      <c r="J222">
        <v>0.28438000000000002</v>
      </c>
    </row>
    <row r="223" spans="1:10">
      <c r="A223" s="14">
        <v>40501</v>
      </c>
      <c r="B223">
        <v>5.0033000000000003</v>
      </c>
      <c r="C223">
        <v>1.2821400000000001</v>
      </c>
      <c r="D223">
        <v>0.16667000000000001</v>
      </c>
      <c r="E223">
        <v>1.0489999999999999</v>
      </c>
      <c r="F223">
        <v>0.73875000000000002</v>
      </c>
      <c r="G223">
        <v>0.19563</v>
      </c>
      <c r="H223">
        <v>3.1850000000000001</v>
      </c>
      <c r="I223">
        <v>1.583</v>
      </c>
      <c r="J223">
        <v>0.28438000000000002</v>
      </c>
    </row>
    <row r="224" spans="1:10">
      <c r="A224" s="14">
        <v>40504</v>
      </c>
      <c r="B224">
        <v>5</v>
      </c>
      <c r="C224">
        <v>1.2842899999999999</v>
      </c>
      <c r="D224">
        <v>0.16833000000000001</v>
      </c>
      <c r="E224">
        <v>1.048</v>
      </c>
      <c r="F224">
        <v>0.74</v>
      </c>
      <c r="G224">
        <v>0.19563</v>
      </c>
      <c r="H224">
        <v>3.2</v>
      </c>
      <c r="I224">
        <v>1.58</v>
      </c>
      <c r="J224">
        <v>0.28438000000000002</v>
      </c>
    </row>
    <row r="225" spans="1:10">
      <c r="A225" s="14">
        <v>40505</v>
      </c>
      <c r="B225">
        <v>5.0549999999999997</v>
      </c>
      <c r="C225">
        <v>1.29071</v>
      </c>
      <c r="D225">
        <v>0.17</v>
      </c>
      <c r="E225">
        <v>1.046</v>
      </c>
      <c r="F225">
        <v>0.74</v>
      </c>
      <c r="G225">
        <v>0.19563</v>
      </c>
      <c r="H225">
        <v>3.165</v>
      </c>
      <c r="I225">
        <v>1.583</v>
      </c>
      <c r="J225">
        <v>0.28438000000000002</v>
      </c>
    </row>
    <row r="226" spans="1:10">
      <c r="A226" s="14">
        <v>40506</v>
      </c>
      <c r="B226">
        <v>5.0567000000000002</v>
      </c>
      <c r="C226">
        <v>1.29714</v>
      </c>
      <c r="D226">
        <v>0.17</v>
      </c>
      <c r="E226">
        <v>1.044</v>
      </c>
      <c r="F226">
        <v>0.74</v>
      </c>
      <c r="G226">
        <v>0.19500000000000001</v>
      </c>
      <c r="H226">
        <v>3.1850000000000001</v>
      </c>
      <c r="I226">
        <v>1.6</v>
      </c>
      <c r="J226">
        <v>0.28438000000000002</v>
      </c>
    </row>
    <row r="227" spans="1:10">
      <c r="A227" s="14">
        <v>40507</v>
      </c>
      <c r="B227">
        <v>5.08</v>
      </c>
      <c r="C227">
        <v>1.29643</v>
      </c>
      <c r="D227">
        <v>0.17</v>
      </c>
      <c r="E227">
        <v>1.0409999999999999</v>
      </c>
      <c r="F227">
        <v>0.73875000000000002</v>
      </c>
      <c r="G227">
        <v>0.19438</v>
      </c>
      <c r="H227">
        <v>3.165</v>
      </c>
      <c r="I227">
        <v>1.605</v>
      </c>
      <c r="J227">
        <v>0.28438000000000002</v>
      </c>
    </row>
    <row r="228" spans="1:10">
      <c r="A228" s="14">
        <v>40508</v>
      </c>
      <c r="B228">
        <v>5.0567000000000002</v>
      </c>
      <c r="C228">
        <v>1.2949999999999999</v>
      </c>
      <c r="D228">
        <v>0.17166999999999999</v>
      </c>
      <c r="E228">
        <v>1.04</v>
      </c>
      <c r="F228">
        <v>0.73875000000000002</v>
      </c>
      <c r="G228">
        <v>0.19062999999999999</v>
      </c>
      <c r="H228">
        <v>3.1850000000000001</v>
      </c>
      <c r="I228">
        <v>1.613</v>
      </c>
      <c r="J228">
        <v>0.28749999999999998</v>
      </c>
    </row>
    <row r="229" spans="1:10">
      <c r="A229" s="14">
        <v>40511</v>
      </c>
      <c r="B229">
        <v>5.0716999999999999</v>
      </c>
      <c r="C229">
        <v>1.2935700000000001</v>
      </c>
      <c r="D229">
        <v>0.17166999999999999</v>
      </c>
      <c r="E229">
        <v>1.0389999999999999</v>
      </c>
      <c r="F229">
        <v>0.73750000000000004</v>
      </c>
      <c r="G229">
        <v>0.19</v>
      </c>
      <c r="H229">
        <v>3.1850000000000001</v>
      </c>
      <c r="I229">
        <v>1.625</v>
      </c>
      <c r="J229">
        <v>0.29187999999999997</v>
      </c>
    </row>
    <row r="230" spans="1:10">
      <c r="A230" s="14">
        <v>40512</v>
      </c>
      <c r="B230">
        <v>5.0433000000000003</v>
      </c>
      <c r="C230">
        <v>1.29714</v>
      </c>
      <c r="D230">
        <v>0.17</v>
      </c>
      <c r="E230">
        <v>1.0349999999999999</v>
      </c>
      <c r="F230">
        <v>0.73875000000000002</v>
      </c>
      <c r="G230">
        <v>0.18875</v>
      </c>
      <c r="H230">
        <v>3.165</v>
      </c>
      <c r="I230">
        <v>1.6379999999999999</v>
      </c>
      <c r="J230">
        <v>0.29437999999999998</v>
      </c>
    </row>
    <row r="231" spans="1:10">
      <c r="A231" s="14">
        <v>40513</v>
      </c>
      <c r="B231">
        <v>4.99</v>
      </c>
      <c r="C231">
        <v>1.29857</v>
      </c>
      <c r="D231">
        <v>0.17166999999999999</v>
      </c>
      <c r="E231">
        <v>1.03</v>
      </c>
      <c r="F231">
        <v>0.73875000000000002</v>
      </c>
      <c r="G231">
        <v>0.1875</v>
      </c>
      <c r="H231">
        <v>3.1850000000000001</v>
      </c>
      <c r="I231">
        <v>1.665</v>
      </c>
      <c r="J231">
        <v>0.29593999999999998</v>
      </c>
    </row>
    <row r="232" spans="1:10">
      <c r="A232" s="14">
        <v>40514</v>
      </c>
      <c r="B232">
        <v>4.9983000000000004</v>
      </c>
      <c r="C232">
        <v>1.29786</v>
      </c>
      <c r="D232">
        <v>0.17166999999999999</v>
      </c>
      <c r="E232">
        <v>1.0309999999999999</v>
      </c>
      <c r="F232">
        <v>0.73875000000000002</v>
      </c>
      <c r="G232">
        <v>0.1875</v>
      </c>
      <c r="H232">
        <v>3.1949999999999998</v>
      </c>
      <c r="I232">
        <v>1.6850000000000001</v>
      </c>
      <c r="J232">
        <v>0.30031000000000002</v>
      </c>
    </row>
    <row r="233" spans="1:10">
      <c r="A233" s="14">
        <v>40515</v>
      </c>
      <c r="B233">
        <v>4.9950000000000001</v>
      </c>
      <c r="C233">
        <v>1.2957099999999999</v>
      </c>
      <c r="D233">
        <v>0.16833000000000001</v>
      </c>
      <c r="E233">
        <v>1.028</v>
      </c>
      <c r="F233">
        <v>0.74124999999999996</v>
      </c>
      <c r="G233">
        <v>0.18375</v>
      </c>
      <c r="H233">
        <v>3.1949999999999998</v>
      </c>
      <c r="I233">
        <v>1.7050000000000001</v>
      </c>
      <c r="J233">
        <v>0.30343999999999999</v>
      </c>
    </row>
    <row r="234" spans="1:10">
      <c r="A234" s="14">
        <v>40518</v>
      </c>
      <c r="B234">
        <v>4.9932999999999996</v>
      </c>
      <c r="C234">
        <v>1.2942899999999999</v>
      </c>
      <c r="D234">
        <v>0.16833000000000001</v>
      </c>
      <c r="E234">
        <v>1.0269999999999999</v>
      </c>
      <c r="F234">
        <v>0.74250000000000005</v>
      </c>
      <c r="G234">
        <v>0.1825</v>
      </c>
      <c r="H234">
        <v>3.2149999999999999</v>
      </c>
      <c r="I234">
        <v>1.7250000000000001</v>
      </c>
      <c r="J234">
        <v>0.30343999999999999</v>
      </c>
    </row>
    <row r="235" spans="1:10">
      <c r="A235" s="14">
        <v>40519</v>
      </c>
      <c r="B235">
        <v>4.9983000000000004</v>
      </c>
      <c r="C235">
        <v>1.2949999999999999</v>
      </c>
      <c r="D235">
        <v>0.16833000000000001</v>
      </c>
      <c r="E235">
        <v>1.028</v>
      </c>
      <c r="F235">
        <v>0.74375000000000002</v>
      </c>
      <c r="G235">
        <v>0.1825</v>
      </c>
      <c r="H235">
        <v>3.19</v>
      </c>
      <c r="I235">
        <v>1.738</v>
      </c>
      <c r="J235">
        <v>0.30343999999999999</v>
      </c>
    </row>
    <row r="236" spans="1:10">
      <c r="A236" s="14">
        <v>40520</v>
      </c>
      <c r="B236">
        <v>5</v>
      </c>
      <c r="C236">
        <v>1.2957099999999999</v>
      </c>
      <c r="D236">
        <v>0.16833000000000001</v>
      </c>
      <c r="E236">
        <v>1.026</v>
      </c>
      <c r="F236">
        <v>0.74375000000000002</v>
      </c>
      <c r="G236">
        <v>0.1825</v>
      </c>
      <c r="H236">
        <v>3.1850000000000001</v>
      </c>
      <c r="I236">
        <v>1.7529999999999999</v>
      </c>
      <c r="J236">
        <v>0.30343999999999999</v>
      </c>
    </row>
    <row r="237" spans="1:10">
      <c r="A237" s="14">
        <v>40521</v>
      </c>
      <c r="B237">
        <v>5.08</v>
      </c>
      <c r="C237">
        <v>1.2957099999999999</v>
      </c>
      <c r="D237">
        <v>0.16833000000000001</v>
      </c>
      <c r="E237">
        <v>1.0269999999999999</v>
      </c>
      <c r="F237">
        <v>0.74375000000000002</v>
      </c>
      <c r="G237">
        <v>0.1825</v>
      </c>
      <c r="H237">
        <v>3.1949999999999998</v>
      </c>
      <c r="I237">
        <v>1.788</v>
      </c>
      <c r="J237">
        <v>0.30219000000000001</v>
      </c>
    </row>
    <row r="238" spans="1:10">
      <c r="A238" s="14">
        <v>40522</v>
      </c>
      <c r="B238">
        <v>5.12</v>
      </c>
      <c r="C238">
        <v>1.2957099999999999</v>
      </c>
      <c r="D238">
        <v>0.16833000000000001</v>
      </c>
      <c r="E238">
        <v>1.0269999999999999</v>
      </c>
      <c r="F238">
        <v>0.74375000000000002</v>
      </c>
      <c r="G238">
        <v>0.18124999999999999</v>
      </c>
      <c r="H238">
        <v>3.1949999999999998</v>
      </c>
      <c r="I238">
        <v>1.8</v>
      </c>
      <c r="J238">
        <v>0.30219000000000001</v>
      </c>
    </row>
    <row r="239" spans="1:10">
      <c r="A239" s="14">
        <v>40525</v>
      </c>
      <c r="B239">
        <v>5.08</v>
      </c>
      <c r="C239">
        <v>1.2957099999999999</v>
      </c>
      <c r="D239">
        <v>0.17</v>
      </c>
      <c r="E239">
        <v>1.028</v>
      </c>
      <c r="F239">
        <v>0.745</v>
      </c>
      <c r="G239">
        <v>0.1825</v>
      </c>
      <c r="H239">
        <v>3.1850000000000001</v>
      </c>
      <c r="I239">
        <v>1.8049999999999999</v>
      </c>
      <c r="J239">
        <v>0.30219000000000001</v>
      </c>
    </row>
    <row r="240" spans="1:10">
      <c r="A240" s="14">
        <v>40526</v>
      </c>
      <c r="B240">
        <v>5.1100000000000003</v>
      </c>
      <c r="C240">
        <v>1.2957099999999999</v>
      </c>
      <c r="D240">
        <v>0.17</v>
      </c>
      <c r="E240">
        <v>1.0289999999999999</v>
      </c>
      <c r="F240">
        <v>0.745</v>
      </c>
      <c r="G240">
        <v>0.1825</v>
      </c>
      <c r="H240">
        <v>3.1949999999999998</v>
      </c>
      <c r="I240">
        <v>1.8080000000000001</v>
      </c>
      <c r="J240">
        <v>0.30155999999999999</v>
      </c>
    </row>
    <row r="241" spans="1:10">
      <c r="A241" s="14">
        <v>40527</v>
      </c>
      <c r="B241">
        <v>5.1050000000000004</v>
      </c>
      <c r="C241">
        <v>1.2957099999999999</v>
      </c>
      <c r="D241">
        <v>0.17</v>
      </c>
      <c r="E241">
        <v>1.0289999999999999</v>
      </c>
      <c r="F241">
        <v>0.74750000000000005</v>
      </c>
      <c r="G241">
        <v>0.18287999999999999</v>
      </c>
      <c r="H241">
        <v>3.1850000000000001</v>
      </c>
      <c r="I241">
        <v>1.8129999999999999</v>
      </c>
      <c r="J241">
        <v>0.30155999999999999</v>
      </c>
    </row>
    <row r="242" spans="1:10">
      <c r="A242" s="14">
        <v>40528</v>
      </c>
      <c r="B242">
        <v>5.0199999999999996</v>
      </c>
      <c r="C242">
        <v>1.2957099999999999</v>
      </c>
      <c r="D242">
        <v>0.17</v>
      </c>
      <c r="E242">
        <v>1.0289999999999999</v>
      </c>
      <c r="F242">
        <v>0.74750000000000005</v>
      </c>
      <c r="G242">
        <v>0.18412999999999999</v>
      </c>
      <c r="H242">
        <v>3.1949999999999998</v>
      </c>
      <c r="I242">
        <v>1.8280000000000001</v>
      </c>
      <c r="J242">
        <v>0.30187999999999998</v>
      </c>
    </row>
    <row r="243" spans="1:10">
      <c r="A243" s="14">
        <v>40529</v>
      </c>
      <c r="B243">
        <v>4.97</v>
      </c>
      <c r="C243">
        <v>1.2957099999999999</v>
      </c>
      <c r="D243">
        <v>0.17</v>
      </c>
      <c r="E243">
        <v>1.028</v>
      </c>
      <c r="F243">
        <v>0.74938000000000005</v>
      </c>
      <c r="G243">
        <v>0.18412999999999999</v>
      </c>
      <c r="H243">
        <v>3.18</v>
      </c>
      <c r="I243">
        <v>1.853</v>
      </c>
      <c r="J243">
        <v>0.30187999999999998</v>
      </c>
    </row>
    <row r="244" spans="1:10">
      <c r="A244" s="14">
        <v>40532</v>
      </c>
      <c r="B244">
        <v>4.95</v>
      </c>
      <c r="C244">
        <v>1.2957099999999999</v>
      </c>
      <c r="D244">
        <v>0.16916999999999999</v>
      </c>
      <c r="E244">
        <v>1.026</v>
      </c>
      <c r="F244">
        <v>0.75</v>
      </c>
      <c r="G244">
        <v>0.18412999999999999</v>
      </c>
      <c r="H244">
        <v>3.2050000000000001</v>
      </c>
      <c r="I244">
        <v>1.883</v>
      </c>
      <c r="J244">
        <v>0.30375000000000002</v>
      </c>
    </row>
    <row r="245" spans="1:10">
      <c r="A245" s="14">
        <v>40533</v>
      </c>
      <c r="B245">
        <v>4.9800000000000004</v>
      </c>
      <c r="C245">
        <v>1.2957099999999999</v>
      </c>
      <c r="D245">
        <v>0.16916999999999999</v>
      </c>
      <c r="E245">
        <v>1.026</v>
      </c>
      <c r="F245">
        <v>0.75124999999999997</v>
      </c>
      <c r="G245">
        <v>0.18437999999999999</v>
      </c>
      <c r="H245">
        <v>3.17</v>
      </c>
      <c r="I245">
        <v>1.903</v>
      </c>
      <c r="J245">
        <v>0.30375000000000002</v>
      </c>
    </row>
    <row r="246" spans="1:10">
      <c r="A246" s="14">
        <v>40534</v>
      </c>
      <c r="B246">
        <v>5.0016999999999996</v>
      </c>
      <c r="C246">
        <v>1.2957099999999999</v>
      </c>
      <c r="D246">
        <v>0.16916999999999999</v>
      </c>
      <c r="E246">
        <v>1.0249999999999999</v>
      </c>
      <c r="F246">
        <v>0.75187999999999999</v>
      </c>
      <c r="G246">
        <v>0.18562999999999999</v>
      </c>
      <c r="H246">
        <v>3.165</v>
      </c>
      <c r="I246">
        <v>1.92</v>
      </c>
      <c r="J246">
        <v>0.30281000000000002</v>
      </c>
    </row>
    <row r="247" spans="1:10">
      <c r="A247" s="14">
        <v>40535</v>
      </c>
      <c r="B247">
        <v>5.03</v>
      </c>
      <c r="C247">
        <v>1.2957099999999999</v>
      </c>
      <c r="D247">
        <v>0.16916999999999999</v>
      </c>
      <c r="E247">
        <v>1.024</v>
      </c>
      <c r="F247">
        <v>0.75249999999999995</v>
      </c>
      <c r="G247">
        <v>0.18687999999999999</v>
      </c>
      <c r="H247">
        <v>3.1850000000000001</v>
      </c>
      <c r="I247">
        <v>1.9330000000000001</v>
      </c>
      <c r="J247">
        <v>0.30281000000000002</v>
      </c>
    </row>
    <row r="248" spans="1:10">
      <c r="A248" s="14">
        <v>40536</v>
      </c>
      <c r="B248">
        <v>4.9667000000000003</v>
      </c>
      <c r="C248">
        <v>1.2992900000000001</v>
      </c>
      <c r="D248">
        <v>0.17083000000000001</v>
      </c>
      <c r="E248">
        <v>1.0229999999999999</v>
      </c>
      <c r="F248">
        <v>0.75438000000000005</v>
      </c>
      <c r="G248">
        <v>0.18687999999999999</v>
      </c>
      <c r="H248">
        <v>3.1850000000000001</v>
      </c>
      <c r="I248">
        <v>1.948</v>
      </c>
      <c r="J248">
        <v>0.30281000000000002</v>
      </c>
    </row>
    <row r="249" spans="1:10">
      <c r="A249" s="14">
        <v>40541</v>
      </c>
      <c r="B249">
        <v>5.0167000000000002</v>
      </c>
      <c r="C249">
        <v>1.3</v>
      </c>
      <c r="D249">
        <v>0.17083000000000001</v>
      </c>
      <c r="E249">
        <v>1.022</v>
      </c>
      <c r="F249">
        <v>0.75438000000000005</v>
      </c>
      <c r="G249">
        <v>0.18687999999999999</v>
      </c>
      <c r="H249">
        <v>3.1749999999999998</v>
      </c>
      <c r="I249">
        <v>1.95</v>
      </c>
      <c r="J249">
        <v>0.30281000000000002</v>
      </c>
    </row>
    <row r="250" spans="1:10">
      <c r="A250" s="14">
        <v>40542</v>
      </c>
      <c r="B250">
        <v>5.0316999999999998</v>
      </c>
      <c r="C250">
        <v>1.3</v>
      </c>
      <c r="D250">
        <v>0.17083000000000001</v>
      </c>
      <c r="E250">
        <v>1.022</v>
      </c>
      <c r="F250">
        <v>0.75438000000000005</v>
      </c>
      <c r="G250">
        <v>0.18687999999999999</v>
      </c>
      <c r="H250">
        <v>3.16</v>
      </c>
      <c r="I250">
        <v>1.95</v>
      </c>
      <c r="J250">
        <v>0.30281000000000002</v>
      </c>
    </row>
    <row r="251" spans="1:10">
      <c r="A251" s="14">
        <v>40543</v>
      </c>
      <c r="B251">
        <v>5.04</v>
      </c>
      <c r="C251">
        <v>1.3</v>
      </c>
      <c r="D251">
        <v>0.17166999999999999</v>
      </c>
      <c r="E251">
        <v>1.0209999999999999</v>
      </c>
      <c r="F251">
        <v>0.75563000000000002</v>
      </c>
      <c r="G251">
        <v>0.1875</v>
      </c>
      <c r="H251">
        <v>3.1850000000000001</v>
      </c>
      <c r="I251">
        <v>1.9530000000000001</v>
      </c>
      <c r="J251">
        <v>0.30281000000000002</v>
      </c>
    </row>
    <row r="252" spans="1:10">
      <c r="A252" s="14">
        <v>40547</v>
      </c>
      <c r="B252">
        <v>4.96</v>
      </c>
      <c r="C252">
        <v>1.3035699999999999</v>
      </c>
      <c r="D252">
        <v>0.17</v>
      </c>
      <c r="E252">
        <v>1.0149999999999999</v>
      </c>
      <c r="F252">
        <v>0.75749999999999995</v>
      </c>
      <c r="G252">
        <v>0.18812999999999999</v>
      </c>
      <c r="H252">
        <v>3.1949999999999998</v>
      </c>
      <c r="I252">
        <v>1.95</v>
      </c>
      <c r="J252">
        <v>0.30281000000000002</v>
      </c>
    </row>
    <row r="253" spans="1:10">
      <c r="A253" s="14">
        <v>40548</v>
      </c>
      <c r="B253">
        <v>4.9800000000000004</v>
      </c>
      <c r="C253">
        <v>1.3028599999999999</v>
      </c>
      <c r="D253">
        <v>0.17</v>
      </c>
      <c r="E253">
        <v>1.014</v>
      </c>
      <c r="F253">
        <v>0.75749999999999995</v>
      </c>
      <c r="G253">
        <v>0.18812999999999999</v>
      </c>
      <c r="H253">
        <v>3.1949999999999998</v>
      </c>
      <c r="I253">
        <v>1.95</v>
      </c>
      <c r="J253">
        <v>0.30281000000000002</v>
      </c>
    </row>
    <row r="254" spans="1:10">
      <c r="A254" s="14">
        <v>40549</v>
      </c>
      <c r="B254">
        <v>4.9817</v>
      </c>
      <c r="C254">
        <v>1.3014300000000001</v>
      </c>
      <c r="D254">
        <v>0.16916999999999999</v>
      </c>
      <c r="E254">
        <v>1.014</v>
      </c>
      <c r="F254">
        <v>0.75749999999999995</v>
      </c>
      <c r="G254">
        <v>0.18687999999999999</v>
      </c>
      <c r="H254">
        <v>3.1949999999999998</v>
      </c>
      <c r="I254">
        <v>1.95</v>
      </c>
      <c r="J254">
        <v>0.30281000000000002</v>
      </c>
    </row>
    <row r="255" spans="1:10">
      <c r="A255" s="14">
        <v>40550</v>
      </c>
      <c r="B255">
        <v>5.03</v>
      </c>
      <c r="C255">
        <v>1.3014300000000001</v>
      </c>
      <c r="D255">
        <v>0.16916999999999999</v>
      </c>
      <c r="E255">
        <v>1.014</v>
      </c>
      <c r="F255">
        <v>0.76</v>
      </c>
      <c r="G255">
        <v>0.18687999999999999</v>
      </c>
      <c r="H255">
        <v>3.1749999999999998</v>
      </c>
      <c r="I255">
        <v>1.96</v>
      </c>
      <c r="J255">
        <v>0.30281000000000002</v>
      </c>
    </row>
    <row r="256" spans="1:10">
      <c r="A256" s="14">
        <v>40553</v>
      </c>
      <c r="B256">
        <v>4.99</v>
      </c>
      <c r="C256">
        <v>1.3</v>
      </c>
      <c r="D256">
        <v>0.16916999999999999</v>
      </c>
      <c r="E256">
        <v>1.0129999999999999</v>
      </c>
      <c r="F256">
        <v>0.76</v>
      </c>
      <c r="G256">
        <v>0.18687999999999999</v>
      </c>
      <c r="H256">
        <v>3.1949999999999998</v>
      </c>
      <c r="I256">
        <v>1.9730000000000001</v>
      </c>
      <c r="J256">
        <v>0.30313000000000001</v>
      </c>
    </row>
    <row r="257" spans="1:10">
      <c r="A257" s="14">
        <v>40554</v>
      </c>
      <c r="B257">
        <v>4.9800000000000004</v>
      </c>
      <c r="C257">
        <v>1.3</v>
      </c>
      <c r="D257">
        <v>0.17</v>
      </c>
      <c r="E257">
        <v>1.01</v>
      </c>
      <c r="F257">
        <v>0.76063000000000003</v>
      </c>
      <c r="G257">
        <v>0.18725</v>
      </c>
      <c r="H257">
        <v>3.1949999999999998</v>
      </c>
      <c r="I257">
        <v>1.9830000000000001</v>
      </c>
      <c r="J257">
        <v>0.30313000000000001</v>
      </c>
    </row>
    <row r="258" spans="1:10">
      <c r="A258" s="14">
        <v>40555</v>
      </c>
      <c r="B258">
        <v>4.9400000000000004</v>
      </c>
      <c r="C258">
        <v>1.3</v>
      </c>
      <c r="D258">
        <v>0.17</v>
      </c>
      <c r="E258">
        <v>1.006</v>
      </c>
      <c r="F258">
        <v>0.76563000000000003</v>
      </c>
      <c r="G258">
        <v>0.18725</v>
      </c>
      <c r="H258">
        <v>3.2149999999999999</v>
      </c>
      <c r="I258">
        <v>1.9930000000000001</v>
      </c>
      <c r="J258">
        <v>0.30313000000000001</v>
      </c>
    </row>
    <row r="259" spans="1:10">
      <c r="A259" s="14">
        <v>40556</v>
      </c>
      <c r="B259">
        <v>4.9983000000000004</v>
      </c>
      <c r="C259">
        <v>1.29857</v>
      </c>
      <c r="D259">
        <v>0.17</v>
      </c>
      <c r="E259">
        <v>1.0009999999999999</v>
      </c>
      <c r="F259">
        <v>0.76688000000000001</v>
      </c>
      <c r="G259">
        <v>0.1885</v>
      </c>
      <c r="H259">
        <v>3.2149999999999999</v>
      </c>
      <c r="I259">
        <v>2.0030000000000001</v>
      </c>
      <c r="J259">
        <v>0.30313000000000001</v>
      </c>
    </row>
    <row r="260" spans="1:10">
      <c r="A260" s="14">
        <v>40557</v>
      </c>
      <c r="B260">
        <v>5.01</v>
      </c>
      <c r="C260">
        <v>1.29857</v>
      </c>
      <c r="D260">
        <v>0.17</v>
      </c>
      <c r="E260">
        <v>0.999</v>
      </c>
      <c r="F260">
        <v>0.76688000000000001</v>
      </c>
      <c r="G260">
        <v>0.1885</v>
      </c>
      <c r="H260">
        <v>3.2149999999999999</v>
      </c>
      <c r="I260">
        <v>2.0030000000000001</v>
      </c>
      <c r="J260">
        <v>0.30313000000000001</v>
      </c>
    </row>
    <row r="261" spans="1:10">
      <c r="A261" s="14">
        <v>40560</v>
      </c>
      <c r="B261">
        <v>4.9667000000000003</v>
      </c>
      <c r="C261">
        <v>1.29643</v>
      </c>
      <c r="D261">
        <v>0.17</v>
      </c>
      <c r="E261">
        <v>0.998</v>
      </c>
      <c r="F261">
        <v>0.76688000000000001</v>
      </c>
      <c r="G261">
        <v>0.18875</v>
      </c>
      <c r="H261">
        <v>3.2149999999999999</v>
      </c>
      <c r="I261">
        <v>2.0049999999999999</v>
      </c>
      <c r="J261">
        <v>0.30313000000000001</v>
      </c>
    </row>
    <row r="262" spans="1:10">
      <c r="A262" s="14">
        <v>40561</v>
      </c>
      <c r="B262">
        <v>4.9450000000000003</v>
      </c>
      <c r="C262">
        <v>1.29714</v>
      </c>
      <c r="D262">
        <v>0.16833000000000001</v>
      </c>
      <c r="E262">
        <v>0.997</v>
      </c>
      <c r="F262">
        <v>0.76749999999999996</v>
      </c>
      <c r="G262">
        <v>0.18875</v>
      </c>
      <c r="H262">
        <v>3.1850000000000001</v>
      </c>
      <c r="I262">
        <v>2.0129999999999999</v>
      </c>
      <c r="J262">
        <v>0.30313000000000001</v>
      </c>
    </row>
    <row r="263" spans="1:10">
      <c r="A263" s="14">
        <v>40562</v>
      </c>
      <c r="B263">
        <v>4.9132999999999996</v>
      </c>
      <c r="C263">
        <v>1.29714</v>
      </c>
      <c r="D263">
        <v>0.16833000000000001</v>
      </c>
      <c r="E263">
        <v>0.997</v>
      </c>
      <c r="F263">
        <v>0.76749999999999996</v>
      </c>
      <c r="G263">
        <v>0.18875</v>
      </c>
      <c r="H263">
        <v>3.2050000000000001</v>
      </c>
      <c r="I263">
        <v>2.02</v>
      </c>
      <c r="J263">
        <v>0.30313000000000001</v>
      </c>
    </row>
    <row r="264" spans="1:10">
      <c r="A264" s="14">
        <v>40563</v>
      </c>
      <c r="B264">
        <v>4.9267000000000003</v>
      </c>
      <c r="C264">
        <v>1.29786</v>
      </c>
      <c r="D264">
        <v>0.16833000000000001</v>
      </c>
      <c r="E264">
        <v>0.995</v>
      </c>
      <c r="F264">
        <v>0.77</v>
      </c>
      <c r="G264">
        <v>0.18875</v>
      </c>
      <c r="H264">
        <v>3.1949999999999998</v>
      </c>
      <c r="I264">
        <v>2.02</v>
      </c>
      <c r="J264">
        <v>0.30313000000000001</v>
      </c>
    </row>
    <row r="265" spans="1:10">
      <c r="A265" s="14">
        <v>40564</v>
      </c>
      <c r="B265">
        <v>4.9249999999999998</v>
      </c>
      <c r="C265">
        <v>1.29786</v>
      </c>
      <c r="D265">
        <v>0.16833000000000001</v>
      </c>
      <c r="E265">
        <v>0.995</v>
      </c>
      <c r="F265">
        <v>0.77312999999999998</v>
      </c>
      <c r="G265">
        <v>0.18875</v>
      </c>
      <c r="H265">
        <v>3.21</v>
      </c>
      <c r="I265">
        <v>2.028</v>
      </c>
      <c r="J265">
        <v>0.30313000000000001</v>
      </c>
    </row>
    <row r="266" spans="1:10">
      <c r="A266" s="14">
        <v>40567</v>
      </c>
      <c r="B266">
        <v>4.9217000000000004</v>
      </c>
      <c r="C266">
        <v>1.29714</v>
      </c>
      <c r="D266">
        <v>0.16833000000000001</v>
      </c>
      <c r="E266">
        <v>0.995</v>
      </c>
      <c r="F266">
        <v>0.77563000000000004</v>
      </c>
      <c r="G266">
        <v>0.18875</v>
      </c>
      <c r="H266">
        <v>3.2250000000000001</v>
      </c>
      <c r="I266">
        <v>2.0329999999999999</v>
      </c>
      <c r="J266">
        <v>0.30313000000000001</v>
      </c>
    </row>
    <row r="267" spans="1:10">
      <c r="A267" s="14">
        <v>40568</v>
      </c>
      <c r="B267">
        <v>4.9667000000000003</v>
      </c>
      <c r="C267">
        <v>1.29714</v>
      </c>
      <c r="D267">
        <v>0.16833000000000001</v>
      </c>
      <c r="E267">
        <v>0.998</v>
      </c>
      <c r="F267">
        <v>0.77563000000000004</v>
      </c>
      <c r="G267">
        <v>0.18875</v>
      </c>
      <c r="H267">
        <v>3.2050000000000001</v>
      </c>
      <c r="I267">
        <v>2.04</v>
      </c>
      <c r="J267">
        <v>0.30313000000000001</v>
      </c>
    </row>
    <row r="268" spans="1:10">
      <c r="A268" s="14">
        <v>40570</v>
      </c>
      <c r="B268">
        <v>4.9550000000000001</v>
      </c>
      <c r="C268">
        <v>1.29643</v>
      </c>
      <c r="D268">
        <v>0.17</v>
      </c>
      <c r="E268">
        <v>1.006</v>
      </c>
      <c r="F268">
        <v>0.77688000000000001</v>
      </c>
      <c r="G268">
        <v>0.18875</v>
      </c>
      <c r="H268">
        <v>3.2050000000000001</v>
      </c>
      <c r="I268">
        <v>2.0499999999999998</v>
      </c>
      <c r="J268">
        <v>0.30313000000000001</v>
      </c>
    </row>
    <row r="269" spans="1:10">
      <c r="A269" s="14">
        <v>40571</v>
      </c>
      <c r="B269">
        <v>4.9367000000000001</v>
      </c>
      <c r="C269">
        <v>1.29643</v>
      </c>
      <c r="D269">
        <v>0.17</v>
      </c>
      <c r="E269">
        <v>1.0089999999999999</v>
      </c>
      <c r="F269">
        <v>0.77312999999999998</v>
      </c>
      <c r="G269">
        <v>0.18875</v>
      </c>
      <c r="H269">
        <v>3.1749999999999998</v>
      </c>
      <c r="I269">
        <v>2.06</v>
      </c>
      <c r="J269">
        <v>0.30437999999999998</v>
      </c>
    </row>
    <row r="270" spans="1:10">
      <c r="A270" s="14">
        <v>40574</v>
      </c>
      <c r="B270">
        <v>4.92</v>
      </c>
      <c r="C270">
        <v>1.29643</v>
      </c>
      <c r="D270">
        <v>0.17</v>
      </c>
      <c r="E270">
        <v>1.012</v>
      </c>
      <c r="F270">
        <v>0.77375000000000005</v>
      </c>
      <c r="G270">
        <v>0.18875</v>
      </c>
      <c r="H270">
        <v>3.1949999999999998</v>
      </c>
      <c r="I270">
        <v>2.0649999999999999</v>
      </c>
      <c r="J270">
        <v>0.30437999999999998</v>
      </c>
    </row>
    <row r="271" spans="1:10">
      <c r="A271" s="14">
        <v>40575</v>
      </c>
      <c r="B271">
        <v>4.9000000000000004</v>
      </c>
      <c r="C271">
        <v>1.29714</v>
      </c>
      <c r="D271">
        <v>0.17</v>
      </c>
      <c r="E271">
        <v>1.014</v>
      </c>
      <c r="F271">
        <v>0.77500000000000002</v>
      </c>
      <c r="G271">
        <v>0.18875</v>
      </c>
      <c r="H271">
        <v>3.1949999999999998</v>
      </c>
      <c r="I271">
        <v>2.0699999999999998</v>
      </c>
      <c r="J271">
        <v>0.30437999999999998</v>
      </c>
    </row>
    <row r="272" spans="1:10">
      <c r="A272" s="14">
        <v>40576</v>
      </c>
      <c r="B272">
        <v>4.9000000000000004</v>
      </c>
      <c r="C272">
        <v>1.29714</v>
      </c>
      <c r="D272">
        <v>0.17</v>
      </c>
      <c r="E272">
        <v>1.016</v>
      </c>
      <c r="F272">
        <v>0.77500000000000002</v>
      </c>
      <c r="G272">
        <v>0.18875</v>
      </c>
      <c r="H272">
        <v>3.1949999999999998</v>
      </c>
      <c r="I272">
        <v>2.073</v>
      </c>
      <c r="J272">
        <v>0.30437999999999998</v>
      </c>
    </row>
    <row r="273" spans="1:10">
      <c r="A273" s="14">
        <v>40577</v>
      </c>
      <c r="B273">
        <v>4.9000000000000004</v>
      </c>
      <c r="C273">
        <v>1.29714</v>
      </c>
      <c r="D273">
        <v>0.17</v>
      </c>
      <c r="E273">
        <v>1.0249999999999999</v>
      </c>
      <c r="F273">
        <v>0.77688000000000001</v>
      </c>
      <c r="G273">
        <v>0.18875</v>
      </c>
      <c r="H273">
        <v>3.2050000000000001</v>
      </c>
      <c r="I273">
        <v>2.08</v>
      </c>
      <c r="J273">
        <v>0.30437999999999998</v>
      </c>
    </row>
    <row r="274" spans="1:10">
      <c r="A274" s="14">
        <v>40578</v>
      </c>
      <c r="B274">
        <v>4.9000000000000004</v>
      </c>
      <c r="C274">
        <v>1.29857</v>
      </c>
      <c r="D274">
        <v>0.17</v>
      </c>
      <c r="E274">
        <v>1.0289999999999999</v>
      </c>
      <c r="F274">
        <v>0.78188000000000002</v>
      </c>
      <c r="G274">
        <v>0.18875</v>
      </c>
      <c r="H274">
        <v>3.23</v>
      </c>
      <c r="I274">
        <v>2.0950000000000002</v>
      </c>
      <c r="J274">
        <v>0.3105</v>
      </c>
    </row>
    <row r="275" spans="1:10">
      <c r="A275" s="14">
        <v>40581</v>
      </c>
      <c r="B275">
        <v>4.9000000000000004</v>
      </c>
      <c r="C275">
        <v>1.30071</v>
      </c>
      <c r="D275">
        <v>0.17</v>
      </c>
      <c r="E275">
        <v>1.0309999999999999</v>
      </c>
      <c r="F275">
        <v>0.78813</v>
      </c>
      <c r="G275">
        <v>0.18875</v>
      </c>
      <c r="H275">
        <v>3.24</v>
      </c>
      <c r="I275">
        <v>2.0950000000000002</v>
      </c>
      <c r="J275">
        <v>0.3105</v>
      </c>
    </row>
    <row r="276" spans="1:10">
      <c r="A276" s="14">
        <v>40582</v>
      </c>
      <c r="B276">
        <v>4.91</v>
      </c>
      <c r="C276">
        <v>1.30071</v>
      </c>
      <c r="D276">
        <v>0.17</v>
      </c>
      <c r="E276">
        <v>1.0509999999999999</v>
      </c>
      <c r="F276">
        <v>0.79063000000000005</v>
      </c>
      <c r="G276">
        <v>0.19</v>
      </c>
      <c r="H276">
        <v>3.23</v>
      </c>
      <c r="I276">
        <v>2.1</v>
      </c>
      <c r="J276">
        <v>0.3105</v>
      </c>
    </row>
    <row r="277" spans="1:10">
      <c r="A277" s="14">
        <v>40583</v>
      </c>
      <c r="B277">
        <v>4.9249999999999998</v>
      </c>
      <c r="C277">
        <v>1.30071</v>
      </c>
      <c r="D277">
        <v>0.17</v>
      </c>
      <c r="E277">
        <v>1.0569999999999999</v>
      </c>
      <c r="F277">
        <v>0.79188000000000003</v>
      </c>
      <c r="G277">
        <v>0.19</v>
      </c>
      <c r="H277">
        <v>3.21</v>
      </c>
      <c r="I277">
        <v>2.11</v>
      </c>
      <c r="J277">
        <v>0.3115</v>
      </c>
    </row>
    <row r="278" spans="1:10">
      <c r="A278" s="14">
        <v>40584</v>
      </c>
      <c r="B278">
        <v>4.9317000000000002</v>
      </c>
      <c r="C278">
        <v>1.3021400000000001</v>
      </c>
      <c r="D278">
        <v>0.17</v>
      </c>
      <c r="E278">
        <v>1.0629999999999999</v>
      </c>
      <c r="F278">
        <v>0.8</v>
      </c>
      <c r="G278">
        <v>0.19</v>
      </c>
      <c r="H278">
        <v>3.23</v>
      </c>
      <c r="I278">
        <v>2.11</v>
      </c>
      <c r="J278">
        <v>0.312</v>
      </c>
    </row>
    <row r="279" spans="1:10">
      <c r="A279" s="14">
        <v>40585</v>
      </c>
      <c r="B279">
        <v>4.9032999999999998</v>
      </c>
      <c r="C279">
        <v>1.3021400000000001</v>
      </c>
      <c r="D279">
        <v>0.17</v>
      </c>
      <c r="E279">
        <v>1.0740000000000001</v>
      </c>
      <c r="F279">
        <v>0.80188000000000004</v>
      </c>
      <c r="G279">
        <v>0.18875</v>
      </c>
      <c r="H279">
        <v>3.22</v>
      </c>
      <c r="I279">
        <v>2.12</v>
      </c>
      <c r="J279">
        <v>0.312</v>
      </c>
    </row>
    <row r="280" spans="1:10">
      <c r="A280" s="14">
        <v>40588</v>
      </c>
      <c r="B280">
        <v>4.9217000000000004</v>
      </c>
      <c r="C280">
        <v>1.3021400000000001</v>
      </c>
      <c r="D280">
        <v>0.17</v>
      </c>
      <c r="E280">
        <v>1.0820000000000001</v>
      </c>
      <c r="F280">
        <v>0.80374999999999996</v>
      </c>
      <c r="G280">
        <v>0.18875</v>
      </c>
      <c r="H280">
        <v>3.22</v>
      </c>
      <c r="I280">
        <v>2.13</v>
      </c>
      <c r="J280">
        <v>0.312</v>
      </c>
    </row>
    <row r="281" spans="1:10">
      <c r="A281" s="14">
        <v>40589</v>
      </c>
      <c r="B281">
        <v>4.91</v>
      </c>
      <c r="C281">
        <v>1.3035699999999999</v>
      </c>
      <c r="D281">
        <v>0.17</v>
      </c>
      <c r="E281">
        <v>1.083</v>
      </c>
      <c r="F281">
        <v>0.80500000000000005</v>
      </c>
      <c r="G281">
        <v>0.18875</v>
      </c>
      <c r="H281">
        <v>3.22</v>
      </c>
      <c r="I281">
        <v>2.1429999999999998</v>
      </c>
      <c r="J281">
        <v>0.312</v>
      </c>
    </row>
    <row r="282" spans="1:10">
      <c r="A282" s="14">
        <v>40590</v>
      </c>
      <c r="B282">
        <v>4.9000000000000004</v>
      </c>
      <c r="C282">
        <v>1.3042899999999999</v>
      </c>
      <c r="D282">
        <v>0.17</v>
      </c>
      <c r="E282">
        <v>1.087</v>
      </c>
      <c r="F282">
        <v>0.80313000000000001</v>
      </c>
      <c r="G282">
        <v>0.18875</v>
      </c>
      <c r="H282">
        <v>3.22</v>
      </c>
      <c r="I282">
        <v>2.15</v>
      </c>
      <c r="J282">
        <v>0.313</v>
      </c>
    </row>
    <row r="283" spans="1:10">
      <c r="A283" s="14">
        <v>40591</v>
      </c>
      <c r="B283">
        <v>4.9000000000000004</v>
      </c>
      <c r="C283">
        <v>1.3042899999999999</v>
      </c>
      <c r="D283">
        <v>0.17</v>
      </c>
      <c r="E283">
        <v>1.0880000000000001</v>
      </c>
      <c r="F283">
        <v>0.80337999999999998</v>
      </c>
      <c r="G283">
        <v>0.19</v>
      </c>
      <c r="H283">
        <v>3.23</v>
      </c>
      <c r="I283">
        <v>2.16</v>
      </c>
      <c r="J283">
        <v>0.314</v>
      </c>
    </row>
    <row r="284" spans="1:10">
      <c r="A284" s="14">
        <v>40592</v>
      </c>
      <c r="B284">
        <v>4.9000000000000004</v>
      </c>
      <c r="C284">
        <v>1.3014300000000001</v>
      </c>
      <c r="D284">
        <v>0.17</v>
      </c>
      <c r="E284">
        <v>1.0840000000000001</v>
      </c>
      <c r="F284">
        <v>0.80337999999999998</v>
      </c>
      <c r="G284">
        <v>0.19</v>
      </c>
      <c r="H284">
        <v>3.22</v>
      </c>
      <c r="I284">
        <v>2.1850000000000001</v>
      </c>
      <c r="J284">
        <v>0.3135</v>
      </c>
    </row>
    <row r="285" spans="1:10">
      <c r="A285" s="14">
        <v>40595</v>
      </c>
      <c r="B285">
        <v>4.9000000000000004</v>
      </c>
      <c r="C285">
        <v>1.3014300000000001</v>
      </c>
      <c r="D285">
        <v>0.17</v>
      </c>
      <c r="E285">
        <v>1.079</v>
      </c>
      <c r="F285">
        <v>0.80149999999999999</v>
      </c>
      <c r="G285">
        <v>0.19</v>
      </c>
      <c r="H285">
        <v>3.19</v>
      </c>
      <c r="I285">
        <v>2.21</v>
      </c>
      <c r="J285">
        <v>0.3135</v>
      </c>
    </row>
    <row r="286" spans="1:10">
      <c r="A286" s="14">
        <v>40596</v>
      </c>
      <c r="B286">
        <v>4.91</v>
      </c>
      <c r="C286">
        <v>1.3014300000000001</v>
      </c>
      <c r="D286">
        <v>0.17</v>
      </c>
      <c r="E286">
        <v>1.089</v>
      </c>
      <c r="F286">
        <v>0.80149999999999999</v>
      </c>
      <c r="G286">
        <v>0.19</v>
      </c>
      <c r="H286">
        <v>3.21</v>
      </c>
      <c r="I286">
        <v>2.2280000000000002</v>
      </c>
      <c r="J286">
        <v>0.3135</v>
      </c>
    </row>
    <row r="287" spans="1:10">
      <c r="A287" s="14">
        <v>40597</v>
      </c>
      <c r="B287">
        <v>4.9132999999999996</v>
      </c>
      <c r="C287">
        <v>1.3014300000000001</v>
      </c>
      <c r="D287">
        <v>0.17</v>
      </c>
      <c r="E287">
        <v>1.0940000000000001</v>
      </c>
      <c r="F287">
        <v>0.80174999999999996</v>
      </c>
      <c r="G287">
        <v>0.19</v>
      </c>
      <c r="H287">
        <v>3.22</v>
      </c>
      <c r="I287">
        <v>2.238</v>
      </c>
      <c r="J287">
        <v>0.3125</v>
      </c>
    </row>
    <row r="288" spans="1:10">
      <c r="A288" s="14">
        <v>40598</v>
      </c>
      <c r="B288">
        <v>4.9249999999999998</v>
      </c>
      <c r="C288">
        <v>1.3021400000000001</v>
      </c>
      <c r="D288">
        <v>0.17</v>
      </c>
      <c r="E288">
        <v>1.093</v>
      </c>
      <c r="F288">
        <v>0.80300000000000005</v>
      </c>
      <c r="G288">
        <v>0.19</v>
      </c>
      <c r="H288">
        <v>3.2</v>
      </c>
      <c r="I288">
        <v>2.2629999999999999</v>
      </c>
      <c r="J288">
        <v>0.3125</v>
      </c>
    </row>
    <row r="289" spans="1:10">
      <c r="A289" s="14">
        <v>40599</v>
      </c>
      <c r="B289">
        <v>4.9333</v>
      </c>
      <c r="C289">
        <v>1.3028599999999999</v>
      </c>
      <c r="D289">
        <v>0.17</v>
      </c>
      <c r="E289">
        <v>1.091</v>
      </c>
      <c r="F289">
        <v>0.80300000000000005</v>
      </c>
      <c r="G289">
        <v>0.19</v>
      </c>
      <c r="H289">
        <v>3.21</v>
      </c>
      <c r="I289">
        <v>2.29</v>
      </c>
      <c r="J289">
        <v>0.3125</v>
      </c>
    </row>
    <row r="290" spans="1:10">
      <c r="A290" s="14">
        <v>40602</v>
      </c>
      <c r="B290">
        <v>4.97</v>
      </c>
      <c r="C290">
        <v>1.30071</v>
      </c>
      <c r="D290">
        <v>0.17</v>
      </c>
      <c r="E290">
        <v>1.0900000000000001</v>
      </c>
      <c r="F290">
        <v>0.80300000000000005</v>
      </c>
      <c r="G290">
        <v>0.19</v>
      </c>
      <c r="H290">
        <v>3.19</v>
      </c>
      <c r="I290">
        <v>2.33</v>
      </c>
      <c r="J290">
        <v>0.3115</v>
      </c>
    </row>
    <row r="291" spans="1:10">
      <c r="A291" s="14">
        <v>40603</v>
      </c>
      <c r="B291">
        <v>4.95</v>
      </c>
      <c r="C291">
        <v>1.3014300000000001</v>
      </c>
      <c r="D291">
        <v>0.17</v>
      </c>
      <c r="E291">
        <v>1.089</v>
      </c>
      <c r="F291">
        <v>0.80174999999999996</v>
      </c>
      <c r="G291">
        <v>0.19</v>
      </c>
      <c r="H291">
        <v>3.19</v>
      </c>
      <c r="I291">
        <v>2.33</v>
      </c>
      <c r="J291">
        <v>0.3105</v>
      </c>
    </row>
    <row r="292" spans="1:10">
      <c r="A292" s="14">
        <v>40604</v>
      </c>
      <c r="B292">
        <v>4.9432999999999998</v>
      </c>
      <c r="C292">
        <v>1.3014300000000001</v>
      </c>
      <c r="D292">
        <v>0.17</v>
      </c>
      <c r="E292">
        <v>1.0860000000000001</v>
      </c>
      <c r="F292">
        <v>0.80137999999999998</v>
      </c>
      <c r="G292">
        <v>0.19125</v>
      </c>
      <c r="H292">
        <v>3.19</v>
      </c>
      <c r="I292">
        <v>2.33</v>
      </c>
      <c r="J292">
        <v>0.3105</v>
      </c>
    </row>
    <row r="293" spans="1:10">
      <c r="A293" s="14">
        <v>40605</v>
      </c>
      <c r="B293">
        <v>4.9400000000000004</v>
      </c>
      <c r="C293">
        <v>1.3016700000000001</v>
      </c>
      <c r="D293">
        <v>0.17</v>
      </c>
      <c r="E293">
        <v>1.0780000000000001</v>
      </c>
      <c r="F293">
        <v>0.80249999999999999</v>
      </c>
      <c r="G293">
        <v>0.19125</v>
      </c>
      <c r="H293">
        <v>3.03</v>
      </c>
      <c r="I293">
        <v>2.33</v>
      </c>
      <c r="J293">
        <v>0.3095</v>
      </c>
    </row>
    <row r="294" spans="1:10">
      <c r="A294" s="14">
        <v>40606</v>
      </c>
      <c r="B294">
        <v>4.9800000000000004</v>
      </c>
      <c r="C294">
        <v>1.3014300000000001</v>
      </c>
      <c r="D294">
        <v>0.17333000000000001</v>
      </c>
      <c r="E294">
        <v>1.079</v>
      </c>
      <c r="F294">
        <v>0.80249999999999999</v>
      </c>
      <c r="G294">
        <v>0.19125</v>
      </c>
      <c r="H294">
        <v>2.9049999999999998</v>
      </c>
      <c r="I294">
        <v>2.3530000000000002</v>
      </c>
      <c r="J294">
        <v>0.3095</v>
      </c>
    </row>
    <row r="295" spans="1:10">
      <c r="A295" s="14">
        <v>40609</v>
      </c>
      <c r="B295">
        <v>4.9800000000000004</v>
      </c>
      <c r="C295">
        <v>1.3014300000000001</v>
      </c>
      <c r="D295">
        <v>0.17333000000000001</v>
      </c>
      <c r="E295">
        <v>1.0820000000000001</v>
      </c>
      <c r="F295">
        <v>0.80249999999999999</v>
      </c>
      <c r="G295">
        <v>0.19125</v>
      </c>
      <c r="H295">
        <v>2.8650000000000002</v>
      </c>
      <c r="I295">
        <v>2.3650000000000002</v>
      </c>
      <c r="J295">
        <v>0.3095</v>
      </c>
    </row>
    <row r="296" spans="1:10">
      <c r="A296" s="14">
        <v>40610</v>
      </c>
      <c r="B296">
        <v>4.95</v>
      </c>
      <c r="C296">
        <v>1.3014300000000001</v>
      </c>
      <c r="D296">
        <v>0.17333000000000001</v>
      </c>
      <c r="E296">
        <v>1.087</v>
      </c>
      <c r="F296">
        <v>0.80249999999999999</v>
      </c>
      <c r="G296">
        <v>0.19125</v>
      </c>
      <c r="H296">
        <v>2.86</v>
      </c>
      <c r="I296">
        <v>2.3650000000000002</v>
      </c>
      <c r="J296">
        <v>0.3095</v>
      </c>
    </row>
    <row r="297" spans="1:10">
      <c r="A297" s="14">
        <v>40611</v>
      </c>
      <c r="B297">
        <v>4.96</v>
      </c>
      <c r="C297">
        <v>1.3</v>
      </c>
      <c r="D297">
        <v>0.17333000000000001</v>
      </c>
      <c r="E297">
        <v>1.0880000000000001</v>
      </c>
      <c r="F297">
        <v>0.80500000000000005</v>
      </c>
      <c r="G297">
        <v>0.19125</v>
      </c>
      <c r="H297">
        <v>2.875</v>
      </c>
      <c r="I297">
        <v>2.37</v>
      </c>
      <c r="J297">
        <v>0.3095</v>
      </c>
    </row>
    <row r="298" spans="1:10">
      <c r="A298" s="14">
        <v>40612</v>
      </c>
      <c r="B298">
        <v>4.97</v>
      </c>
      <c r="C298">
        <v>1.29857</v>
      </c>
      <c r="D298">
        <v>0.17499999999999999</v>
      </c>
      <c r="E298">
        <v>1.0920000000000001</v>
      </c>
      <c r="F298">
        <v>0.80625000000000002</v>
      </c>
      <c r="G298">
        <v>0.19125</v>
      </c>
      <c r="H298">
        <v>2.8650000000000002</v>
      </c>
      <c r="I298">
        <v>2.37</v>
      </c>
      <c r="J298">
        <v>0.3095</v>
      </c>
    </row>
    <row r="299" spans="1:10">
      <c r="A299" s="14">
        <v>40613</v>
      </c>
      <c r="B299">
        <v>4.9983000000000004</v>
      </c>
      <c r="C299">
        <v>1.29643</v>
      </c>
      <c r="D299">
        <v>0.17832999999999999</v>
      </c>
      <c r="E299">
        <v>1.0940000000000001</v>
      </c>
      <c r="F299">
        <v>0.8075</v>
      </c>
      <c r="G299">
        <v>0.1925</v>
      </c>
      <c r="H299">
        <v>2.84</v>
      </c>
      <c r="I299">
        <v>2.37</v>
      </c>
      <c r="J299">
        <v>0.3095</v>
      </c>
    </row>
    <row r="300" spans="1:10">
      <c r="A300" s="14">
        <v>40616</v>
      </c>
      <c r="B300">
        <v>4.9633000000000003</v>
      </c>
      <c r="C300">
        <v>1.29071</v>
      </c>
      <c r="D300">
        <v>0.18</v>
      </c>
      <c r="E300">
        <v>1.0960000000000001</v>
      </c>
      <c r="F300">
        <v>0.80813000000000001</v>
      </c>
      <c r="G300">
        <v>0.1925</v>
      </c>
      <c r="H300">
        <v>2.8650000000000002</v>
      </c>
      <c r="I300">
        <v>2.37</v>
      </c>
      <c r="J300">
        <v>0.3095</v>
      </c>
    </row>
    <row r="301" spans="1:10">
      <c r="A301" s="14">
        <v>40617</v>
      </c>
      <c r="B301">
        <v>4.9400000000000004</v>
      </c>
      <c r="C301">
        <v>1.2914300000000001</v>
      </c>
      <c r="D301">
        <v>0.18</v>
      </c>
      <c r="E301">
        <v>1.095</v>
      </c>
      <c r="F301">
        <v>0.80813000000000001</v>
      </c>
      <c r="G301">
        <v>0.1925</v>
      </c>
      <c r="H301">
        <v>2.8250000000000002</v>
      </c>
      <c r="I301">
        <v>2.37</v>
      </c>
      <c r="J301">
        <v>0.3095</v>
      </c>
    </row>
    <row r="302" spans="1:10">
      <c r="A302" s="14">
        <v>40618</v>
      </c>
      <c r="B302">
        <v>4.8499999999999996</v>
      </c>
      <c r="C302">
        <v>1.2928599999999999</v>
      </c>
      <c r="D302">
        <v>0.18</v>
      </c>
      <c r="E302">
        <v>1.0980000000000001</v>
      </c>
      <c r="F302">
        <v>0.80625000000000002</v>
      </c>
      <c r="G302">
        <v>0.1925</v>
      </c>
      <c r="H302">
        <v>2.8250000000000002</v>
      </c>
      <c r="I302">
        <v>2.37</v>
      </c>
      <c r="J302">
        <v>0.3095</v>
      </c>
    </row>
    <row r="303" spans="1:10">
      <c r="A303" s="14">
        <v>40619</v>
      </c>
      <c r="B303">
        <v>4.8367000000000004</v>
      </c>
      <c r="C303">
        <v>1.2935700000000001</v>
      </c>
      <c r="D303">
        <v>0.18</v>
      </c>
      <c r="E303">
        <v>1.1619999999999999</v>
      </c>
      <c r="F303">
        <v>0.80688000000000004</v>
      </c>
      <c r="G303">
        <v>0.1925</v>
      </c>
      <c r="H303">
        <v>2.8050000000000002</v>
      </c>
      <c r="I303">
        <v>2.37</v>
      </c>
      <c r="J303">
        <v>0.309</v>
      </c>
    </row>
    <row r="304" spans="1:10">
      <c r="A304" s="14">
        <v>40620</v>
      </c>
      <c r="B304">
        <v>4.8550000000000004</v>
      </c>
      <c r="C304">
        <v>1.2949999999999999</v>
      </c>
      <c r="D304">
        <v>0.17832999999999999</v>
      </c>
      <c r="E304">
        <v>1.1719999999999999</v>
      </c>
      <c r="F304">
        <v>0.80562999999999996</v>
      </c>
      <c r="G304">
        <v>0.2</v>
      </c>
      <c r="H304">
        <v>2.665</v>
      </c>
      <c r="I304">
        <v>2.375</v>
      </c>
      <c r="J304">
        <v>0.309</v>
      </c>
    </row>
    <row r="305" spans="1:10">
      <c r="A305" s="14">
        <v>40623</v>
      </c>
      <c r="B305">
        <v>4.84</v>
      </c>
      <c r="C305">
        <v>1.2935700000000001</v>
      </c>
      <c r="D305">
        <v>0.17832999999999999</v>
      </c>
      <c r="E305">
        <v>1.18</v>
      </c>
      <c r="F305">
        <v>0.80562999999999996</v>
      </c>
      <c r="G305">
        <v>0.2</v>
      </c>
      <c r="H305">
        <v>2.6850000000000001</v>
      </c>
      <c r="I305">
        <v>2.383</v>
      </c>
      <c r="J305">
        <v>0.309</v>
      </c>
    </row>
    <row r="306" spans="1:10">
      <c r="A306" s="14">
        <v>40624</v>
      </c>
      <c r="B306">
        <v>4.8733000000000004</v>
      </c>
      <c r="C306">
        <v>1.2935700000000001</v>
      </c>
      <c r="D306">
        <v>0.17832999999999999</v>
      </c>
      <c r="E306">
        <v>1.179</v>
      </c>
      <c r="F306">
        <v>0.80562999999999996</v>
      </c>
      <c r="G306">
        <v>0.2</v>
      </c>
      <c r="H306">
        <v>2.6549999999999998</v>
      </c>
      <c r="I306">
        <v>2.3929999999999998</v>
      </c>
      <c r="J306">
        <v>0.309</v>
      </c>
    </row>
    <row r="307" spans="1:10">
      <c r="A307" s="14">
        <v>40625</v>
      </c>
      <c r="B307">
        <v>4.8817000000000004</v>
      </c>
      <c r="C307">
        <v>1.2935700000000001</v>
      </c>
      <c r="D307">
        <v>0.17832999999999999</v>
      </c>
      <c r="E307">
        <v>1.175</v>
      </c>
      <c r="F307">
        <v>0.80562999999999996</v>
      </c>
      <c r="G307">
        <v>0.2</v>
      </c>
      <c r="H307">
        <v>2.6549999999999998</v>
      </c>
      <c r="I307">
        <v>2.395</v>
      </c>
      <c r="J307">
        <v>0.309</v>
      </c>
    </row>
    <row r="308" spans="1:10">
      <c r="A308" s="14">
        <v>40626</v>
      </c>
      <c r="B308">
        <v>4.8733000000000004</v>
      </c>
      <c r="C308">
        <v>1.2935700000000001</v>
      </c>
      <c r="D308">
        <v>0.17832999999999999</v>
      </c>
      <c r="E308">
        <v>1.173</v>
      </c>
      <c r="F308">
        <v>0.80562999999999996</v>
      </c>
      <c r="G308">
        <v>0.2</v>
      </c>
      <c r="H308">
        <v>2.6549999999999998</v>
      </c>
      <c r="I308">
        <v>2.4</v>
      </c>
      <c r="J308">
        <v>0.309</v>
      </c>
    </row>
    <row r="309" spans="1:10">
      <c r="A309" s="14">
        <v>40627</v>
      </c>
      <c r="B309">
        <v>4.9000000000000004</v>
      </c>
      <c r="C309">
        <v>1.29643</v>
      </c>
      <c r="D309">
        <v>0.18</v>
      </c>
      <c r="E309">
        <v>1.1739999999999999</v>
      </c>
      <c r="F309">
        <v>0.81374999999999997</v>
      </c>
      <c r="G309">
        <v>0.2</v>
      </c>
      <c r="H309">
        <v>2.645</v>
      </c>
      <c r="I309">
        <v>2.403</v>
      </c>
      <c r="J309">
        <v>0.309</v>
      </c>
    </row>
    <row r="310" spans="1:10">
      <c r="A310" s="14">
        <v>40630</v>
      </c>
      <c r="B310">
        <v>4.9283000000000001</v>
      </c>
      <c r="C310">
        <v>1.29643</v>
      </c>
      <c r="D310">
        <v>0.18</v>
      </c>
      <c r="E310">
        <v>1.167</v>
      </c>
      <c r="F310">
        <v>0.81437999999999999</v>
      </c>
      <c r="G310">
        <v>0.2</v>
      </c>
      <c r="H310">
        <v>2.6349999999999998</v>
      </c>
      <c r="I310">
        <v>2.403</v>
      </c>
      <c r="J310">
        <v>0.308</v>
      </c>
    </row>
    <row r="311" spans="1:10">
      <c r="A311" s="14">
        <v>40631</v>
      </c>
      <c r="B311">
        <v>4.91</v>
      </c>
      <c r="C311">
        <v>1.29643</v>
      </c>
      <c r="D311">
        <v>0.18</v>
      </c>
      <c r="E311">
        <v>1.17</v>
      </c>
      <c r="F311">
        <v>0.81562999999999997</v>
      </c>
      <c r="G311">
        <v>0.2</v>
      </c>
      <c r="H311">
        <v>2.645</v>
      </c>
      <c r="I311">
        <v>2.403</v>
      </c>
      <c r="J311">
        <v>0.3085</v>
      </c>
    </row>
    <row r="312" spans="1:10">
      <c r="A312" s="14">
        <v>40632</v>
      </c>
      <c r="B312">
        <v>4.92</v>
      </c>
      <c r="C312">
        <v>1.29857</v>
      </c>
      <c r="D312">
        <v>0.18</v>
      </c>
      <c r="E312">
        <v>1.17</v>
      </c>
      <c r="F312">
        <v>0.81562999999999997</v>
      </c>
      <c r="G312">
        <v>0.2</v>
      </c>
      <c r="H312">
        <v>2.625</v>
      </c>
      <c r="I312">
        <v>2.383</v>
      </c>
      <c r="J312">
        <v>0.3075</v>
      </c>
    </row>
    <row r="313" spans="1:10">
      <c r="A313" s="14">
        <v>40633</v>
      </c>
      <c r="B313">
        <v>4.9317000000000002</v>
      </c>
      <c r="C313">
        <v>1.3021400000000001</v>
      </c>
      <c r="D313">
        <v>0.18</v>
      </c>
      <c r="E313">
        <v>1.1719999999999999</v>
      </c>
      <c r="F313">
        <v>0.81625000000000003</v>
      </c>
      <c r="G313">
        <v>0.2</v>
      </c>
      <c r="H313">
        <v>2.625</v>
      </c>
      <c r="I313">
        <v>2.39</v>
      </c>
      <c r="J313">
        <v>0.307</v>
      </c>
    </row>
    <row r="314" spans="1:10">
      <c r="A314" s="14">
        <v>40634</v>
      </c>
      <c r="B314">
        <v>4.8883000000000001</v>
      </c>
      <c r="C314">
        <v>1.3021400000000001</v>
      </c>
      <c r="D314">
        <v>0.18</v>
      </c>
      <c r="E314">
        <v>1.179</v>
      </c>
      <c r="F314">
        <v>0.81625000000000003</v>
      </c>
      <c r="G314">
        <v>0.2</v>
      </c>
      <c r="H314">
        <v>2.625</v>
      </c>
      <c r="I314">
        <v>2.39</v>
      </c>
      <c r="J314">
        <v>0.307</v>
      </c>
    </row>
    <row r="315" spans="1:10">
      <c r="A315" s="14">
        <v>40637</v>
      </c>
      <c r="B315">
        <v>4.8899999999999997</v>
      </c>
      <c r="C315">
        <v>1.3028599999999999</v>
      </c>
      <c r="D315">
        <v>0.18</v>
      </c>
      <c r="E315">
        <v>1.1850000000000001</v>
      </c>
      <c r="F315">
        <v>0.81625000000000003</v>
      </c>
      <c r="G315">
        <v>0.2</v>
      </c>
      <c r="H315">
        <v>2.625</v>
      </c>
      <c r="I315">
        <v>2.39</v>
      </c>
      <c r="J315">
        <v>0.30449999999999999</v>
      </c>
    </row>
    <row r="316" spans="1:10">
      <c r="A316" s="14">
        <v>40638</v>
      </c>
      <c r="B316">
        <v>4.9000000000000004</v>
      </c>
      <c r="C316">
        <v>1.3049999999999999</v>
      </c>
      <c r="D316">
        <v>0.18</v>
      </c>
      <c r="E316">
        <v>1.1910000000000001</v>
      </c>
      <c r="F316">
        <v>0.81813000000000002</v>
      </c>
      <c r="G316">
        <v>0.2</v>
      </c>
      <c r="H316">
        <v>2.625</v>
      </c>
      <c r="I316">
        <v>2.3929999999999998</v>
      </c>
      <c r="J316">
        <v>0.30299999999999999</v>
      </c>
    </row>
    <row r="317" spans="1:10">
      <c r="A317" s="14">
        <v>40639</v>
      </c>
      <c r="B317">
        <v>4.8949999999999996</v>
      </c>
      <c r="C317">
        <v>1.3057099999999999</v>
      </c>
      <c r="D317">
        <v>0.18</v>
      </c>
      <c r="E317">
        <v>1.1970000000000001</v>
      </c>
      <c r="F317">
        <v>0.82062999999999997</v>
      </c>
      <c r="G317">
        <v>0.2</v>
      </c>
      <c r="H317">
        <v>2.6349999999999998</v>
      </c>
      <c r="I317">
        <v>2.39</v>
      </c>
      <c r="J317">
        <v>0.30099999999999999</v>
      </c>
    </row>
    <row r="318" spans="1:10">
      <c r="A318" s="14">
        <v>40640</v>
      </c>
      <c r="B318">
        <v>4.91</v>
      </c>
      <c r="C318">
        <v>1.30643</v>
      </c>
      <c r="D318">
        <v>0.18</v>
      </c>
      <c r="E318">
        <v>1.2030000000000001</v>
      </c>
      <c r="F318">
        <v>0.82188000000000005</v>
      </c>
      <c r="G318">
        <v>0.2</v>
      </c>
      <c r="H318">
        <v>2.6349999999999998</v>
      </c>
      <c r="I318">
        <v>2.39</v>
      </c>
      <c r="J318">
        <v>0.29675000000000001</v>
      </c>
    </row>
    <row r="319" spans="1:10">
      <c r="A319" s="14">
        <v>40641</v>
      </c>
      <c r="B319">
        <v>4.92</v>
      </c>
      <c r="C319">
        <v>1.30857</v>
      </c>
      <c r="D319">
        <v>0.18</v>
      </c>
      <c r="E319">
        <v>1.21</v>
      </c>
      <c r="F319">
        <v>0.82374999999999998</v>
      </c>
      <c r="G319">
        <v>0.19813</v>
      </c>
      <c r="H319">
        <v>2.625</v>
      </c>
      <c r="I319">
        <v>2.3780000000000001</v>
      </c>
      <c r="J319">
        <v>0.29375000000000001</v>
      </c>
    </row>
    <row r="320" spans="1:10">
      <c r="A320" s="14">
        <v>40644</v>
      </c>
      <c r="B320">
        <v>4.9000000000000004</v>
      </c>
      <c r="C320">
        <v>1.3028599999999999</v>
      </c>
      <c r="D320">
        <v>0.18332999999999999</v>
      </c>
      <c r="E320">
        <v>1.2190000000000001</v>
      </c>
      <c r="F320">
        <v>0.82374999999999998</v>
      </c>
      <c r="G320">
        <v>0.19813</v>
      </c>
      <c r="H320">
        <v>2.63</v>
      </c>
      <c r="I320">
        <v>2.375</v>
      </c>
      <c r="J320">
        <v>0.29263</v>
      </c>
    </row>
    <row r="321" spans="1:10">
      <c r="A321" s="14">
        <v>40645</v>
      </c>
      <c r="B321">
        <v>4.9000000000000004</v>
      </c>
      <c r="C321">
        <v>1.3035699999999999</v>
      </c>
      <c r="D321">
        <v>0.185</v>
      </c>
      <c r="E321">
        <v>1.2310000000000001</v>
      </c>
      <c r="F321">
        <v>0.82374999999999998</v>
      </c>
      <c r="G321">
        <v>0.19813</v>
      </c>
      <c r="H321">
        <v>2.6349999999999998</v>
      </c>
      <c r="I321">
        <v>2.38</v>
      </c>
      <c r="J321">
        <v>0.28949999999999998</v>
      </c>
    </row>
    <row r="322" spans="1:10">
      <c r="A322" s="14">
        <v>40646</v>
      </c>
      <c r="B322">
        <v>4.9317000000000002</v>
      </c>
      <c r="C322">
        <v>1.3021400000000001</v>
      </c>
      <c r="D322">
        <v>0.185</v>
      </c>
      <c r="E322">
        <v>1.2390000000000001</v>
      </c>
      <c r="F322">
        <v>0.82374999999999998</v>
      </c>
      <c r="G322">
        <v>0.19813</v>
      </c>
      <c r="H322">
        <v>2.63</v>
      </c>
      <c r="I322">
        <v>2.38</v>
      </c>
      <c r="J322">
        <v>0.28525</v>
      </c>
    </row>
    <row r="323" spans="1:10">
      <c r="A323" s="14">
        <v>40647</v>
      </c>
      <c r="B323">
        <v>4.9249999999999998</v>
      </c>
      <c r="C323">
        <v>1.30071</v>
      </c>
      <c r="D323">
        <v>0.185</v>
      </c>
      <c r="E323">
        <v>1.2490000000000001</v>
      </c>
      <c r="F323">
        <v>0.82374999999999998</v>
      </c>
      <c r="G323">
        <v>0.19813</v>
      </c>
      <c r="H323">
        <v>2.6349999999999998</v>
      </c>
      <c r="I323">
        <v>2.3780000000000001</v>
      </c>
      <c r="J323">
        <v>0.28275</v>
      </c>
    </row>
    <row r="324" spans="1:10">
      <c r="A324" s="14">
        <v>40648</v>
      </c>
      <c r="B324">
        <v>4.92</v>
      </c>
      <c r="C324">
        <v>1.2992900000000001</v>
      </c>
      <c r="D324">
        <v>0.185</v>
      </c>
      <c r="E324">
        <v>1.2549999999999999</v>
      </c>
      <c r="F324">
        <v>0.81938</v>
      </c>
      <c r="G324">
        <v>0.19813</v>
      </c>
      <c r="H324">
        <v>2.645</v>
      </c>
      <c r="I324">
        <v>2.38</v>
      </c>
      <c r="J324">
        <v>0.28075</v>
      </c>
    </row>
    <row r="325" spans="1:10">
      <c r="A325" s="14">
        <v>40651</v>
      </c>
      <c r="B325">
        <v>4.8682999999999996</v>
      </c>
      <c r="C325">
        <v>1.3042899999999999</v>
      </c>
      <c r="D325">
        <v>0.185</v>
      </c>
      <c r="E325">
        <v>1.262</v>
      </c>
      <c r="F325">
        <v>0.81938</v>
      </c>
      <c r="G325">
        <v>0.19813</v>
      </c>
      <c r="H325">
        <v>2.645</v>
      </c>
      <c r="I325">
        <v>2.383</v>
      </c>
      <c r="J325">
        <v>0.27800000000000002</v>
      </c>
    </row>
    <row r="326" spans="1:10">
      <c r="A326" s="14">
        <v>40652</v>
      </c>
      <c r="B326">
        <v>4.8600000000000003</v>
      </c>
      <c r="C326">
        <v>1.3049999999999999</v>
      </c>
      <c r="D326">
        <v>0.185</v>
      </c>
      <c r="E326">
        <v>1.2689999999999999</v>
      </c>
      <c r="F326">
        <v>0.81938</v>
      </c>
      <c r="G326">
        <v>0.19813</v>
      </c>
      <c r="H326">
        <v>2.6549999999999998</v>
      </c>
      <c r="I326">
        <v>2.39</v>
      </c>
      <c r="J326">
        <v>0.27550000000000002</v>
      </c>
    </row>
    <row r="327" spans="1:10">
      <c r="A327" s="14">
        <v>40653</v>
      </c>
      <c r="B327">
        <v>4.84</v>
      </c>
      <c r="C327">
        <v>1.30643</v>
      </c>
      <c r="D327">
        <v>0.185</v>
      </c>
      <c r="E327">
        <v>1.28</v>
      </c>
      <c r="F327">
        <v>0.81938</v>
      </c>
      <c r="G327">
        <v>0.19813</v>
      </c>
      <c r="H327">
        <v>2.645</v>
      </c>
      <c r="I327">
        <v>2.41</v>
      </c>
      <c r="J327">
        <v>0.27474999999999999</v>
      </c>
    </row>
    <row r="328" spans="1:10">
      <c r="A328" s="14">
        <v>40654</v>
      </c>
      <c r="B328">
        <v>4.9000000000000004</v>
      </c>
      <c r="C328">
        <v>1.3057099999999999</v>
      </c>
      <c r="D328">
        <v>0.185</v>
      </c>
      <c r="E328">
        <v>1.294</v>
      </c>
      <c r="F328">
        <v>0.81938</v>
      </c>
      <c r="G328">
        <v>0.19813</v>
      </c>
      <c r="H328">
        <v>2.6549999999999998</v>
      </c>
      <c r="I328">
        <v>2.4300000000000002</v>
      </c>
      <c r="J328">
        <v>0.27400000000000002</v>
      </c>
    </row>
    <row r="329" spans="1:10">
      <c r="A329" s="14">
        <v>40660</v>
      </c>
      <c r="B329">
        <v>4.8899999999999997</v>
      </c>
      <c r="C329">
        <v>1.3057099999999999</v>
      </c>
      <c r="D329">
        <v>0.185</v>
      </c>
      <c r="E329">
        <v>1.3109999999999999</v>
      </c>
      <c r="F329">
        <v>0.81938</v>
      </c>
      <c r="G329">
        <v>0.19813</v>
      </c>
      <c r="H329">
        <v>2.65</v>
      </c>
      <c r="I329">
        <v>2.4329999999999998</v>
      </c>
      <c r="J329">
        <v>0.27374999999999999</v>
      </c>
    </row>
    <row r="330" spans="1:10">
      <c r="A330" s="14">
        <v>40661</v>
      </c>
      <c r="B330">
        <v>4.92</v>
      </c>
      <c r="C330">
        <v>1.3057099999999999</v>
      </c>
      <c r="D330">
        <v>0.185</v>
      </c>
      <c r="E330">
        <v>1.32</v>
      </c>
      <c r="F330">
        <v>0.81938</v>
      </c>
      <c r="G330">
        <v>0.19813</v>
      </c>
      <c r="H330">
        <v>2.66</v>
      </c>
      <c r="I330">
        <v>2.4500000000000002</v>
      </c>
      <c r="J330">
        <v>0.27374999999999999</v>
      </c>
    </row>
    <row r="331" spans="1:10">
      <c r="A331" s="14">
        <v>40662</v>
      </c>
      <c r="B331">
        <v>4.92</v>
      </c>
      <c r="C331">
        <v>1.3049999999999999</v>
      </c>
      <c r="D331">
        <v>0.185</v>
      </c>
      <c r="E331">
        <v>1.327</v>
      </c>
      <c r="F331">
        <v>0.81938</v>
      </c>
      <c r="G331">
        <v>0.19813</v>
      </c>
      <c r="H331">
        <v>2.67</v>
      </c>
      <c r="I331">
        <v>2.4500000000000002</v>
      </c>
      <c r="J331">
        <v>0.27374999999999999</v>
      </c>
    </row>
    <row r="332" spans="1:10">
      <c r="A332" s="14">
        <v>40665</v>
      </c>
      <c r="B332">
        <v>4.92</v>
      </c>
      <c r="C332">
        <v>1.3028599999999999</v>
      </c>
      <c r="D332">
        <v>0.185</v>
      </c>
      <c r="E332">
        <v>1.3320000000000001</v>
      </c>
      <c r="F332">
        <v>0.81938</v>
      </c>
      <c r="G332">
        <v>0.19688</v>
      </c>
      <c r="H332">
        <v>2.6549999999999998</v>
      </c>
      <c r="I332">
        <v>2.4500000000000002</v>
      </c>
      <c r="J332">
        <v>0.27274999999999999</v>
      </c>
    </row>
    <row r="333" spans="1:10">
      <c r="A333" s="14">
        <v>40666</v>
      </c>
      <c r="B333">
        <v>4.96</v>
      </c>
      <c r="C333">
        <v>1.3028599999999999</v>
      </c>
      <c r="D333">
        <v>0.185</v>
      </c>
      <c r="E333">
        <v>1.3320000000000001</v>
      </c>
      <c r="F333">
        <v>0.82188000000000005</v>
      </c>
      <c r="G333">
        <v>0.19688</v>
      </c>
      <c r="H333">
        <v>2.6549999999999998</v>
      </c>
      <c r="I333">
        <v>2.4500000000000002</v>
      </c>
      <c r="J333">
        <v>0.27324999999999999</v>
      </c>
    </row>
    <row r="334" spans="1:10">
      <c r="A334" s="14">
        <v>40667</v>
      </c>
      <c r="B334">
        <v>4.9400000000000004</v>
      </c>
      <c r="C334">
        <v>1.3021400000000001</v>
      </c>
      <c r="D334">
        <v>0.185</v>
      </c>
      <c r="E334">
        <v>1.3380000000000001</v>
      </c>
      <c r="F334">
        <v>0.82188000000000005</v>
      </c>
      <c r="G334">
        <v>0.19563</v>
      </c>
      <c r="H334">
        <v>2.6549999999999998</v>
      </c>
      <c r="I334">
        <v>2.4550000000000001</v>
      </c>
      <c r="J334">
        <v>0.27300000000000002</v>
      </c>
    </row>
    <row r="335" spans="1:10">
      <c r="A335" s="14">
        <v>40668</v>
      </c>
      <c r="B335">
        <v>4.95</v>
      </c>
      <c r="C335">
        <v>1.3</v>
      </c>
      <c r="D335">
        <v>0.185</v>
      </c>
      <c r="E335">
        <v>1.343</v>
      </c>
      <c r="F335">
        <v>0.82188000000000005</v>
      </c>
      <c r="G335">
        <v>0.19563</v>
      </c>
      <c r="H335">
        <v>2.6549999999999998</v>
      </c>
      <c r="I335">
        <v>2.4529999999999998</v>
      </c>
      <c r="J335">
        <v>0.27224999999999999</v>
      </c>
    </row>
    <row r="336" spans="1:10">
      <c r="A336" s="14">
        <v>40669</v>
      </c>
      <c r="B336">
        <v>4.9800000000000004</v>
      </c>
      <c r="C336">
        <v>1.29786</v>
      </c>
      <c r="D336">
        <v>0.185</v>
      </c>
      <c r="E336">
        <v>1.349</v>
      </c>
      <c r="F336">
        <v>0.82188000000000005</v>
      </c>
      <c r="G336">
        <v>0.19563</v>
      </c>
      <c r="H336">
        <v>2.6549999999999998</v>
      </c>
      <c r="I336">
        <v>2.4550000000000001</v>
      </c>
      <c r="J336">
        <v>0.27024999999999999</v>
      </c>
    </row>
    <row r="337" spans="1:10">
      <c r="A337" s="14">
        <v>40672</v>
      </c>
      <c r="B337">
        <v>5.0416999999999996</v>
      </c>
      <c r="C337">
        <v>1.2992900000000001</v>
      </c>
      <c r="D337">
        <v>0.185</v>
      </c>
      <c r="E337">
        <v>1.3560000000000001</v>
      </c>
      <c r="F337">
        <v>0.82188000000000005</v>
      </c>
      <c r="G337">
        <v>0.19563</v>
      </c>
      <c r="H337">
        <v>2.6549999999999998</v>
      </c>
      <c r="I337">
        <v>2.4630000000000001</v>
      </c>
      <c r="J337">
        <v>0.26824999999999999</v>
      </c>
    </row>
    <row r="338" spans="1:10">
      <c r="A338" s="14">
        <v>40673</v>
      </c>
      <c r="B338">
        <v>5.04</v>
      </c>
      <c r="C338">
        <v>1.29857</v>
      </c>
      <c r="D338">
        <v>0.185</v>
      </c>
      <c r="E338">
        <v>1.361</v>
      </c>
      <c r="F338">
        <v>0.82188000000000005</v>
      </c>
      <c r="G338">
        <v>0.19563</v>
      </c>
      <c r="H338">
        <v>2.6549999999999998</v>
      </c>
      <c r="I338">
        <v>2.4630000000000001</v>
      </c>
      <c r="J338">
        <v>0.26700000000000002</v>
      </c>
    </row>
    <row r="339" spans="1:10">
      <c r="A339" s="14">
        <v>40674</v>
      </c>
      <c r="B339">
        <v>5.0250000000000004</v>
      </c>
      <c r="C339">
        <v>1.29857</v>
      </c>
      <c r="D339">
        <v>0.18332999999999999</v>
      </c>
      <c r="E339">
        <v>1.365</v>
      </c>
      <c r="F339">
        <v>0.82188000000000005</v>
      </c>
      <c r="G339">
        <v>0.19563</v>
      </c>
      <c r="H339">
        <v>2.6549999999999998</v>
      </c>
      <c r="I339">
        <v>2.46</v>
      </c>
      <c r="J339">
        <v>0.26574999999999999</v>
      </c>
    </row>
    <row r="340" spans="1:10">
      <c r="A340" s="14">
        <v>40675</v>
      </c>
      <c r="B340">
        <v>5.0599999999999996</v>
      </c>
      <c r="C340">
        <v>1.29857</v>
      </c>
      <c r="D340">
        <v>0.18</v>
      </c>
      <c r="E340">
        <v>1.375</v>
      </c>
      <c r="F340">
        <v>0.82188000000000005</v>
      </c>
      <c r="G340">
        <v>0.19563</v>
      </c>
      <c r="H340">
        <v>2.6749999999999998</v>
      </c>
      <c r="I340">
        <v>2.46</v>
      </c>
      <c r="J340">
        <v>0.26400000000000001</v>
      </c>
    </row>
    <row r="341" spans="1:10">
      <c r="A341" s="14">
        <v>40676</v>
      </c>
      <c r="B341">
        <v>5.04</v>
      </c>
      <c r="C341">
        <v>1.29857</v>
      </c>
      <c r="D341">
        <v>0.17832999999999999</v>
      </c>
      <c r="E341">
        <v>1.385</v>
      </c>
      <c r="F341">
        <v>0.82250000000000001</v>
      </c>
      <c r="G341">
        <v>0.19563</v>
      </c>
      <c r="H341">
        <v>2.6549999999999998</v>
      </c>
      <c r="I341">
        <v>2.46</v>
      </c>
      <c r="J341">
        <v>0.26224999999999998</v>
      </c>
    </row>
    <row r="342" spans="1:10">
      <c r="A342" s="14">
        <v>40679</v>
      </c>
      <c r="B342">
        <v>4.9733000000000001</v>
      </c>
      <c r="C342">
        <v>1.29857</v>
      </c>
      <c r="D342">
        <v>0.17832999999999999</v>
      </c>
      <c r="E342">
        <v>1.395</v>
      </c>
      <c r="F342">
        <v>0.82188000000000005</v>
      </c>
      <c r="G342">
        <v>0.19563</v>
      </c>
      <c r="H342">
        <v>2.6549999999999998</v>
      </c>
      <c r="I342">
        <v>2.4580000000000002</v>
      </c>
      <c r="J342">
        <v>0.26074999999999998</v>
      </c>
    </row>
    <row r="343" spans="1:10">
      <c r="A343" s="14">
        <v>40680</v>
      </c>
      <c r="B343">
        <v>4.9832999999999998</v>
      </c>
      <c r="C343">
        <v>1.29857</v>
      </c>
      <c r="D343">
        <v>0.17832999999999999</v>
      </c>
      <c r="E343">
        <v>1.4019999999999999</v>
      </c>
      <c r="F343">
        <v>0.82188000000000005</v>
      </c>
      <c r="G343">
        <v>0.19563</v>
      </c>
      <c r="H343">
        <v>2.6549999999999998</v>
      </c>
      <c r="I343">
        <v>2.4580000000000002</v>
      </c>
      <c r="J343">
        <v>0.26050000000000001</v>
      </c>
    </row>
    <row r="344" spans="1:10">
      <c r="A344" s="14">
        <v>40681</v>
      </c>
      <c r="B344">
        <v>4.99</v>
      </c>
      <c r="C344">
        <v>1.29857</v>
      </c>
      <c r="D344">
        <v>0.17832999999999999</v>
      </c>
      <c r="E344">
        <v>1.415</v>
      </c>
      <c r="F344">
        <v>0.82188000000000005</v>
      </c>
      <c r="G344">
        <v>0.19563</v>
      </c>
      <c r="H344">
        <v>2.6549999999999998</v>
      </c>
      <c r="I344">
        <v>2.46</v>
      </c>
      <c r="J344">
        <v>0.26050000000000001</v>
      </c>
    </row>
    <row r="345" spans="1:10">
      <c r="A345" s="14">
        <v>40682</v>
      </c>
      <c r="B345">
        <v>5.0167000000000002</v>
      </c>
      <c r="C345">
        <v>1.29857</v>
      </c>
      <c r="D345">
        <v>0.17832999999999999</v>
      </c>
      <c r="E345">
        <v>1.4239999999999999</v>
      </c>
      <c r="F345">
        <v>0.82250000000000001</v>
      </c>
      <c r="G345">
        <v>0.19563</v>
      </c>
      <c r="H345">
        <v>2.6549999999999998</v>
      </c>
      <c r="I345">
        <v>2.4529999999999998</v>
      </c>
      <c r="J345">
        <v>0.25974999999999998</v>
      </c>
    </row>
    <row r="346" spans="1:10">
      <c r="A346" s="14">
        <v>40683</v>
      </c>
      <c r="B346">
        <v>5</v>
      </c>
      <c r="C346">
        <v>1.29857</v>
      </c>
      <c r="D346">
        <v>0.17832999999999999</v>
      </c>
      <c r="E346">
        <v>1.419</v>
      </c>
      <c r="F346">
        <v>0.82250000000000001</v>
      </c>
      <c r="G346">
        <v>0.19563</v>
      </c>
      <c r="H346">
        <v>2.665</v>
      </c>
      <c r="I346">
        <v>2.4500000000000002</v>
      </c>
      <c r="J346">
        <v>0.26</v>
      </c>
    </row>
    <row r="347" spans="1:10">
      <c r="A347" s="14">
        <v>40686</v>
      </c>
      <c r="B347">
        <v>4.9916999999999998</v>
      </c>
      <c r="C347">
        <v>1.29643</v>
      </c>
      <c r="D347">
        <v>0.17832999999999999</v>
      </c>
      <c r="E347">
        <v>1.423</v>
      </c>
      <c r="F347">
        <v>0.82313000000000003</v>
      </c>
      <c r="G347">
        <v>0.19563</v>
      </c>
      <c r="H347">
        <v>2.665</v>
      </c>
      <c r="I347">
        <v>2.4550000000000001</v>
      </c>
      <c r="J347">
        <v>0.25850000000000001</v>
      </c>
    </row>
    <row r="348" spans="1:10">
      <c r="A348" s="14">
        <v>40687</v>
      </c>
      <c r="B348">
        <v>4.99</v>
      </c>
      <c r="C348">
        <v>1.29643</v>
      </c>
      <c r="D348">
        <v>0.17832999999999999</v>
      </c>
      <c r="E348">
        <v>1.4259999999999999</v>
      </c>
      <c r="F348">
        <v>0.82438</v>
      </c>
      <c r="G348">
        <v>0.19563</v>
      </c>
      <c r="H348">
        <v>2.665</v>
      </c>
      <c r="I348">
        <v>2.4550000000000001</v>
      </c>
      <c r="J348">
        <v>0.25750000000000001</v>
      </c>
    </row>
    <row r="349" spans="1:10">
      <c r="A349" s="14">
        <v>40688</v>
      </c>
      <c r="B349">
        <v>5.0183</v>
      </c>
      <c r="C349">
        <v>1.2949999999999999</v>
      </c>
      <c r="D349">
        <v>0.17582999999999999</v>
      </c>
      <c r="E349">
        <v>1.42</v>
      </c>
      <c r="F349">
        <v>0.82438</v>
      </c>
      <c r="G349">
        <v>0.19563</v>
      </c>
      <c r="H349">
        <v>2.6850000000000001</v>
      </c>
      <c r="I349">
        <v>2.4580000000000002</v>
      </c>
      <c r="J349">
        <v>0.25674999999999998</v>
      </c>
    </row>
    <row r="350" spans="1:10">
      <c r="A350" s="14">
        <v>40689</v>
      </c>
      <c r="B350">
        <v>5.0199999999999996</v>
      </c>
      <c r="C350">
        <v>1.2928599999999999</v>
      </c>
      <c r="D350">
        <v>0.17582999999999999</v>
      </c>
      <c r="E350">
        <v>1.42</v>
      </c>
      <c r="F350">
        <v>0.82625000000000004</v>
      </c>
      <c r="G350">
        <v>0.19563</v>
      </c>
      <c r="H350">
        <v>2.6850000000000001</v>
      </c>
      <c r="I350">
        <v>2.46</v>
      </c>
      <c r="J350">
        <v>0.255</v>
      </c>
    </row>
    <row r="351" spans="1:10">
      <c r="A351" s="14">
        <v>40690</v>
      </c>
      <c r="B351">
        <v>5.03</v>
      </c>
      <c r="C351">
        <v>1.2921400000000001</v>
      </c>
      <c r="D351">
        <v>0.17582999999999999</v>
      </c>
      <c r="E351">
        <v>1.425</v>
      </c>
      <c r="F351">
        <v>0.82625000000000004</v>
      </c>
      <c r="G351">
        <v>0.19563</v>
      </c>
      <c r="H351">
        <v>2.6549999999999998</v>
      </c>
      <c r="I351">
        <v>2.4580000000000002</v>
      </c>
      <c r="J351">
        <v>0.2545</v>
      </c>
    </row>
    <row r="352" spans="1:10">
      <c r="A352" s="14">
        <v>40693</v>
      </c>
      <c r="B352">
        <v>5.0366999999999997</v>
      </c>
      <c r="C352">
        <v>1.2921400000000001</v>
      </c>
      <c r="D352">
        <v>0.17582999999999999</v>
      </c>
      <c r="E352">
        <v>1.4259999999999999</v>
      </c>
      <c r="F352">
        <v>0.82625000000000004</v>
      </c>
      <c r="G352">
        <v>0.19563</v>
      </c>
      <c r="H352">
        <v>2.65</v>
      </c>
      <c r="I352">
        <v>2.4580000000000002</v>
      </c>
      <c r="J352">
        <v>0.254</v>
      </c>
    </row>
    <row r="353" spans="1:10">
      <c r="A353" s="14">
        <v>40694</v>
      </c>
      <c r="B353">
        <v>5.0232999999999999</v>
      </c>
      <c r="C353">
        <v>1.2957099999999999</v>
      </c>
      <c r="D353">
        <v>0.17582999999999999</v>
      </c>
      <c r="E353">
        <v>1.4279999999999999</v>
      </c>
      <c r="F353">
        <v>0.82625000000000004</v>
      </c>
      <c r="G353">
        <v>0.19563</v>
      </c>
      <c r="H353">
        <v>2.65</v>
      </c>
      <c r="I353">
        <v>2.4529999999999998</v>
      </c>
      <c r="J353">
        <v>0.25387999999999999</v>
      </c>
    </row>
    <row r="354" spans="1:10">
      <c r="A354" s="14">
        <v>40695</v>
      </c>
      <c r="B354">
        <v>4.99</v>
      </c>
      <c r="C354">
        <v>1.2957099999999999</v>
      </c>
      <c r="D354">
        <v>0.17582999999999999</v>
      </c>
      <c r="E354">
        <v>1.431</v>
      </c>
      <c r="F354">
        <v>0.82625000000000004</v>
      </c>
      <c r="G354">
        <v>0.19563</v>
      </c>
      <c r="H354">
        <v>2.65</v>
      </c>
      <c r="I354">
        <v>2.4500000000000002</v>
      </c>
      <c r="J354">
        <v>0.25287999999999999</v>
      </c>
    </row>
    <row r="355" spans="1:10">
      <c r="A355" s="14">
        <v>40696</v>
      </c>
      <c r="B355">
        <v>5.0033000000000003</v>
      </c>
      <c r="C355">
        <v>1.2949999999999999</v>
      </c>
      <c r="D355">
        <v>0.17582999999999999</v>
      </c>
      <c r="E355">
        <v>1.4339999999999999</v>
      </c>
      <c r="F355">
        <v>0.82625000000000004</v>
      </c>
      <c r="G355">
        <v>0.19531000000000001</v>
      </c>
      <c r="H355">
        <v>2.66</v>
      </c>
      <c r="I355">
        <v>2.4500000000000002</v>
      </c>
      <c r="J355">
        <v>0.25287999999999999</v>
      </c>
    </row>
    <row r="356" spans="1:10">
      <c r="A356" s="14">
        <v>40697</v>
      </c>
      <c r="B356">
        <v>5.0083000000000002</v>
      </c>
      <c r="C356">
        <v>1.2921400000000001</v>
      </c>
      <c r="D356">
        <v>0.17582999999999999</v>
      </c>
      <c r="E356">
        <v>1.4350000000000001</v>
      </c>
      <c r="F356">
        <v>0.82625000000000004</v>
      </c>
      <c r="G356">
        <v>0.19531000000000001</v>
      </c>
      <c r="H356">
        <v>2.6549999999999998</v>
      </c>
      <c r="I356">
        <v>2.4500000000000002</v>
      </c>
      <c r="J356">
        <v>0.252</v>
      </c>
    </row>
    <row r="357" spans="1:10">
      <c r="A357" s="14">
        <v>40700</v>
      </c>
      <c r="B357">
        <v>5.0199999999999996</v>
      </c>
      <c r="C357">
        <v>1.2914300000000001</v>
      </c>
      <c r="D357">
        <v>0.17582999999999999</v>
      </c>
      <c r="E357">
        <v>1.4339999999999999</v>
      </c>
      <c r="F357">
        <v>0.82625000000000004</v>
      </c>
      <c r="G357">
        <v>0.19531000000000001</v>
      </c>
      <c r="H357">
        <v>2.65</v>
      </c>
      <c r="I357">
        <v>2.4500000000000002</v>
      </c>
      <c r="J357">
        <v>0.252</v>
      </c>
    </row>
    <row r="358" spans="1:10">
      <c r="A358" s="14">
        <v>40701</v>
      </c>
      <c r="B358">
        <v>5.03</v>
      </c>
      <c r="C358">
        <v>1.29071</v>
      </c>
      <c r="D358">
        <v>0.17582999999999999</v>
      </c>
      <c r="E358">
        <v>1.4339999999999999</v>
      </c>
      <c r="F358">
        <v>0.82625000000000004</v>
      </c>
      <c r="G358">
        <v>0.19531000000000001</v>
      </c>
      <c r="H358">
        <v>2.67</v>
      </c>
      <c r="I358">
        <v>2.4500000000000002</v>
      </c>
      <c r="J358">
        <v>0.25174999999999997</v>
      </c>
    </row>
    <row r="359" spans="1:10">
      <c r="A359" s="14">
        <v>40702</v>
      </c>
      <c r="B359">
        <v>5</v>
      </c>
      <c r="C359">
        <v>1.29</v>
      </c>
      <c r="D359">
        <v>0.17499999999999999</v>
      </c>
      <c r="E359">
        <v>1.4350000000000001</v>
      </c>
      <c r="F359">
        <v>0.82499999999999996</v>
      </c>
      <c r="G359">
        <v>0.19531000000000001</v>
      </c>
      <c r="H359">
        <v>2.665</v>
      </c>
      <c r="I359">
        <v>2.4500000000000002</v>
      </c>
      <c r="J359">
        <v>0.25174999999999997</v>
      </c>
    </row>
    <row r="360" spans="1:10">
      <c r="A360" s="14">
        <v>40703</v>
      </c>
      <c r="B360">
        <v>5.0149999999999997</v>
      </c>
      <c r="C360">
        <v>1.29</v>
      </c>
      <c r="D360">
        <v>0.17499999999999999</v>
      </c>
      <c r="E360">
        <v>1.4330000000000001</v>
      </c>
      <c r="F360">
        <v>0.82438</v>
      </c>
      <c r="G360">
        <v>0.19531000000000001</v>
      </c>
      <c r="H360">
        <v>2.6850000000000001</v>
      </c>
      <c r="I360">
        <v>2.4500000000000002</v>
      </c>
      <c r="J360">
        <v>0.25024999999999997</v>
      </c>
    </row>
    <row r="361" spans="1:10">
      <c r="A361" s="14">
        <v>40704</v>
      </c>
      <c r="B361">
        <v>5.0117000000000003</v>
      </c>
      <c r="C361">
        <v>1.29</v>
      </c>
      <c r="D361">
        <v>0.17499999999999999</v>
      </c>
      <c r="E361">
        <v>1.43</v>
      </c>
      <c r="F361">
        <v>0.82438</v>
      </c>
      <c r="G361">
        <v>0.19531000000000001</v>
      </c>
      <c r="H361">
        <v>2.67</v>
      </c>
      <c r="I361">
        <v>2.4500000000000002</v>
      </c>
      <c r="J361">
        <v>0.2495</v>
      </c>
    </row>
    <row r="362" spans="1:10">
      <c r="A362" s="14">
        <v>40708</v>
      </c>
      <c r="B362">
        <v>5.0067000000000004</v>
      </c>
      <c r="C362">
        <v>1.29</v>
      </c>
      <c r="D362">
        <v>0.17499999999999999</v>
      </c>
      <c r="E362">
        <v>1.43</v>
      </c>
      <c r="F362">
        <v>0.82438</v>
      </c>
      <c r="G362">
        <v>0.19531000000000001</v>
      </c>
      <c r="H362">
        <v>2.69</v>
      </c>
      <c r="I362">
        <v>2.4500000000000002</v>
      </c>
      <c r="J362">
        <v>0.2485</v>
      </c>
    </row>
    <row r="363" spans="1:10">
      <c r="A363" s="14">
        <v>40709</v>
      </c>
      <c r="B363">
        <v>5.0217000000000001</v>
      </c>
      <c r="C363">
        <v>1.2921400000000001</v>
      </c>
      <c r="D363">
        <v>0.17499999999999999</v>
      </c>
      <c r="E363">
        <v>1.4330000000000001</v>
      </c>
      <c r="F363">
        <v>0.82438</v>
      </c>
      <c r="G363">
        <v>0.19531000000000001</v>
      </c>
      <c r="H363">
        <v>2.6749999999999998</v>
      </c>
      <c r="I363">
        <v>2.4500000000000002</v>
      </c>
      <c r="J363">
        <v>0.247</v>
      </c>
    </row>
    <row r="364" spans="1:10">
      <c r="A364" s="14">
        <v>40710</v>
      </c>
      <c r="B364">
        <v>4.9767000000000001</v>
      </c>
      <c r="C364">
        <v>1.2921400000000001</v>
      </c>
      <c r="D364">
        <v>0.17499999999999999</v>
      </c>
      <c r="E364">
        <v>1.4339999999999999</v>
      </c>
      <c r="F364">
        <v>0.82438</v>
      </c>
      <c r="G364">
        <v>0.19531000000000001</v>
      </c>
      <c r="H364">
        <v>2.665</v>
      </c>
      <c r="I364">
        <v>2.448</v>
      </c>
      <c r="J364">
        <v>0.24525</v>
      </c>
    </row>
    <row r="365" spans="1:10">
      <c r="A365" s="14">
        <v>40711</v>
      </c>
      <c r="B365">
        <v>4.9866999999999999</v>
      </c>
      <c r="C365">
        <v>1.28857</v>
      </c>
      <c r="D365">
        <v>0.17582999999999999</v>
      </c>
      <c r="E365">
        <v>1.4350000000000001</v>
      </c>
      <c r="F365">
        <v>0.82438</v>
      </c>
      <c r="G365">
        <v>0.19531000000000001</v>
      </c>
      <c r="H365">
        <v>2.66</v>
      </c>
      <c r="I365">
        <v>2.4500000000000002</v>
      </c>
      <c r="J365">
        <v>0.245</v>
      </c>
    </row>
    <row r="366" spans="1:10">
      <c r="A366" s="14">
        <v>40714</v>
      </c>
      <c r="B366">
        <v>4.9932999999999996</v>
      </c>
      <c r="C366">
        <v>1.28857</v>
      </c>
      <c r="D366">
        <v>0.17582999999999999</v>
      </c>
      <c r="E366">
        <v>1.4359999999999999</v>
      </c>
      <c r="F366">
        <v>0.82499999999999996</v>
      </c>
      <c r="G366">
        <v>0.19531000000000001</v>
      </c>
      <c r="H366">
        <v>2.665</v>
      </c>
      <c r="I366">
        <v>2.4529999999999998</v>
      </c>
      <c r="J366">
        <v>0.2465</v>
      </c>
    </row>
    <row r="367" spans="1:10">
      <c r="A367" s="14">
        <v>40715</v>
      </c>
      <c r="B367">
        <v>4.99</v>
      </c>
      <c r="C367">
        <v>1.28857</v>
      </c>
      <c r="D367">
        <v>0.17582999999999999</v>
      </c>
      <c r="E367">
        <v>1.4379999999999999</v>
      </c>
      <c r="F367">
        <v>0.82499999999999996</v>
      </c>
      <c r="G367">
        <v>0.19531000000000001</v>
      </c>
      <c r="H367">
        <v>2.64</v>
      </c>
      <c r="I367">
        <v>2.4529999999999998</v>
      </c>
      <c r="J367">
        <v>0.2465</v>
      </c>
    </row>
    <row r="368" spans="1:10">
      <c r="A368" s="14">
        <v>40716</v>
      </c>
      <c r="B368">
        <v>4.9817</v>
      </c>
      <c r="C368">
        <v>1.28857</v>
      </c>
      <c r="D368">
        <v>0.17582999999999999</v>
      </c>
      <c r="E368">
        <v>1.4430000000000001</v>
      </c>
      <c r="F368">
        <v>0.82499999999999996</v>
      </c>
      <c r="G368">
        <v>0.19531000000000001</v>
      </c>
      <c r="H368">
        <v>2.63</v>
      </c>
      <c r="I368">
        <v>2.4529999999999998</v>
      </c>
      <c r="J368">
        <v>0.2465</v>
      </c>
    </row>
    <row r="369" spans="1:10">
      <c r="A369" s="14">
        <v>40717</v>
      </c>
      <c r="B369">
        <v>5.0282999999999998</v>
      </c>
      <c r="C369">
        <v>1.28714</v>
      </c>
      <c r="D369">
        <v>0.17582999999999999</v>
      </c>
      <c r="E369">
        <v>1.452</v>
      </c>
      <c r="F369">
        <v>0.82499999999999996</v>
      </c>
      <c r="G369">
        <v>0.19531000000000001</v>
      </c>
      <c r="H369">
        <v>2.64</v>
      </c>
      <c r="I369">
        <v>2.4529999999999998</v>
      </c>
      <c r="J369">
        <v>0.2455</v>
      </c>
    </row>
    <row r="370" spans="1:10">
      <c r="A370" s="14">
        <v>40718</v>
      </c>
      <c r="B370">
        <v>5.0183</v>
      </c>
      <c r="C370">
        <v>1.28714</v>
      </c>
      <c r="D370">
        <v>0.17582999999999999</v>
      </c>
      <c r="E370">
        <v>1.464</v>
      </c>
      <c r="F370">
        <v>0.82499999999999996</v>
      </c>
      <c r="G370">
        <v>0.19531000000000001</v>
      </c>
      <c r="H370">
        <v>2.63</v>
      </c>
      <c r="I370">
        <v>2.4529999999999998</v>
      </c>
      <c r="J370">
        <v>0.2455</v>
      </c>
    </row>
    <row r="371" spans="1:10">
      <c r="A371" s="14">
        <v>40721</v>
      </c>
      <c r="B371">
        <v>5.03</v>
      </c>
      <c r="C371">
        <v>1.28714</v>
      </c>
      <c r="D371">
        <v>0.17582999999999999</v>
      </c>
      <c r="E371">
        <v>1.4690000000000001</v>
      </c>
      <c r="F371">
        <v>0.82499999999999996</v>
      </c>
      <c r="G371">
        <v>0.19531000000000001</v>
      </c>
      <c r="H371">
        <v>2.63</v>
      </c>
      <c r="I371">
        <v>2.4529999999999998</v>
      </c>
      <c r="J371">
        <v>0.2465</v>
      </c>
    </row>
    <row r="372" spans="1:10">
      <c r="A372" s="14">
        <v>40722</v>
      </c>
      <c r="B372">
        <v>5</v>
      </c>
      <c r="C372">
        <v>1.28643</v>
      </c>
      <c r="D372">
        <v>0.17499999999999999</v>
      </c>
      <c r="E372">
        <v>1.4710000000000001</v>
      </c>
      <c r="F372">
        <v>0.82499999999999996</v>
      </c>
      <c r="G372">
        <v>0.19531000000000001</v>
      </c>
      <c r="H372">
        <v>2.66</v>
      </c>
      <c r="I372">
        <v>2.46</v>
      </c>
      <c r="J372">
        <v>0.24625</v>
      </c>
    </row>
    <row r="373" spans="1:10">
      <c r="A373" s="14">
        <v>40723</v>
      </c>
      <c r="B373">
        <v>5</v>
      </c>
      <c r="C373">
        <v>1.28643</v>
      </c>
      <c r="D373">
        <v>0.17499999999999999</v>
      </c>
      <c r="E373">
        <v>1.4770000000000001</v>
      </c>
      <c r="F373">
        <v>0.82499999999999996</v>
      </c>
      <c r="G373">
        <v>0.19531000000000001</v>
      </c>
      <c r="H373">
        <v>2.6549999999999998</v>
      </c>
      <c r="I373">
        <v>2.468</v>
      </c>
      <c r="J373">
        <v>0.24575</v>
      </c>
    </row>
    <row r="374" spans="1:10">
      <c r="A374" s="14">
        <v>40724</v>
      </c>
      <c r="B374">
        <v>5.0332999999999997</v>
      </c>
      <c r="C374">
        <v>1.28857</v>
      </c>
      <c r="D374">
        <v>0.17499999999999999</v>
      </c>
      <c r="E374">
        <v>1.4850000000000001</v>
      </c>
      <c r="F374">
        <v>0.82499999999999996</v>
      </c>
      <c r="G374">
        <v>0.19531000000000001</v>
      </c>
      <c r="H374">
        <v>2.665</v>
      </c>
      <c r="I374">
        <v>2.4700000000000002</v>
      </c>
      <c r="J374">
        <v>0.24575</v>
      </c>
    </row>
    <row r="375" spans="1:10">
      <c r="A375" s="14">
        <v>40725</v>
      </c>
      <c r="B375">
        <v>4.9767000000000001</v>
      </c>
      <c r="C375">
        <v>1.29071</v>
      </c>
      <c r="D375">
        <v>0.17499999999999999</v>
      </c>
      <c r="E375">
        <v>1.494</v>
      </c>
      <c r="F375">
        <v>0.82562999999999998</v>
      </c>
      <c r="G375">
        <v>0.19531000000000001</v>
      </c>
      <c r="H375">
        <v>2.67</v>
      </c>
      <c r="I375">
        <v>2.4729999999999999</v>
      </c>
      <c r="J375">
        <v>0.24575</v>
      </c>
    </row>
    <row r="376" spans="1:10">
      <c r="A376" s="14">
        <v>40728</v>
      </c>
      <c r="B376">
        <v>4.9683000000000002</v>
      </c>
      <c r="C376">
        <v>1.2921400000000001</v>
      </c>
      <c r="D376">
        <v>0.17499999999999999</v>
      </c>
      <c r="E376">
        <v>1.502</v>
      </c>
      <c r="F376">
        <v>0.82562999999999998</v>
      </c>
      <c r="G376">
        <v>0.19531000000000001</v>
      </c>
      <c r="H376">
        <v>2.645</v>
      </c>
      <c r="I376">
        <v>2.4849999999999999</v>
      </c>
      <c r="J376">
        <v>0.24575</v>
      </c>
    </row>
    <row r="377" spans="1:10">
      <c r="A377" s="14">
        <v>40729</v>
      </c>
      <c r="B377">
        <v>4.95</v>
      </c>
      <c r="C377">
        <v>1.29071</v>
      </c>
      <c r="D377">
        <v>0.17499999999999999</v>
      </c>
      <c r="E377">
        <v>1.51</v>
      </c>
      <c r="F377">
        <v>0.82562999999999998</v>
      </c>
      <c r="G377">
        <v>0.19531000000000001</v>
      </c>
      <c r="H377">
        <v>2.64</v>
      </c>
      <c r="I377">
        <v>2.488</v>
      </c>
      <c r="J377">
        <v>0.24575</v>
      </c>
    </row>
    <row r="378" spans="1:10">
      <c r="A378" s="14">
        <v>40730</v>
      </c>
      <c r="B378">
        <v>4.9800000000000004</v>
      </c>
      <c r="C378">
        <v>1.29</v>
      </c>
      <c r="D378">
        <v>0.17582999999999999</v>
      </c>
      <c r="E378">
        <v>1.52</v>
      </c>
      <c r="F378">
        <v>0.82562999999999998</v>
      </c>
      <c r="G378">
        <v>0.19531000000000001</v>
      </c>
      <c r="H378">
        <v>2.64</v>
      </c>
      <c r="I378">
        <v>2.5049999999999999</v>
      </c>
      <c r="J378">
        <v>0.24575</v>
      </c>
    </row>
    <row r="379" spans="1:10">
      <c r="A379" s="14">
        <v>40731</v>
      </c>
      <c r="B379">
        <v>4.9633000000000003</v>
      </c>
      <c r="C379">
        <v>1.29</v>
      </c>
      <c r="D379">
        <v>0.17582999999999999</v>
      </c>
      <c r="E379">
        <v>1.526</v>
      </c>
      <c r="F379">
        <v>0.82562999999999998</v>
      </c>
      <c r="G379">
        <v>0.19531000000000001</v>
      </c>
      <c r="H379">
        <v>2.64</v>
      </c>
      <c r="I379">
        <v>2.5430000000000001</v>
      </c>
      <c r="J379">
        <v>0.24575</v>
      </c>
    </row>
    <row r="380" spans="1:10">
      <c r="A380" s="14">
        <v>40732</v>
      </c>
      <c r="B380">
        <v>4.9817</v>
      </c>
      <c r="C380">
        <v>1.28786</v>
      </c>
      <c r="D380">
        <v>0.17499999999999999</v>
      </c>
      <c r="E380">
        <v>1.526</v>
      </c>
      <c r="F380">
        <v>0.82562999999999998</v>
      </c>
      <c r="G380">
        <v>0.19531000000000001</v>
      </c>
      <c r="H380">
        <v>2.65</v>
      </c>
      <c r="I380">
        <v>2.5529999999999999</v>
      </c>
      <c r="J380">
        <v>0.24575</v>
      </c>
    </row>
    <row r="381" spans="1:10">
      <c r="A381" s="14">
        <v>40735</v>
      </c>
      <c r="B381">
        <v>4.96</v>
      </c>
      <c r="C381">
        <v>1.28643</v>
      </c>
      <c r="D381">
        <v>0.17499999999999999</v>
      </c>
      <c r="E381">
        <v>1.528</v>
      </c>
      <c r="F381">
        <v>0.82625000000000004</v>
      </c>
      <c r="G381">
        <v>0.19531000000000001</v>
      </c>
      <c r="H381">
        <v>2.665</v>
      </c>
      <c r="I381">
        <v>2.5630000000000002</v>
      </c>
      <c r="J381">
        <v>0.24604999999999999</v>
      </c>
    </row>
    <row r="382" spans="1:10">
      <c r="A382" s="14">
        <v>40736</v>
      </c>
      <c r="B382">
        <v>4.97</v>
      </c>
      <c r="C382">
        <v>1.28714</v>
      </c>
      <c r="D382">
        <v>0.17499999999999999</v>
      </c>
      <c r="E382">
        <v>1.524</v>
      </c>
      <c r="F382">
        <v>0.82625000000000004</v>
      </c>
      <c r="G382">
        <v>0.19531000000000001</v>
      </c>
      <c r="H382">
        <v>2.67</v>
      </c>
      <c r="I382">
        <v>2.57</v>
      </c>
      <c r="J382">
        <v>0.24604999999999999</v>
      </c>
    </row>
    <row r="383" spans="1:10">
      <c r="A383" s="14">
        <v>40737</v>
      </c>
      <c r="B383">
        <v>4.95</v>
      </c>
      <c r="C383">
        <v>1.28714</v>
      </c>
      <c r="D383">
        <v>0.17499999999999999</v>
      </c>
      <c r="E383">
        <v>1.5309999999999999</v>
      </c>
      <c r="F383">
        <v>0.82625000000000004</v>
      </c>
      <c r="G383">
        <v>0.19531000000000001</v>
      </c>
      <c r="H383">
        <v>2.6549999999999998</v>
      </c>
      <c r="I383">
        <v>2.57</v>
      </c>
      <c r="J383">
        <v>0.24604999999999999</v>
      </c>
    </row>
    <row r="384" spans="1:10">
      <c r="A384" s="14">
        <v>40738</v>
      </c>
      <c r="B384">
        <v>4.9800000000000004</v>
      </c>
      <c r="C384">
        <v>1.28714</v>
      </c>
      <c r="D384">
        <v>0.17499999999999999</v>
      </c>
      <c r="E384">
        <v>1.5369999999999999</v>
      </c>
      <c r="F384">
        <v>0.82718999999999998</v>
      </c>
      <c r="G384">
        <v>0.19531000000000001</v>
      </c>
      <c r="H384">
        <v>2.6549999999999998</v>
      </c>
      <c r="I384">
        <v>2.5630000000000002</v>
      </c>
      <c r="J384">
        <v>0.249</v>
      </c>
    </row>
    <row r="385" spans="1:10">
      <c r="A385" s="14">
        <v>40739</v>
      </c>
      <c r="B385">
        <v>4.9950000000000001</v>
      </c>
      <c r="C385">
        <v>1.28714</v>
      </c>
      <c r="D385">
        <v>0.17499999999999999</v>
      </c>
      <c r="E385">
        <v>1.5469999999999999</v>
      </c>
      <c r="F385">
        <v>0.82718999999999998</v>
      </c>
      <c r="G385">
        <v>0.19531000000000001</v>
      </c>
      <c r="H385">
        <v>2.66</v>
      </c>
      <c r="I385">
        <v>2.56</v>
      </c>
      <c r="J385">
        <v>0.24925</v>
      </c>
    </row>
    <row r="386" spans="1:10">
      <c r="A386" s="14">
        <v>40742</v>
      </c>
      <c r="B386">
        <v>4.84</v>
      </c>
      <c r="C386">
        <v>1.28714</v>
      </c>
      <c r="D386">
        <v>0.17499999999999999</v>
      </c>
      <c r="E386">
        <v>1.556</v>
      </c>
      <c r="F386">
        <v>0.82718999999999998</v>
      </c>
      <c r="G386">
        <v>0.19531000000000001</v>
      </c>
      <c r="H386">
        <v>2.6549999999999998</v>
      </c>
      <c r="I386">
        <v>2.5630000000000002</v>
      </c>
      <c r="J386">
        <v>0.24975</v>
      </c>
    </row>
    <row r="387" spans="1:10">
      <c r="A387" s="14">
        <v>40743</v>
      </c>
      <c r="B387">
        <v>4.8517000000000001</v>
      </c>
      <c r="C387">
        <v>1.29071</v>
      </c>
      <c r="D387">
        <v>0.17499999999999999</v>
      </c>
      <c r="E387">
        <v>1.5629999999999999</v>
      </c>
      <c r="F387">
        <v>0.82718999999999998</v>
      </c>
      <c r="G387">
        <v>0.19531000000000001</v>
      </c>
      <c r="H387">
        <v>2.66</v>
      </c>
      <c r="I387">
        <v>2.5630000000000002</v>
      </c>
      <c r="J387">
        <v>0.24975</v>
      </c>
    </row>
    <row r="388" spans="1:10">
      <c r="A388" s="14">
        <v>40744</v>
      </c>
      <c r="B388">
        <v>4.9000000000000004</v>
      </c>
      <c r="C388">
        <v>1.2957099999999999</v>
      </c>
      <c r="D388">
        <v>0.17499999999999999</v>
      </c>
      <c r="E388">
        <v>1.5680000000000001</v>
      </c>
      <c r="F388">
        <v>0.82781000000000005</v>
      </c>
      <c r="G388">
        <v>0.19531000000000001</v>
      </c>
      <c r="H388">
        <v>2.66</v>
      </c>
      <c r="I388">
        <v>2.56</v>
      </c>
      <c r="J388">
        <v>0.25124999999999997</v>
      </c>
    </row>
    <row r="389" spans="1:10">
      <c r="A389" s="14">
        <v>40745</v>
      </c>
      <c r="B389">
        <v>4.9132999999999996</v>
      </c>
      <c r="C389">
        <v>1.29786</v>
      </c>
      <c r="D389">
        <v>0.17499999999999999</v>
      </c>
      <c r="E389">
        <v>1.569</v>
      </c>
      <c r="F389">
        <v>0.82906000000000002</v>
      </c>
      <c r="G389">
        <v>0.19531000000000001</v>
      </c>
      <c r="H389">
        <v>2.66</v>
      </c>
      <c r="I389">
        <v>2.5630000000000002</v>
      </c>
      <c r="J389">
        <v>0.252</v>
      </c>
    </row>
    <row r="390" spans="1:10">
      <c r="A390" s="14">
        <v>40746</v>
      </c>
      <c r="B390">
        <v>4.9649999999999999</v>
      </c>
      <c r="C390">
        <v>1.29643</v>
      </c>
      <c r="D390">
        <v>0.17499999999999999</v>
      </c>
      <c r="E390">
        <v>1.583</v>
      </c>
      <c r="F390">
        <v>0.83030999999999999</v>
      </c>
      <c r="G390">
        <v>0.19531000000000001</v>
      </c>
      <c r="H390">
        <v>2.66</v>
      </c>
      <c r="I390">
        <v>2.57</v>
      </c>
      <c r="J390">
        <v>0.253</v>
      </c>
    </row>
    <row r="391" spans="1:10">
      <c r="A391" s="14">
        <v>40749</v>
      </c>
      <c r="B391">
        <v>4.9566999999999997</v>
      </c>
      <c r="C391">
        <v>1.29643</v>
      </c>
      <c r="D391">
        <v>0.17499999999999999</v>
      </c>
      <c r="E391">
        <v>1.593</v>
      </c>
      <c r="F391">
        <v>0.83281000000000005</v>
      </c>
      <c r="G391">
        <v>0.19531000000000001</v>
      </c>
      <c r="H391">
        <v>2.66</v>
      </c>
      <c r="I391">
        <v>2.57</v>
      </c>
      <c r="J391">
        <v>0.253</v>
      </c>
    </row>
    <row r="392" spans="1:10">
      <c r="A392" s="14">
        <v>40750</v>
      </c>
      <c r="B392">
        <v>4.9882999999999997</v>
      </c>
      <c r="C392">
        <v>1.29714</v>
      </c>
      <c r="D392">
        <v>0.17499999999999999</v>
      </c>
      <c r="E392">
        <v>1.601</v>
      </c>
      <c r="F392">
        <v>0.83281000000000005</v>
      </c>
      <c r="G392">
        <v>0.19531000000000001</v>
      </c>
      <c r="H392">
        <v>2.665</v>
      </c>
      <c r="I392">
        <v>2.57</v>
      </c>
      <c r="J392">
        <v>0.253</v>
      </c>
    </row>
    <row r="393" spans="1:10">
      <c r="A393" s="14">
        <v>40751</v>
      </c>
      <c r="B393">
        <v>4.9800000000000004</v>
      </c>
      <c r="C393">
        <v>1.29714</v>
      </c>
      <c r="D393">
        <v>0.17499999999999999</v>
      </c>
      <c r="E393">
        <v>1.599</v>
      </c>
      <c r="F393">
        <v>0.83281000000000005</v>
      </c>
      <c r="G393">
        <v>0.19531000000000001</v>
      </c>
      <c r="H393">
        <v>2.67</v>
      </c>
      <c r="I393">
        <v>2.57</v>
      </c>
      <c r="J393">
        <v>0.25209999999999999</v>
      </c>
    </row>
    <row r="394" spans="1:10">
      <c r="A394" s="14">
        <v>40752</v>
      </c>
      <c r="B394">
        <v>5.0232999999999999</v>
      </c>
      <c r="C394">
        <v>1.29786</v>
      </c>
      <c r="D394">
        <v>0.17499999999999999</v>
      </c>
      <c r="E394">
        <v>1.605</v>
      </c>
      <c r="F394">
        <v>0.83281000000000005</v>
      </c>
      <c r="G394">
        <v>0.19531000000000001</v>
      </c>
      <c r="H394">
        <v>2.66</v>
      </c>
      <c r="I394">
        <v>2.573</v>
      </c>
      <c r="J394">
        <v>0.25259999999999999</v>
      </c>
    </row>
    <row r="395" spans="1:10">
      <c r="A395" s="14">
        <v>40753</v>
      </c>
      <c r="B395">
        <v>5.0682999999999998</v>
      </c>
      <c r="C395">
        <v>1.29786</v>
      </c>
      <c r="D395">
        <v>0.17499999999999999</v>
      </c>
      <c r="E395">
        <v>1.6060000000000001</v>
      </c>
      <c r="F395">
        <v>0.83281000000000005</v>
      </c>
      <c r="G395">
        <v>0.19531000000000001</v>
      </c>
      <c r="H395">
        <v>2.64</v>
      </c>
      <c r="I395">
        <v>2.573</v>
      </c>
      <c r="J395">
        <v>0.25285000000000002</v>
      </c>
    </row>
    <row r="396" spans="1:10">
      <c r="A396" s="14">
        <v>40757</v>
      </c>
      <c r="B396">
        <v>5.03</v>
      </c>
      <c r="C396">
        <v>1.2942899999999999</v>
      </c>
      <c r="D396">
        <v>0.17499999999999999</v>
      </c>
      <c r="E396">
        <v>1.6080000000000001</v>
      </c>
      <c r="F396">
        <v>0.83281000000000005</v>
      </c>
      <c r="G396">
        <v>0.19531000000000001</v>
      </c>
      <c r="H396">
        <v>2.67</v>
      </c>
      <c r="I396">
        <v>2.5779999999999998</v>
      </c>
      <c r="J396">
        <v>0.25395000000000001</v>
      </c>
    </row>
    <row r="397" spans="1:10">
      <c r="A397" s="14">
        <v>40758</v>
      </c>
      <c r="B397">
        <v>4.9116999999999997</v>
      </c>
      <c r="C397">
        <v>1.2928599999999999</v>
      </c>
      <c r="D397">
        <v>0.17499999999999999</v>
      </c>
      <c r="E397">
        <v>1.6080000000000001</v>
      </c>
      <c r="F397">
        <v>0.83281000000000005</v>
      </c>
      <c r="G397">
        <v>0.19531000000000001</v>
      </c>
      <c r="H397">
        <v>2.6850000000000001</v>
      </c>
      <c r="I397">
        <v>2.58</v>
      </c>
      <c r="J397">
        <v>0.2555</v>
      </c>
    </row>
    <row r="398" spans="1:10">
      <c r="A398" s="14">
        <v>40759</v>
      </c>
      <c r="B398">
        <v>4.99</v>
      </c>
      <c r="C398">
        <v>1.2921400000000001</v>
      </c>
      <c r="D398">
        <v>0.17499999999999999</v>
      </c>
      <c r="E398">
        <v>1.609</v>
      </c>
      <c r="F398">
        <v>0.83281000000000005</v>
      </c>
      <c r="G398">
        <v>0.19531000000000001</v>
      </c>
      <c r="H398">
        <v>2.7</v>
      </c>
      <c r="I398">
        <v>2.58</v>
      </c>
      <c r="J398">
        <v>0.25722</v>
      </c>
    </row>
    <row r="399" spans="1:10">
      <c r="A399" s="14">
        <v>40760</v>
      </c>
      <c r="B399">
        <v>4.88</v>
      </c>
      <c r="C399">
        <v>1.28</v>
      </c>
      <c r="D399">
        <v>0.17499999999999999</v>
      </c>
      <c r="E399">
        <v>1.6040000000000001</v>
      </c>
      <c r="F399">
        <v>0.83343999999999996</v>
      </c>
      <c r="G399">
        <v>0.19531000000000001</v>
      </c>
      <c r="H399">
        <v>2.74</v>
      </c>
      <c r="I399">
        <v>2.58</v>
      </c>
      <c r="J399">
        <v>0.26444000000000001</v>
      </c>
    </row>
    <row r="400" spans="1:10">
      <c r="A400" s="14">
        <v>40763</v>
      </c>
      <c r="B400">
        <v>4.8766999999999996</v>
      </c>
      <c r="C400">
        <v>1.26929</v>
      </c>
      <c r="D400">
        <v>0.13750000000000001</v>
      </c>
      <c r="E400">
        <v>1.6080000000000001</v>
      </c>
      <c r="F400">
        <v>0.83438000000000001</v>
      </c>
      <c r="G400">
        <v>0.19531000000000001</v>
      </c>
      <c r="H400">
        <v>2.74</v>
      </c>
      <c r="I400">
        <v>2.58</v>
      </c>
      <c r="J400">
        <v>0.26828000000000002</v>
      </c>
    </row>
    <row r="401" spans="1:10">
      <c r="A401" s="14">
        <v>40764</v>
      </c>
      <c r="B401">
        <v>4.7766999999999999</v>
      </c>
      <c r="C401">
        <v>1.27071</v>
      </c>
      <c r="D401">
        <v>0.11583</v>
      </c>
      <c r="E401">
        <v>1.611</v>
      </c>
      <c r="F401">
        <v>0.83438000000000001</v>
      </c>
      <c r="G401">
        <v>0.19531000000000001</v>
      </c>
      <c r="H401">
        <v>2.75</v>
      </c>
      <c r="I401">
        <v>2.58</v>
      </c>
      <c r="J401">
        <v>0.26939000000000002</v>
      </c>
    </row>
    <row r="402" spans="1:10">
      <c r="A402" s="14">
        <v>40765</v>
      </c>
      <c r="B402">
        <v>4.8833000000000002</v>
      </c>
      <c r="C402">
        <v>1.27</v>
      </c>
      <c r="D402">
        <v>0.10249999999999999</v>
      </c>
      <c r="E402">
        <v>1.613</v>
      </c>
      <c r="F402">
        <v>0.83438000000000001</v>
      </c>
      <c r="G402">
        <v>0.19531000000000001</v>
      </c>
      <c r="H402">
        <v>2.74</v>
      </c>
      <c r="I402">
        <v>2.57</v>
      </c>
      <c r="J402">
        <v>0.27161000000000002</v>
      </c>
    </row>
    <row r="403" spans="1:10">
      <c r="A403" s="14">
        <v>40766</v>
      </c>
      <c r="B403">
        <v>4.8232999999999997</v>
      </c>
      <c r="C403">
        <v>1.2714300000000001</v>
      </c>
      <c r="D403">
        <v>9.8330000000000001E-2</v>
      </c>
      <c r="E403">
        <v>1.615</v>
      </c>
      <c r="F403">
        <v>0.83813000000000004</v>
      </c>
      <c r="G403">
        <v>0.19531000000000001</v>
      </c>
      <c r="H403">
        <v>2.76</v>
      </c>
      <c r="I403">
        <v>2.57</v>
      </c>
      <c r="J403">
        <v>0.27478000000000002</v>
      </c>
    </row>
    <row r="404" spans="1:10">
      <c r="A404" s="14">
        <v>40767</v>
      </c>
      <c r="B404">
        <v>4.83</v>
      </c>
      <c r="C404">
        <v>1.27643</v>
      </c>
      <c r="D404">
        <v>9.3329999999999996E-2</v>
      </c>
      <c r="E404">
        <v>1.6120000000000001</v>
      </c>
      <c r="F404">
        <v>0.84187999999999996</v>
      </c>
      <c r="G404">
        <v>0.19344</v>
      </c>
      <c r="H404">
        <v>2.87</v>
      </c>
      <c r="I404">
        <v>2.5680000000000001</v>
      </c>
      <c r="J404">
        <v>0.27839000000000003</v>
      </c>
    </row>
    <row r="405" spans="1:10">
      <c r="A405" s="14">
        <v>40770</v>
      </c>
      <c r="B405">
        <v>4.9000000000000004</v>
      </c>
      <c r="C405">
        <v>1.27929</v>
      </c>
      <c r="D405">
        <v>7.6670000000000002E-2</v>
      </c>
      <c r="E405">
        <v>1.61</v>
      </c>
      <c r="F405">
        <v>0.84250000000000003</v>
      </c>
      <c r="G405">
        <v>0.19344</v>
      </c>
      <c r="H405">
        <v>2.92</v>
      </c>
      <c r="I405">
        <v>2.5680000000000001</v>
      </c>
      <c r="J405">
        <v>0.28061000000000003</v>
      </c>
    </row>
    <row r="406" spans="1:10">
      <c r="A406" s="14">
        <v>40771</v>
      </c>
      <c r="B406">
        <v>4.835</v>
      </c>
      <c r="C406">
        <v>1.28</v>
      </c>
      <c r="D406">
        <v>5.3330000000000002E-2</v>
      </c>
      <c r="E406">
        <v>1.609</v>
      </c>
      <c r="F406">
        <v>0.84687999999999997</v>
      </c>
      <c r="G406">
        <v>0.19344</v>
      </c>
      <c r="H406">
        <v>2.9</v>
      </c>
      <c r="I406">
        <v>2.56</v>
      </c>
      <c r="J406">
        <v>0.28616999999999998</v>
      </c>
    </row>
    <row r="407" spans="1:10">
      <c r="A407" s="14">
        <v>40772</v>
      </c>
      <c r="B407">
        <v>4.8783000000000003</v>
      </c>
      <c r="C407">
        <v>1.28</v>
      </c>
      <c r="D407">
        <v>5.1670000000000001E-2</v>
      </c>
      <c r="E407">
        <v>1.609</v>
      </c>
      <c r="F407">
        <v>0.85094000000000003</v>
      </c>
      <c r="G407">
        <v>0.19313</v>
      </c>
      <c r="H407">
        <v>2.95</v>
      </c>
      <c r="I407">
        <v>2.5630000000000002</v>
      </c>
      <c r="J407">
        <v>0.29005999999999998</v>
      </c>
    </row>
    <row r="408" spans="1:10">
      <c r="A408" s="14">
        <v>40773</v>
      </c>
      <c r="B408">
        <v>4.8167</v>
      </c>
      <c r="C408">
        <v>1.2714300000000001</v>
      </c>
      <c r="D408">
        <v>0.05</v>
      </c>
      <c r="E408">
        <v>1.605</v>
      </c>
      <c r="F408">
        <v>0.85219</v>
      </c>
      <c r="G408">
        <v>0.19188</v>
      </c>
      <c r="H408">
        <v>2.91</v>
      </c>
      <c r="I408">
        <v>2.5880000000000001</v>
      </c>
      <c r="J408">
        <v>0.29171999999999998</v>
      </c>
    </row>
    <row r="409" spans="1:10">
      <c r="A409" s="14">
        <v>40774</v>
      </c>
      <c r="B409">
        <v>4.8117000000000001</v>
      </c>
      <c r="C409">
        <v>1.2728600000000001</v>
      </c>
      <c r="D409">
        <v>4.6670000000000003E-2</v>
      </c>
      <c r="E409">
        <v>1.601</v>
      </c>
      <c r="F409">
        <v>0.85719000000000001</v>
      </c>
      <c r="G409">
        <v>0.19188</v>
      </c>
      <c r="H409">
        <v>2.91</v>
      </c>
      <c r="I409">
        <v>2.5910000000000002</v>
      </c>
      <c r="J409">
        <v>0.29282999999999998</v>
      </c>
    </row>
    <row r="410" spans="1:10">
      <c r="A410" s="14">
        <v>40777</v>
      </c>
      <c r="B410">
        <v>4.7933000000000003</v>
      </c>
      <c r="C410">
        <v>1.2714300000000001</v>
      </c>
      <c r="D410">
        <v>2.75E-2</v>
      </c>
      <c r="E410">
        <v>1.6020000000000001</v>
      </c>
      <c r="F410">
        <v>0.85843999999999998</v>
      </c>
      <c r="G410">
        <v>0.19188</v>
      </c>
      <c r="H410">
        <v>2.82</v>
      </c>
      <c r="I410">
        <v>2.593</v>
      </c>
      <c r="J410">
        <v>0.29588999999999999</v>
      </c>
    </row>
    <row r="411" spans="1:10">
      <c r="A411" s="14">
        <v>40778</v>
      </c>
      <c r="B411">
        <v>4.74</v>
      </c>
      <c r="C411">
        <v>1.27214</v>
      </c>
      <c r="D411">
        <v>1.333E-2</v>
      </c>
      <c r="E411">
        <v>1.5640000000000001</v>
      </c>
      <c r="F411">
        <v>0.86280999999999997</v>
      </c>
      <c r="G411">
        <v>0.19188</v>
      </c>
      <c r="H411">
        <v>2.72</v>
      </c>
      <c r="I411">
        <v>2.5910000000000002</v>
      </c>
      <c r="J411">
        <v>0.29777999999999999</v>
      </c>
    </row>
    <row r="412" spans="1:10">
      <c r="A412" s="14">
        <v>40779</v>
      </c>
      <c r="B412">
        <v>4.835</v>
      </c>
      <c r="C412">
        <v>1.2749999999999999</v>
      </c>
      <c r="D412">
        <v>8.3300000000000006E-3</v>
      </c>
      <c r="E412">
        <v>1.56</v>
      </c>
      <c r="F412">
        <v>0.86719000000000002</v>
      </c>
      <c r="G412">
        <v>0.19188</v>
      </c>
      <c r="H412">
        <v>2.87</v>
      </c>
      <c r="I412">
        <v>2.58</v>
      </c>
      <c r="J412">
        <v>0.30299999999999999</v>
      </c>
    </row>
    <row r="413" spans="1:10">
      <c r="A413" s="14">
        <v>40780</v>
      </c>
      <c r="B413">
        <v>4.8499999999999996</v>
      </c>
      <c r="C413">
        <v>1.27857</v>
      </c>
      <c r="D413">
        <v>7.4999999999999997E-3</v>
      </c>
      <c r="E413">
        <v>1.5549999999999999</v>
      </c>
      <c r="F413">
        <v>0.87187999999999999</v>
      </c>
      <c r="G413">
        <v>0.19188</v>
      </c>
      <c r="H413">
        <v>2.85</v>
      </c>
      <c r="I413">
        <v>2.58</v>
      </c>
      <c r="J413">
        <v>0.30843999999999999</v>
      </c>
    </row>
    <row r="414" spans="1:10">
      <c r="A414" s="14">
        <v>40781</v>
      </c>
      <c r="B414">
        <v>4.8433000000000002</v>
      </c>
      <c r="C414">
        <v>1.27857</v>
      </c>
      <c r="D414">
        <v>7.4999999999999997E-3</v>
      </c>
      <c r="E414">
        <v>1.5449999999999999</v>
      </c>
      <c r="F414">
        <v>0.87687999999999999</v>
      </c>
      <c r="G414">
        <v>0.19188</v>
      </c>
      <c r="H414">
        <v>2.9</v>
      </c>
      <c r="I414">
        <v>2.58</v>
      </c>
      <c r="J414">
        <v>0.31178</v>
      </c>
    </row>
    <row r="415" spans="1:10">
      <c r="A415" s="14">
        <v>40784</v>
      </c>
      <c r="B415">
        <v>4.8600000000000003</v>
      </c>
      <c r="C415">
        <v>1.27929</v>
      </c>
      <c r="D415">
        <v>6.6699999999999997E-3</v>
      </c>
      <c r="E415">
        <v>1.5349999999999999</v>
      </c>
      <c r="F415">
        <v>0.87968999999999997</v>
      </c>
      <c r="G415">
        <v>0.19313</v>
      </c>
      <c r="H415">
        <v>2.92</v>
      </c>
      <c r="I415">
        <v>2.58</v>
      </c>
      <c r="J415">
        <v>0.31428</v>
      </c>
    </row>
    <row r="416" spans="1:10">
      <c r="A416" s="14">
        <v>40785</v>
      </c>
      <c r="B416">
        <v>4.8783000000000003</v>
      </c>
      <c r="C416">
        <v>1.27929</v>
      </c>
      <c r="D416">
        <v>6.6699999999999997E-3</v>
      </c>
      <c r="E416">
        <v>1.5349999999999999</v>
      </c>
      <c r="F416">
        <v>0.87968999999999997</v>
      </c>
      <c r="G416">
        <v>0.19313</v>
      </c>
      <c r="H416">
        <v>2.99</v>
      </c>
      <c r="I416">
        <v>2.58</v>
      </c>
      <c r="J416">
        <v>0.31900000000000001</v>
      </c>
    </row>
    <row r="417" spans="1:10">
      <c r="A417" s="14">
        <v>40786</v>
      </c>
      <c r="B417">
        <v>4.87</v>
      </c>
      <c r="C417">
        <v>1.27929</v>
      </c>
      <c r="D417">
        <v>5.0000000000000001E-3</v>
      </c>
      <c r="E417">
        <v>1.538</v>
      </c>
      <c r="F417">
        <v>0.88219000000000003</v>
      </c>
      <c r="G417">
        <v>0.19313</v>
      </c>
      <c r="H417">
        <v>2.93</v>
      </c>
      <c r="I417">
        <v>2.5750000000000002</v>
      </c>
      <c r="J417">
        <v>0.32278000000000001</v>
      </c>
    </row>
    <row r="418" spans="1:10">
      <c r="A418" s="14">
        <v>40787</v>
      </c>
      <c r="B418">
        <v>4.8067000000000002</v>
      </c>
      <c r="C418">
        <v>1.27929</v>
      </c>
      <c r="D418">
        <v>5.0000000000000001E-3</v>
      </c>
      <c r="E418">
        <v>1.536</v>
      </c>
      <c r="F418">
        <v>0.88344</v>
      </c>
      <c r="G418">
        <v>0.19313</v>
      </c>
      <c r="H418">
        <v>2.9</v>
      </c>
      <c r="I418">
        <v>2.573</v>
      </c>
      <c r="J418">
        <v>0.32556000000000002</v>
      </c>
    </row>
    <row r="419" spans="1:10">
      <c r="A419" s="14">
        <v>40788</v>
      </c>
      <c r="B419">
        <v>4.8099999999999996</v>
      </c>
      <c r="C419">
        <v>1.27929</v>
      </c>
      <c r="D419">
        <v>5.0000000000000001E-3</v>
      </c>
      <c r="E419">
        <v>1.5349999999999999</v>
      </c>
      <c r="F419">
        <v>0.88624999999999998</v>
      </c>
      <c r="G419">
        <v>0.19313</v>
      </c>
      <c r="H419">
        <v>2.88</v>
      </c>
      <c r="I419">
        <v>2.5779999999999998</v>
      </c>
      <c r="J419">
        <v>0.32722000000000001</v>
      </c>
    </row>
    <row r="420" spans="1:10">
      <c r="A420" s="14">
        <v>40791</v>
      </c>
      <c r="B420">
        <v>4.7983000000000002</v>
      </c>
      <c r="C420">
        <v>1.27857</v>
      </c>
      <c r="D420">
        <v>5.0000000000000001E-3</v>
      </c>
      <c r="E420">
        <v>1.5349999999999999</v>
      </c>
      <c r="F420">
        <v>0.88812999999999998</v>
      </c>
      <c r="G420">
        <v>0.19313</v>
      </c>
      <c r="H420">
        <v>2.85</v>
      </c>
      <c r="I420">
        <v>2.58</v>
      </c>
      <c r="J420">
        <v>0.32944000000000001</v>
      </c>
    </row>
    <row r="421" spans="1:10">
      <c r="A421" s="14">
        <v>40792</v>
      </c>
      <c r="B421">
        <v>4.8</v>
      </c>
      <c r="C421">
        <v>1.27929</v>
      </c>
      <c r="D421">
        <v>5.0000000000000001E-3</v>
      </c>
      <c r="E421">
        <v>1.5329999999999999</v>
      </c>
      <c r="F421">
        <v>0.88875000000000004</v>
      </c>
      <c r="G421">
        <v>0.19313</v>
      </c>
      <c r="H421">
        <v>2.89</v>
      </c>
      <c r="I421">
        <v>2.58</v>
      </c>
      <c r="J421">
        <v>0.33056000000000002</v>
      </c>
    </row>
    <row r="422" spans="1:10">
      <c r="A422" s="14">
        <v>40793</v>
      </c>
      <c r="B422">
        <v>4.8383000000000003</v>
      </c>
      <c r="C422">
        <v>1.27929</v>
      </c>
      <c r="D422">
        <v>3.3300000000000001E-3</v>
      </c>
      <c r="E422">
        <v>1.534</v>
      </c>
      <c r="F422">
        <v>0.89031000000000005</v>
      </c>
      <c r="G422">
        <v>0.19313</v>
      </c>
      <c r="H422">
        <v>2.9</v>
      </c>
      <c r="I422">
        <v>2.58</v>
      </c>
      <c r="J422">
        <v>0.33278000000000002</v>
      </c>
    </row>
    <row r="423" spans="1:10">
      <c r="A423" s="14">
        <v>40794</v>
      </c>
      <c r="B423">
        <v>4.8499999999999996</v>
      </c>
      <c r="C423">
        <v>1.27857</v>
      </c>
      <c r="D423">
        <v>5.0000000000000001E-3</v>
      </c>
      <c r="E423">
        <v>1.536</v>
      </c>
      <c r="F423">
        <v>0.89344000000000001</v>
      </c>
      <c r="G423">
        <v>0.19313</v>
      </c>
      <c r="H423">
        <v>2.86</v>
      </c>
      <c r="I423">
        <v>2.58</v>
      </c>
      <c r="J423">
        <v>0.33561000000000002</v>
      </c>
    </row>
    <row r="424" spans="1:10">
      <c r="A424" s="14">
        <v>40795</v>
      </c>
      <c r="B424">
        <v>4.8867000000000003</v>
      </c>
      <c r="C424">
        <v>1.27857</v>
      </c>
      <c r="D424">
        <v>5.0000000000000001E-3</v>
      </c>
      <c r="E424">
        <v>1.5389999999999999</v>
      </c>
      <c r="F424">
        <v>0.89656000000000002</v>
      </c>
      <c r="G424">
        <v>0.19313</v>
      </c>
      <c r="H424">
        <v>2.87</v>
      </c>
      <c r="I424">
        <v>2.58</v>
      </c>
      <c r="J424">
        <v>0.33683000000000002</v>
      </c>
    </row>
    <row r="425" spans="1:10">
      <c r="A425" s="14">
        <v>40798</v>
      </c>
      <c r="B425">
        <v>4.87</v>
      </c>
      <c r="C425">
        <v>1.27929</v>
      </c>
      <c r="D425">
        <v>5.0000000000000001E-3</v>
      </c>
      <c r="E425">
        <v>1.5389999999999999</v>
      </c>
      <c r="F425">
        <v>0.90063000000000004</v>
      </c>
      <c r="G425">
        <v>0.19350000000000001</v>
      </c>
      <c r="H425">
        <v>2.92</v>
      </c>
      <c r="I425">
        <v>2.5750000000000002</v>
      </c>
      <c r="J425">
        <v>0.33683000000000002</v>
      </c>
    </row>
    <row r="426" spans="1:10">
      <c r="A426" s="14">
        <v>40799</v>
      </c>
      <c r="B426">
        <v>4.8766999999999996</v>
      </c>
      <c r="C426">
        <v>1.27929</v>
      </c>
      <c r="D426">
        <v>6.6699999999999997E-3</v>
      </c>
      <c r="E426">
        <v>1.54</v>
      </c>
      <c r="F426">
        <v>0.90468999999999999</v>
      </c>
      <c r="G426">
        <v>0.19350000000000001</v>
      </c>
      <c r="H426">
        <v>2.96</v>
      </c>
      <c r="I426">
        <v>2.5680000000000001</v>
      </c>
      <c r="J426">
        <v>0.33794000000000002</v>
      </c>
    </row>
    <row r="427" spans="1:10">
      <c r="A427" s="14">
        <v>40800</v>
      </c>
      <c r="B427">
        <v>4.87</v>
      </c>
      <c r="C427">
        <v>1.27929</v>
      </c>
      <c r="D427">
        <v>6.6699999999999997E-3</v>
      </c>
      <c r="E427">
        <v>1.54</v>
      </c>
      <c r="F427">
        <v>0.90905999999999998</v>
      </c>
      <c r="G427">
        <v>0.19350000000000001</v>
      </c>
      <c r="H427">
        <v>2.99</v>
      </c>
      <c r="I427">
        <v>2.5499999999999998</v>
      </c>
      <c r="J427">
        <v>0.34288999999999997</v>
      </c>
    </row>
    <row r="428" spans="1:10">
      <c r="A428" s="14">
        <v>40801</v>
      </c>
      <c r="B428">
        <v>4.8666999999999998</v>
      </c>
      <c r="C428">
        <v>1.27929</v>
      </c>
      <c r="D428">
        <v>6.6699999999999997E-3</v>
      </c>
      <c r="E428">
        <v>1.54</v>
      </c>
      <c r="F428">
        <v>0.91218999999999995</v>
      </c>
      <c r="G428">
        <v>0.19350000000000001</v>
      </c>
      <c r="H428">
        <v>2.94</v>
      </c>
      <c r="I428">
        <v>2.52</v>
      </c>
      <c r="J428">
        <v>0.34710999999999997</v>
      </c>
    </row>
    <row r="429" spans="1:10">
      <c r="A429" s="14">
        <v>40802</v>
      </c>
      <c r="B429">
        <v>4.7766999999999999</v>
      </c>
      <c r="C429">
        <v>1.27929</v>
      </c>
      <c r="D429">
        <v>6.6699999999999997E-3</v>
      </c>
      <c r="E429">
        <v>1.542</v>
      </c>
      <c r="F429">
        <v>0.91500000000000004</v>
      </c>
      <c r="G429">
        <v>0.19350000000000001</v>
      </c>
      <c r="H429">
        <v>2.92</v>
      </c>
      <c r="I429">
        <v>2.5049999999999999</v>
      </c>
      <c r="J429">
        <v>0.34910999999999998</v>
      </c>
    </row>
    <row r="430" spans="1:10">
      <c r="A430" s="14">
        <v>40805</v>
      </c>
      <c r="B430">
        <v>4.75</v>
      </c>
      <c r="C430">
        <v>1.27929</v>
      </c>
      <c r="D430">
        <v>6.6699999999999997E-3</v>
      </c>
      <c r="E430">
        <v>1.5429999999999999</v>
      </c>
      <c r="F430">
        <v>0.91781000000000001</v>
      </c>
      <c r="G430">
        <v>0.19350000000000001</v>
      </c>
      <c r="H430">
        <v>2.94</v>
      </c>
      <c r="I430">
        <v>2.5</v>
      </c>
      <c r="J430">
        <v>0.35021999999999998</v>
      </c>
    </row>
    <row r="431" spans="1:10">
      <c r="A431" s="14">
        <v>40806</v>
      </c>
      <c r="B431">
        <v>4.71</v>
      </c>
      <c r="C431">
        <v>1.28</v>
      </c>
      <c r="D431">
        <v>6.6699999999999997E-3</v>
      </c>
      <c r="E431">
        <v>1.5409999999999999</v>
      </c>
      <c r="F431">
        <v>0.91905999999999999</v>
      </c>
      <c r="G431">
        <v>0.19350000000000001</v>
      </c>
      <c r="H431">
        <v>2.92</v>
      </c>
      <c r="I431">
        <v>2.5030000000000001</v>
      </c>
      <c r="J431">
        <v>0.35132999999999998</v>
      </c>
    </row>
    <row r="432" spans="1:10">
      <c r="A432" s="14">
        <v>40807</v>
      </c>
      <c r="B432">
        <v>4.7533000000000003</v>
      </c>
      <c r="C432">
        <v>1.27643</v>
      </c>
      <c r="D432">
        <v>6.6699999999999997E-3</v>
      </c>
      <c r="E432">
        <v>1.5369999999999999</v>
      </c>
      <c r="F432">
        <v>0.92188000000000003</v>
      </c>
      <c r="G432">
        <v>0.19350000000000001</v>
      </c>
      <c r="H432">
        <v>2.91</v>
      </c>
      <c r="I432">
        <v>2.5</v>
      </c>
      <c r="J432">
        <v>0.35249999999999998</v>
      </c>
    </row>
    <row r="433" spans="1:10">
      <c r="A433" s="14">
        <v>40808</v>
      </c>
      <c r="B433">
        <v>4.75</v>
      </c>
      <c r="C433">
        <v>1.27643</v>
      </c>
      <c r="D433">
        <v>8.3300000000000006E-3</v>
      </c>
      <c r="E433">
        <v>1.534</v>
      </c>
      <c r="F433">
        <v>0.92469000000000001</v>
      </c>
      <c r="G433">
        <v>0.19350000000000001</v>
      </c>
      <c r="H433">
        <v>2.91</v>
      </c>
      <c r="I433">
        <v>2.5</v>
      </c>
      <c r="J433">
        <v>0.35499999999999998</v>
      </c>
    </row>
    <row r="434" spans="1:10">
      <c r="A434" s="14">
        <v>40809</v>
      </c>
      <c r="B434">
        <v>4.7583000000000002</v>
      </c>
      <c r="C434">
        <v>1.27786</v>
      </c>
      <c r="D434">
        <v>0.01</v>
      </c>
      <c r="E434">
        <v>1.532</v>
      </c>
      <c r="F434">
        <v>0.92844000000000004</v>
      </c>
      <c r="G434">
        <v>0.19350000000000001</v>
      </c>
      <c r="H434">
        <v>2.92</v>
      </c>
      <c r="I434">
        <v>2.5129999999999999</v>
      </c>
      <c r="J434">
        <v>0.35555999999999999</v>
      </c>
    </row>
    <row r="435" spans="1:10">
      <c r="A435" s="14">
        <v>40812</v>
      </c>
      <c r="B435">
        <v>4.7583000000000002</v>
      </c>
      <c r="C435">
        <v>1.27857</v>
      </c>
      <c r="D435">
        <v>0.01</v>
      </c>
      <c r="E435">
        <v>1.532</v>
      </c>
      <c r="F435">
        <v>0.93156000000000005</v>
      </c>
      <c r="G435">
        <v>0.19350000000000001</v>
      </c>
      <c r="H435">
        <v>2.95</v>
      </c>
      <c r="I435">
        <v>2.5099999999999998</v>
      </c>
      <c r="J435">
        <v>0.35805999999999999</v>
      </c>
    </row>
    <row r="436" spans="1:10">
      <c r="A436" s="14">
        <v>40813</v>
      </c>
      <c r="B436">
        <v>4.8117000000000001</v>
      </c>
      <c r="C436">
        <v>1.27857</v>
      </c>
      <c r="D436">
        <v>0.01</v>
      </c>
      <c r="E436">
        <v>1.53</v>
      </c>
      <c r="F436">
        <v>0.93344000000000005</v>
      </c>
      <c r="G436">
        <v>0.19350000000000001</v>
      </c>
      <c r="H436">
        <v>2.96</v>
      </c>
      <c r="I436">
        <v>2.5099999999999998</v>
      </c>
      <c r="J436">
        <v>0.36021999999999998</v>
      </c>
    </row>
    <row r="437" spans="1:10">
      <c r="A437" s="14">
        <v>40814</v>
      </c>
      <c r="B437">
        <v>4.7983000000000002</v>
      </c>
      <c r="C437">
        <v>1.27857</v>
      </c>
      <c r="D437">
        <v>1.167E-2</v>
      </c>
      <c r="E437">
        <v>1.5269999999999999</v>
      </c>
      <c r="F437">
        <v>0.93625000000000003</v>
      </c>
      <c r="G437">
        <v>0.19350000000000001</v>
      </c>
      <c r="H437">
        <v>2.98</v>
      </c>
      <c r="I437">
        <v>2.5099999999999998</v>
      </c>
      <c r="J437">
        <v>0.36277999999999999</v>
      </c>
    </row>
    <row r="438" spans="1:10">
      <c r="A438" s="14">
        <v>40815</v>
      </c>
      <c r="B438">
        <v>4.7967000000000004</v>
      </c>
      <c r="C438">
        <v>1.27929</v>
      </c>
      <c r="D438">
        <v>1.4999999999999999E-2</v>
      </c>
      <c r="E438">
        <v>1.528</v>
      </c>
      <c r="F438">
        <v>0.94125000000000003</v>
      </c>
      <c r="G438">
        <v>0.19350000000000001</v>
      </c>
      <c r="H438">
        <v>2.9</v>
      </c>
      <c r="I438">
        <v>2.5099999999999998</v>
      </c>
      <c r="J438">
        <v>0.36521999999999999</v>
      </c>
    </row>
    <row r="439" spans="1:10">
      <c r="A439" s="14">
        <v>40816</v>
      </c>
      <c r="B439">
        <v>4.9217000000000004</v>
      </c>
      <c r="C439">
        <v>1.27929</v>
      </c>
      <c r="D439">
        <v>1.8329999999999999E-2</v>
      </c>
      <c r="E439">
        <v>1.5289999999999999</v>
      </c>
      <c r="F439">
        <v>0.94313000000000002</v>
      </c>
      <c r="G439">
        <v>0.19350000000000001</v>
      </c>
      <c r="H439">
        <v>2.84</v>
      </c>
      <c r="I439">
        <v>2.5099999999999998</v>
      </c>
      <c r="J439">
        <v>0.36856</v>
      </c>
    </row>
    <row r="440" spans="1:10">
      <c r="A440" s="14">
        <v>40820</v>
      </c>
      <c r="B440">
        <v>4.7282999999999999</v>
      </c>
      <c r="C440">
        <v>1.27929</v>
      </c>
      <c r="D440">
        <v>1.8329999999999999E-2</v>
      </c>
      <c r="E440">
        <v>1.5309999999999999</v>
      </c>
      <c r="F440">
        <v>0.94938</v>
      </c>
      <c r="G440">
        <v>0.19350000000000001</v>
      </c>
      <c r="H440">
        <v>2.85</v>
      </c>
      <c r="I440">
        <v>2.5129999999999999</v>
      </c>
      <c r="J440">
        <v>0.37211</v>
      </c>
    </row>
    <row r="441" spans="1:10">
      <c r="A441" s="14">
        <v>40821</v>
      </c>
      <c r="B441">
        <v>4.7249999999999996</v>
      </c>
      <c r="C441">
        <v>1.27929</v>
      </c>
      <c r="D441">
        <v>2.333E-2</v>
      </c>
      <c r="E441">
        <v>1.5349999999999999</v>
      </c>
      <c r="F441">
        <v>0.95250000000000001</v>
      </c>
      <c r="G441">
        <v>0.19413</v>
      </c>
      <c r="H441">
        <v>2.84</v>
      </c>
      <c r="I441">
        <v>2.5129999999999999</v>
      </c>
      <c r="J441">
        <v>0.37433</v>
      </c>
    </row>
    <row r="442" spans="1:10">
      <c r="A442" s="14">
        <v>40822</v>
      </c>
      <c r="B442">
        <v>4.6932999999999998</v>
      </c>
      <c r="C442">
        <v>1.27929</v>
      </c>
      <c r="D442">
        <v>2.333E-2</v>
      </c>
      <c r="E442">
        <v>1.536</v>
      </c>
      <c r="F442">
        <v>0.95374999999999999</v>
      </c>
      <c r="G442">
        <v>0.19413</v>
      </c>
      <c r="H442">
        <v>2.8</v>
      </c>
      <c r="I442">
        <v>2.5129999999999999</v>
      </c>
      <c r="J442">
        <v>0.37761</v>
      </c>
    </row>
    <row r="443" spans="1:10">
      <c r="A443" s="14">
        <v>40823</v>
      </c>
      <c r="B443">
        <v>4.7032999999999996</v>
      </c>
      <c r="C443">
        <v>1.28</v>
      </c>
      <c r="D443">
        <v>2.5000000000000001E-2</v>
      </c>
      <c r="E443">
        <v>1.5369999999999999</v>
      </c>
      <c r="F443">
        <v>0.95687999999999995</v>
      </c>
      <c r="G443">
        <v>0.19413</v>
      </c>
      <c r="H443">
        <v>2.82</v>
      </c>
      <c r="I443">
        <v>2.5099999999999998</v>
      </c>
      <c r="J443">
        <v>0.38094</v>
      </c>
    </row>
    <row r="444" spans="1:10">
      <c r="A444" s="14">
        <v>40826</v>
      </c>
      <c r="B444">
        <v>4.7066999999999997</v>
      </c>
      <c r="C444">
        <v>1.28</v>
      </c>
      <c r="D444">
        <v>2.6669999999999999E-2</v>
      </c>
      <c r="E444">
        <v>1.5369999999999999</v>
      </c>
      <c r="F444">
        <v>0.95938000000000001</v>
      </c>
      <c r="G444">
        <v>0.19413</v>
      </c>
      <c r="H444">
        <v>2.81</v>
      </c>
      <c r="I444">
        <v>2.5099999999999998</v>
      </c>
      <c r="J444">
        <v>0.38361000000000001</v>
      </c>
    </row>
    <row r="445" spans="1:10">
      <c r="A445" s="14">
        <v>40827</v>
      </c>
      <c r="B445">
        <v>4.7267000000000001</v>
      </c>
      <c r="C445">
        <v>1.28</v>
      </c>
      <c r="D445">
        <v>2.6669999999999999E-2</v>
      </c>
      <c r="E445">
        <v>1.536</v>
      </c>
      <c r="F445">
        <v>0.96</v>
      </c>
      <c r="G445">
        <v>0.19413</v>
      </c>
      <c r="H445">
        <v>2.84</v>
      </c>
      <c r="I445">
        <v>2.5099999999999998</v>
      </c>
      <c r="J445">
        <v>0.38778000000000001</v>
      </c>
    </row>
    <row r="446" spans="1:10">
      <c r="A446" s="14">
        <v>40828</v>
      </c>
      <c r="B446">
        <v>4.71</v>
      </c>
      <c r="C446">
        <v>1.28</v>
      </c>
      <c r="D446">
        <v>0.03</v>
      </c>
      <c r="E446">
        <v>1.5369999999999999</v>
      </c>
      <c r="F446">
        <v>0.95874999999999999</v>
      </c>
      <c r="G446">
        <v>0.19413</v>
      </c>
      <c r="H446">
        <v>2.84</v>
      </c>
      <c r="I446">
        <v>2.5099999999999998</v>
      </c>
      <c r="J446">
        <v>0.39111000000000001</v>
      </c>
    </row>
    <row r="447" spans="1:10">
      <c r="A447" s="14">
        <v>40829</v>
      </c>
      <c r="B447">
        <v>4.74</v>
      </c>
      <c r="C447">
        <v>1.2814300000000001</v>
      </c>
      <c r="D447">
        <v>0.03</v>
      </c>
      <c r="E447">
        <v>1.5349999999999999</v>
      </c>
      <c r="F447">
        <v>0.95874999999999999</v>
      </c>
      <c r="G447">
        <v>0.19413</v>
      </c>
      <c r="H447">
        <v>2.84</v>
      </c>
      <c r="I447">
        <v>2.5129999999999999</v>
      </c>
      <c r="J447">
        <v>0.39417000000000002</v>
      </c>
    </row>
    <row r="448" spans="1:10">
      <c r="A448" s="14">
        <v>40830</v>
      </c>
      <c r="B448">
        <v>4.8017000000000003</v>
      </c>
      <c r="C448">
        <v>1.28071</v>
      </c>
      <c r="D448">
        <v>3.1669999999999997E-2</v>
      </c>
      <c r="E448">
        <v>1.5369999999999999</v>
      </c>
      <c r="F448">
        <v>0.96125000000000005</v>
      </c>
      <c r="G448">
        <v>0.19413</v>
      </c>
      <c r="H448">
        <v>2.85</v>
      </c>
      <c r="I448">
        <v>2.5099999999999998</v>
      </c>
      <c r="J448">
        <v>0.39750000000000002</v>
      </c>
    </row>
    <row r="449" spans="1:10">
      <c r="A449" s="14">
        <v>40833</v>
      </c>
      <c r="B449">
        <v>4.7567000000000004</v>
      </c>
      <c r="C449">
        <v>1.28071</v>
      </c>
      <c r="D449">
        <v>3.5000000000000003E-2</v>
      </c>
      <c r="E449">
        <v>1.544</v>
      </c>
      <c r="F449">
        <v>0.96250000000000002</v>
      </c>
      <c r="G449">
        <v>0.19413</v>
      </c>
      <c r="H449">
        <v>2.85</v>
      </c>
      <c r="I449">
        <v>2.5099999999999998</v>
      </c>
      <c r="J449">
        <v>0.40083000000000002</v>
      </c>
    </row>
    <row r="450" spans="1:10">
      <c r="A450" s="14">
        <v>40834</v>
      </c>
      <c r="B450">
        <v>4.7249999999999996</v>
      </c>
      <c r="C450">
        <v>1.28071</v>
      </c>
      <c r="D450">
        <v>3.6670000000000001E-2</v>
      </c>
      <c r="E450">
        <v>1.55</v>
      </c>
      <c r="F450">
        <v>0.96375</v>
      </c>
      <c r="G450">
        <v>0.19413</v>
      </c>
      <c r="H450">
        <v>2.87</v>
      </c>
      <c r="I450">
        <v>2.5129999999999999</v>
      </c>
      <c r="J450">
        <v>0.40305999999999997</v>
      </c>
    </row>
    <row r="451" spans="1:10">
      <c r="A451" s="14">
        <v>40835</v>
      </c>
      <c r="B451">
        <v>4.7249999999999996</v>
      </c>
      <c r="C451">
        <v>1.28071</v>
      </c>
      <c r="D451">
        <v>0.04</v>
      </c>
      <c r="E451">
        <v>1.554</v>
      </c>
      <c r="F451">
        <v>0.96499999999999997</v>
      </c>
      <c r="G451">
        <v>0.19538</v>
      </c>
      <c r="H451">
        <v>2.85</v>
      </c>
      <c r="I451">
        <v>2.5150000000000001</v>
      </c>
      <c r="J451">
        <v>0.40472000000000002</v>
      </c>
    </row>
    <row r="452" spans="1:10">
      <c r="A452" s="14">
        <v>40836</v>
      </c>
      <c r="B452">
        <v>4.72</v>
      </c>
      <c r="C452">
        <v>1.2814300000000001</v>
      </c>
      <c r="D452">
        <v>0.04</v>
      </c>
      <c r="E452">
        <v>1.5569999999999999</v>
      </c>
      <c r="F452">
        <v>0.96669000000000005</v>
      </c>
      <c r="G452">
        <v>0.19538</v>
      </c>
      <c r="H452">
        <v>2.84</v>
      </c>
      <c r="I452">
        <v>2.5150000000000001</v>
      </c>
      <c r="J452">
        <v>0.40583000000000002</v>
      </c>
    </row>
    <row r="453" spans="1:10">
      <c r="A453" s="14">
        <v>40837</v>
      </c>
      <c r="B453">
        <v>4.7</v>
      </c>
      <c r="C453">
        <v>1.2814300000000001</v>
      </c>
      <c r="D453">
        <v>4.1669999999999999E-2</v>
      </c>
      <c r="E453">
        <v>1.5569999999999999</v>
      </c>
      <c r="F453">
        <v>0.96825000000000006</v>
      </c>
      <c r="G453">
        <v>0.19538</v>
      </c>
      <c r="H453">
        <v>2.82</v>
      </c>
      <c r="I453">
        <v>2.5099999999999998</v>
      </c>
      <c r="J453">
        <v>0.40916999999999998</v>
      </c>
    </row>
    <row r="454" spans="1:10">
      <c r="A454" s="14">
        <v>40840</v>
      </c>
      <c r="B454">
        <v>4.72</v>
      </c>
      <c r="C454">
        <v>1.28071</v>
      </c>
      <c r="D454">
        <v>4.1669999999999999E-2</v>
      </c>
      <c r="E454">
        <v>1.5580000000000001</v>
      </c>
      <c r="F454">
        <v>0.96975</v>
      </c>
      <c r="G454">
        <v>0.19538</v>
      </c>
      <c r="H454">
        <v>2.8</v>
      </c>
      <c r="I454">
        <v>2.5099999999999998</v>
      </c>
      <c r="J454">
        <v>0.41166999999999998</v>
      </c>
    </row>
    <row r="455" spans="1:10">
      <c r="A455" s="14">
        <v>40841</v>
      </c>
      <c r="B455">
        <v>4.7416999999999998</v>
      </c>
      <c r="C455">
        <v>1.28071</v>
      </c>
      <c r="D455">
        <v>4.1669999999999999E-2</v>
      </c>
      <c r="E455">
        <v>1.556</v>
      </c>
      <c r="F455">
        <v>0.97406000000000004</v>
      </c>
      <c r="G455">
        <v>0.19538</v>
      </c>
      <c r="H455">
        <v>2.81</v>
      </c>
      <c r="I455">
        <v>2.5099999999999998</v>
      </c>
      <c r="J455">
        <v>0.41555999999999998</v>
      </c>
    </row>
    <row r="456" spans="1:10">
      <c r="A456" s="14">
        <v>40842</v>
      </c>
      <c r="B456">
        <v>4.7233000000000001</v>
      </c>
      <c r="C456">
        <v>1.2814300000000001</v>
      </c>
      <c r="D456">
        <v>4.1669999999999999E-2</v>
      </c>
      <c r="E456">
        <v>1.5660000000000001</v>
      </c>
      <c r="F456">
        <v>0.97855999999999999</v>
      </c>
      <c r="G456">
        <v>0.19538</v>
      </c>
      <c r="H456">
        <v>2.84</v>
      </c>
      <c r="I456">
        <v>2.5099999999999998</v>
      </c>
      <c r="J456">
        <v>0.41832999999999998</v>
      </c>
    </row>
    <row r="457" spans="1:10">
      <c r="A457" s="14">
        <v>40843</v>
      </c>
      <c r="B457">
        <v>4.6982999999999997</v>
      </c>
      <c r="C457">
        <v>1.2814300000000001</v>
      </c>
      <c r="D457">
        <v>4.1669999999999999E-2</v>
      </c>
      <c r="E457">
        <v>1.5669999999999999</v>
      </c>
      <c r="F457">
        <v>0.98168999999999995</v>
      </c>
      <c r="G457">
        <v>0.19538</v>
      </c>
      <c r="H457">
        <v>2.84</v>
      </c>
      <c r="I457">
        <v>2.5099999999999998</v>
      </c>
      <c r="J457">
        <v>0.42027999999999999</v>
      </c>
    </row>
    <row r="458" spans="1:10">
      <c r="A458" s="14">
        <v>40844</v>
      </c>
      <c r="B458">
        <v>4.75</v>
      </c>
      <c r="C458">
        <v>1.2814300000000001</v>
      </c>
      <c r="D458">
        <v>4.333E-2</v>
      </c>
      <c r="E458">
        <v>1.57</v>
      </c>
      <c r="F458">
        <v>0.98475000000000001</v>
      </c>
      <c r="G458">
        <v>0.19538</v>
      </c>
      <c r="H458">
        <v>2.83</v>
      </c>
      <c r="I458">
        <v>2.5099999999999998</v>
      </c>
      <c r="J458">
        <v>0.42221999999999998</v>
      </c>
    </row>
    <row r="459" spans="1:10">
      <c r="A459" s="14">
        <v>40847</v>
      </c>
      <c r="B459">
        <v>4.7050000000000001</v>
      </c>
      <c r="C459">
        <v>1.28071</v>
      </c>
      <c r="D459">
        <v>4.333E-2</v>
      </c>
      <c r="E459">
        <v>1.571</v>
      </c>
      <c r="F459">
        <v>0.98543999999999998</v>
      </c>
      <c r="G459">
        <v>0.19538</v>
      </c>
      <c r="H459">
        <v>2.82</v>
      </c>
      <c r="I459">
        <v>2.5099999999999998</v>
      </c>
      <c r="J459">
        <v>0.42471999999999999</v>
      </c>
    </row>
    <row r="460" spans="1:10">
      <c r="A460" s="14">
        <v>40848</v>
      </c>
      <c r="B460">
        <v>4.66</v>
      </c>
      <c r="C460">
        <v>1.28071</v>
      </c>
      <c r="D460">
        <v>4.333E-2</v>
      </c>
      <c r="E460">
        <v>1.5720000000000001</v>
      </c>
      <c r="F460">
        <v>0.98543999999999998</v>
      </c>
      <c r="G460">
        <v>0.19538</v>
      </c>
      <c r="H460">
        <v>2.79</v>
      </c>
      <c r="I460">
        <v>2.5099999999999998</v>
      </c>
      <c r="J460">
        <v>0.42806</v>
      </c>
    </row>
    <row r="461" spans="1:10">
      <c r="A461" s="14">
        <v>40849</v>
      </c>
      <c r="B461">
        <v>4.62</v>
      </c>
      <c r="C461">
        <v>1.28071</v>
      </c>
      <c r="D461">
        <v>4.333E-2</v>
      </c>
      <c r="E461">
        <v>1.5740000000000001</v>
      </c>
      <c r="F461">
        <v>0.98668999999999996</v>
      </c>
      <c r="G461">
        <v>0.19538</v>
      </c>
      <c r="H461">
        <v>2.74</v>
      </c>
      <c r="I461">
        <v>2.5329999999999999</v>
      </c>
      <c r="J461">
        <v>0.42943999999999999</v>
      </c>
    </row>
    <row r="462" spans="1:10">
      <c r="A462" s="14">
        <v>40850</v>
      </c>
      <c r="B462">
        <v>4.6482999999999999</v>
      </c>
      <c r="C462">
        <v>1.28071</v>
      </c>
      <c r="D462">
        <v>4.333E-2</v>
      </c>
      <c r="E462">
        <v>1.5780000000000001</v>
      </c>
      <c r="F462">
        <v>0.98668999999999996</v>
      </c>
      <c r="G462">
        <v>0.19538</v>
      </c>
      <c r="H462">
        <v>2.73</v>
      </c>
      <c r="I462">
        <v>2.54</v>
      </c>
      <c r="J462">
        <v>0.42943999999999999</v>
      </c>
    </row>
    <row r="463" spans="1:10">
      <c r="A463" s="14">
        <v>40851</v>
      </c>
      <c r="B463">
        <v>4.67</v>
      </c>
      <c r="C463">
        <v>1.28071</v>
      </c>
      <c r="D463">
        <v>4.333E-2</v>
      </c>
      <c r="E463">
        <v>1.579</v>
      </c>
      <c r="F463">
        <v>0.98868999999999996</v>
      </c>
      <c r="G463">
        <v>0.19475000000000001</v>
      </c>
      <c r="H463">
        <v>2.74</v>
      </c>
      <c r="I463">
        <v>2.5550000000000002</v>
      </c>
      <c r="J463">
        <v>0.43167</v>
      </c>
    </row>
    <row r="464" spans="1:10">
      <c r="A464" s="14">
        <v>40854</v>
      </c>
      <c r="B464">
        <v>4.6683000000000003</v>
      </c>
      <c r="C464">
        <v>1.28071</v>
      </c>
      <c r="D464">
        <v>4.333E-2</v>
      </c>
      <c r="E464">
        <v>1.5820000000000001</v>
      </c>
      <c r="F464">
        <v>0.98956</v>
      </c>
      <c r="G464">
        <v>0.19475000000000001</v>
      </c>
      <c r="H464">
        <v>2.73</v>
      </c>
      <c r="I464">
        <v>2.56</v>
      </c>
      <c r="J464">
        <v>0.43306</v>
      </c>
    </row>
    <row r="465" spans="1:10">
      <c r="A465" s="14">
        <v>40855</v>
      </c>
      <c r="B465">
        <v>4.6833</v>
      </c>
      <c r="C465">
        <v>1.28071</v>
      </c>
      <c r="D465">
        <v>4.333E-2</v>
      </c>
      <c r="E465">
        <v>1.5840000000000001</v>
      </c>
      <c r="F465">
        <v>0.99231000000000003</v>
      </c>
      <c r="G465">
        <v>0.19475000000000001</v>
      </c>
      <c r="H465">
        <v>2.74</v>
      </c>
      <c r="I465">
        <v>2.57</v>
      </c>
      <c r="J465">
        <v>0.435</v>
      </c>
    </row>
    <row r="466" spans="1:10">
      <c r="A466" s="14">
        <v>40856</v>
      </c>
      <c r="B466">
        <v>4.7016999999999998</v>
      </c>
      <c r="C466">
        <v>1.28071</v>
      </c>
      <c r="D466">
        <v>4.333E-2</v>
      </c>
      <c r="E466">
        <v>1.585</v>
      </c>
      <c r="F466">
        <v>0.99263000000000001</v>
      </c>
      <c r="G466">
        <v>0.19475000000000001</v>
      </c>
      <c r="H466">
        <v>2.74</v>
      </c>
      <c r="I466">
        <v>2.5779999999999998</v>
      </c>
      <c r="J466">
        <v>0.4375</v>
      </c>
    </row>
    <row r="467" spans="1:10">
      <c r="A467" s="14">
        <v>40857</v>
      </c>
      <c r="B467">
        <v>4.6116999999999999</v>
      </c>
      <c r="C467">
        <v>1.28071</v>
      </c>
      <c r="D467">
        <v>4.333E-2</v>
      </c>
      <c r="E467">
        <v>1.5880000000000001</v>
      </c>
      <c r="F467">
        <v>0.99419000000000002</v>
      </c>
      <c r="G467">
        <v>0.19563</v>
      </c>
      <c r="H467">
        <v>2.71</v>
      </c>
      <c r="I467">
        <v>2.5750000000000002</v>
      </c>
      <c r="J467">
        <v>0.44139</v>
      </c>
    </row>
    <row r="468" spans="1:10">
      <c r="A468" s="14">
        <v>40858</v>
      </c>
      <c r="B468">
        <v>4.6733000000000002</v>
      </c>
      <c r="C468">
        <v>1.28071</v>
      </c>
      <c r="D468">
        <v>4.333E-2</v>
      </c>
      <c r="E468">
        <v>1.5880000000000001</v>
      </c>
      <c r="F468">
        <v>0.99712999999999996</v>
      </c>
      <c r="G468">
        <v>0.19563</v>
      </c>
      <c r="H468">
        <v>2.72</v>
      </c>
      <c r="I468">
        <v>2.58</v>
      </c>
      <c r="J468">
        <v>0.44417000000000001</v>
      </c>
    </row>
    <row r="469" spans="1:10">
      <c r="A469" s="14">
        <v>40861</v>
      </c>
      <c r="B469">
        <v>4.6783000000000001</v>
      </c>
      <c r="C469">
        <v>1.27929</v>
      </c>
      <c r="D469">
        <v>4.333E-2</v>
      </c>
      <c r="E469">
        <v>1.5880000000000001</v>
      </c>
      <c r="F469">
        <v>0.99812999999999996</v>
      </c>
      <c r="G469">
        <v>0.19563</v>
      </c>
      <c r="H469">
        <v>2.72</v>
      </c>
      <c r="I469">
        <v>2.5880000000000001</v>
      </c>
      <c r="J469">
        <v>0.44917000000000001</v>
      </c>
    </row>
    <row r="470" spans="1:10">
      <c r="A470" s="14">
        <v>40862</v>
      </c>
      <c r="B470">
        <v>4.6516999999999999</v>
      </c>
      <c r="C470">
        <v>1.27857</v>
      </c>
      <c r="D470">
        <v>4.333E-2</v>
      </c>
      <c r="E470">
        <v>1.59</v>
      </c>
      <c r="F470">
        <v>1.0043800000000001</v>
      </c>
      <c r="G470">
        <v>0.19563</v>
      </c>
      <c r="H470">
        <v>2.72</v>
      </c>
      <c r="I470">
        <v>2.6</v>
      </c>
      <c r="J470">
        <v>0.45278000000000002</v>
      </c>
    </row>
    <row r="471" spans="1:10">
      <c r="A471" s="14">
        <v>40863</v>
      </c>
      <c r="B471">
        <v>4.6100000000000003</v>
      </c>
      <c r="C471">
        <v>1.27857</v>
      </c>
      <c r="D471">
        <v>4.333E-2</v>
      </c>
      <c r="E471">
        <v>1.5920000000000001</v>
      </c>
      <c r="F471">
        <v>1.0067200000000001</v>
      </c>
      <c r="G471">
        <v>0.19563</v>
      </c>
      <c r="H471">
        <v>2.72</v>
      </c>
      <c r="I471">
        <v>2.605</v>
      </c>
      <c r="J471">
        <v>0.45722000000000002</v>
      </c>
    </row>
    <row r="472" spans="1:10">
      <c r="A472" s="14">
        <v>40864</v>
      </c>
      <c r="B472">
        <v>4.59</v>
      </c>
      <c r="C472">
        <v>1.27857</v>
      </c>
      <c r="D472">
        <v>4.4999999999999998E-2</v>
      </c>
      <c r="E472">
        <v>1.591</v>
      </c>
      <c r="F472">
        <v>1.0070300000000001</v>
      </c>
      <c r="G472">
        <v>0.19563</v>
      </c>
      <c r="H472">
        <v>2.7</v>
      </c>
      <c r="I472">
        <v>2.6080000000000001</v>
      </c>
      <c r="J472">
        <v>0.46056000000000002</v>
      </c>
    </row>
    <row r="473" spans="1:10">
      <c r="A473" s="14">
        <v>40865</v>
      </c>
      <c r="B473">
        <v>4.6032999999999999</v>
      </c>
      <c r="C473">
        <v>1.27857</v>
      </c>
      <c r="D473">
        <v>4.4999999999999998E-2</v>
      </c>
      <c r="E473">
        <v>1.585</v>
      </c>
      <c r="F473">
        <v>1.00763</v>
      </c>
      <c r="G473">
        <v>0.19563</v>
      </c>
      <c r="H473">
        <v>2.69</v>
      </c>
      <c r="I473">
        <v>2.613</v>
      </c>
      <c r="J473">
        <v>0.46555999999999997</v>
      </c>
    </row>
    <row r="474" spans="1:10">
      <c r="A474" s="14">
        <v>40868</v>
      </c>
      <c r="B474">
        <v>4.5999999999999996</v>
      </c>
      <c r="C474">
        <v>1.27786</v>
      </c>
      <c r="D474">
        <v>4.4999999999999998E-2</v>
      </c>
      <c r="E474">
        <v>1.5840000000000001</v>
      </c>
      <c r="F474">
        <v>1.0089999999999999</v>
      </c>
      <c r="G474">
        <v>0.19563</v>
      </c>
      <c r="H474">
        <v>2.73</v>
      </c>
      <c r="I474">
        <v>2.6179999999999999</v>
      </c>
      <c r="J474">
        <v>0.47110999999999997</v>
      </c>
    </row>
    <row r="475" spans="1:10">
      <c r="A475" s="14">
        <v>40869</v>
      </c>
      <c r="B475">
        <v>4.63</v>
      </c>
      <c r="C475">
        <v>1.27786</v>
      </c>
      <c r="D475">
        <v>4.6670000000000003E-2</v>
      </c>
      <c r="E475">
        <v>1.58</v>
      </c>
      <c r="F475">
        <v>1.0118100000000001</v>
      </c>
      <c r="G475">
        <v>0.19600000000000001</v>
      </c>
      <c r="H475">
        <v>2.71</v>
      </c>
      <c r="I475">
        <v>2.6179999999999999</v>
      </c>
      <c r="J475">
        <v>0.47943999999999998</v>
      </c>
    </row>
    <row r="476" spans="1:10">
      <c r="A476" s="14">
        <v>40870</v>
      </c>
      <c r="B476">
        <v>4.6166999999999998</v>
      </c>
      <c r="C476">
        <v>1.27786</v>
      </c>
      <c r="D476">
        <v>0.05</v>
      </c>
      <c r="E476">
        <v>1.488</v>
      </c>
      <c r="F476">
        <v>1.0186900000000001</v>
      </c>
      <c r="G476">
        <v>0.19750000000000001</v>
      </c>
      <c r="H476">
        <v>2.69</v>
      </c>
      <c r="I476">
        <v>2.6280000000000001</v>
      </c>
      <c r="J476">
        <v>0.48777999999999999</v>
      </c>
    </row>
    <row r="477" spans="1:10">
      <c r="A477" s="14">
        <v>40871</v>
      </c>
      <c r="B477">
        <v>4.6017000000000001</v>
      </c>
      <c r="C477">
        <v>1.27857</v>
      </c>
      <c r="D477">
        <v>0.05</v>
      </c>
      <c r="E477">
        <v>1.476</v>
      </c>
      <c r="F477">
        <v>1.0206299999999999</v>
      </c>
      <c r="G477">
        <v>0.19750000000000001</v>
      </c>
      <c r="H477">
        <v>2.71</v>
      </c>
      <c r="I477">
        <v>2.633</v>
      </c>
      <c r="J477">
        <v>0.495</v>
      </c>
    </row>
    <row r="478" spans="1:10">
      <c r="A478" s="14">
        <v>40872</v>
      </c>
      <c r="B478">
        <v>4.5999999999999996</v>
      </c>
      <c r="C478">
        <v>1.27857</v>
      </c>
      <c r="D478">
        <v>0.05</v>
      </c>
      <c r="E478">
        <v>1.474</v>
      </c>
      <c r="F478">
        <v>1.0245</v>
      </c>
      <c r="G478">
        <v>0.19750000000000001</v>
      </c>
      <c r="H478">
        <v>2.71</v>
      </c>
      <c r="I478">
        <v>2.633</v>
      </c>
      <c r="J478">
        <v>0.50027999999999995</v>
      </c>
    </row>
    <row r="479" spans="1:10">
      <c r="A479" s="14">
        <v>40875</v>
      </c>
      <c r="B479">
        <v>4.63</v>
      </c>
      <c r="C479">
        <v>1.27929</v>
      </c>
      <c r="D479">
        <v>0.05</v>
      </c>
      <c r="E479">
        <v>1.47</v>
      </c>
      <c r="F479">
        <v>1.02763</v>
      </c>
      <c r="G479">
        <v>0.19750000000000001</v>
      </c>
      <c r="H479">
        <v>2.73</v>
      </c>
      <c r="I479">
        <v>2.64</v>
      </c>
      <c r="J479">
        <v>0.50610999999999995</v>
      </c>
    </row>
    <row r="480" spans="1:10">
      <c r="A480" s="14">
        <v>40876</v>
      </c>
      <c r="B480">
        <v>4.5983000000000001</v>
      </c>
      <c r="C480">
        <v>1.27929</v>
      </c>
      <c r="D480">
        <v>0.05</v>
      </c>
      <c r="E480">
        <v>1.464</v>
      </c>
      <c r="F480">
        <v>1.0295000000000001</v>
      </c>
      <c r="G480">
        <v>0.19750000000000001</v>
      </c>
      <c r="H480">
        <v>2.71</v>
      </c>
      <c r="I480">
        <v>2.64</v>
      </c>
      <c r="J480">
        <v>0.51166999999999996</v>
      </c>
    </row>
    <row r="481" spans="1:10">
      <c r="A481" s="14">
        <v>40877</v>
      </c>
      <c r="B481">
        <v>4.5983000000000001</v>
      </c>
      <c r="C481">
        <v>1.27929</v>
      </c>
      <c r="D481">
        <v>0.05</v>
      </c>
      <c r="E481">
        <v>1.462</v>
      </c>
      <c r="F481">
        <v>1.0326299999999999</v>
      </c>
      <c r="G481">
        <v>0.19750000000000001</v>
      </c>
      <c r="H481">
        <v>2.7</v>
      </c>
      <c r="I481">
        <v>2.645</v>
      </c>
      <c r="J481">
        <v>0.51805999999999996</v>
      </c>
    </row>
    <row r="482" spans="1:10">
      <c r="A482" s="14">
        <v>40878</v>
      </c>
      <c r="B482">
        <v>4.55</v>
      </c>
      <c r="C482">
        <v>1.27929</v>
      </c>
      <c r="D482">
        <v>0.05</v>
      </c>
      <c r="E482">
        <v>1.4590000000000001</v>
      </c>
      <c r="F482">
        <v>1.0338799999999999</v>
      </c>
      <c r="G482">
        <v>0.19750000000000001</v>
      </c>
      <c r="H482">
        <v>2.7</v>
      </c>
      <c r="I482">
        <v>2.653</v>
      </c>
      <c r="J482">
        <v>0.52305999999999997</v>
      </c>
    </row>
    <row r="483" spans="1:10">
      <c r="A483" s="14">
        <v>40879</v>
      </c>
      <c r="B483">
        <v>4.57</v>
      </c>
      <c r="C483">
        <v>1.27929</v>
      </c>
      <c r="D483">
        <v>5.1670000000000001E-2</v>
      </c>
      <c r="E483">
        <v>1.4570000000000001</v>
      </c>
      <c r="F483">
        <v>1.0351300000000001</v>
      </c>
      <c r="G483">
        <v>0.19750000000000001</v>
      </c>
      <c r="H483">
        <v>2.64</v>
      </c>
      <c r="I483">
        <v>2.6579999999999999</v>
      </c>
      <c r="J483">
        <v>0.52693999999999996</v>
      </c>
    </row>
    <row r="484" spans="1:10">
      <c r="A484" s="14">
        <v>40882</v>
      </c>
      <c r="B484">
        <v>4.58</v>
      </c>
      <c r="C484">
        <v>1.27929</v>
      </c>
      <c r="D484">
        <v>5.1670000000000001E-2</v>
      </c>
      <c r="E484">
        <v>1.458</v>
      </c>
      <c r="F484">
        <v>1.0382499999999999</v>
      </c>
      <c r="G484">
        <v>0.19750000000000001</v>
      </c>
      <c r="H484">
        <v>2.66</v>
      </c>
      <c r="I484">
        <v>2.6629999999999998</v>
      </c>
      <c r="J484">
        <v>0.52888999999999997</v>
      </c>
    </row>
    <row r="485" spans="1:10">
      <c r="A485" s="14">
        <v>40883</v>
      </c>
      <c r="B485">
        <v>4.5999999999999996</v>
      </c>
      <c r="C485">
        <v>1.27929</v>
      </c>
      <c r="D485">
        <v>5.1670000000000001E-2</v>
      </c>
      <c r="E485">
        <v>1.46</v>
      </c>
      <c r="F485">
        <v>1.0382499999999999</v>
      </c>
      <c r="G485">
        <v>0.19750000000000001</v>
      </c>
      <c r="H485">
        <v>2.68</v>
      </c>
      <c r="I485">
        <v>2.67</v>
      </c>
      <c r="J485">
        <v>0.52722000000000002</v>
      </c>
    </row>
    <row r="486" spans="1:10">
      <c r="A486" s="14">
        <v>40884</v>
      </c>
      <c r="B486">
        <v>4.5366999999999997</v>
      </c>
      <c r="C486">
        <v>1.27929</v>
      </c>
      <c r="D486">
        <v>5.1670000000000001E-2</v>
      </c>
      <c r="E486">
        <v>1.4650000000000001</v>
      </c>
      <c r="F486">
        <v>1.03888</v>
      </c>
      <c r="G486">
        <v>0.19750000000000001</v>
      </c>
      <c r="H486">
        <v>2.67</v>
      </c>
      <c r="I486">
        <v>2.6779999999999999</v>
      </c>
      <c r="J486">
        <v>0.52832999999999997</v>
      </c>
    </row>
    <row r="487" spans="1:10">
      <c r="A487" s="14">
        <v>40885</v>
      </c>
      <c r="B487">
        <v>4.5199999999999996</v>
      </c>
      <c r="C487">
        <v>1.27929</v>
      </c>
      <c r="D487">
        <v>5.1670000000000001E-2</v>
      </c>
      <c r="E487">
        <v>1.4670000000000001</v>
      </c>
      <c r="F487">
        <v>1.04013</v>
      </c>
      <c r="G487">
        <v>0.19571</v>
      </c>
      <c r="H487">
        <v>2.66</v>
      </c>
      <c r="I487">
        <v>2.68</v>
      </c>
      <c r="J487">
        <v>0.53390000000000004</v>
      </c>
    </row>
    <row r="488" spans="1:10">
      <c r="A488" s="14">
        <v>40886</v>
      </c>
      <c r="B488">
        <v>4.5382999999999996</v>
      </c>
      <c r="C488">
        <v>1.27929</v>
      </c>
      <c r="D488">
        <v>5.1670000000000001E-2</v>
      </c>
      <c r="E488">
        <v>1.4670000000000001</v>
      </c>
      <c r="F488">
        <v>1.0451299999999999</v>
      </c>
      <c r="G488">
        <v>0.19571</v>
      </c>
      <c r="H488">
        <v>2.65</v>
      </c>
      <c r="I488">
        <v>2.6829999999999998</v>
      </c>
      <c r="J488">
        <v>0.53774999999999995</v>
      </c>
    </row>
    <row r="489" spans="1:10">
      <c r="A489" s="14">
        <v>40889</v>
      </c>
      <c r="B489">
        <v>4.5567000000000002</v>
      </c>
      <c r="C489">
        <v>1.27929</v>
      </c>
      <c r="D489">
        <v>5.1670000000000001E-2</v>
      </c>
      <c r="E489">
        <v>1.4710000000000001</v>
      </c>
      <c r="F489">
        <v>1.0463800000000001</v>
      </c>
      <c r="G489">
        <v>0.19571</v>
      </c>
      <c r="H489">
        <v>2.69</v>
      </c>
      <c r="I489">
        <v>2.6930000000000001</v>
      </c>
      <c r="J489">
        <v>0.54</v>
      </c>
    </row>
    <row r="490" spans="1:10">
      <c r="A490" s="14">
        <v>40890</v>
      </c>
      <c r="B490">
        <v>4.5366999999999997</v>
      </c>
      <c r="C490">
        <v>1.27929</v>
      </c>
      <c r="D490">
        <v>5.1670000000000001E-2</v>
      </c>
      <c r="E490">
        <v>1.474</v>
      </c>
      <c r="F490">
        <v>1.0482499999999999</v>
      </c>
      <c r="G490">
        <v>0.19571</v>
      </c>
      <c r="H490">
        <v>2.68</v>
      </c>
      <c r="I490">
        <v>2.7</v>
      </c>
      <c r="J490">
        <v>0.54</v>
      </c>
    </row>
    <row r="491" spans="1:10">
      <c r="A491" s="14">
        <v>40891</v>
      </c>
      <c r="B491">
        <v>4.5016999999999996</v>
      </c>
      <c r="C491">
        <v>1.27929</v>
      </c>
      <c r="D491">
        <v>5.1670000000000001E-2</v>
      </c>
      <c r="E491">
        <v>1.4750000000000001</v>
      </c>
      <c r="F491">
        <v>1.052</v>
      </c>
      <c r="G491">
        <v>0.19571</v>
      </c>
      <c r="H491">
        <v>2.68</v>
      </c>
      <c r="I491">
        <v>2.7050000000000001</v>
      </c>
      <c r="J491">
        <v>0.54174999999999995</v>
      </c>
    </row>
    <row r="492" spans="1:10">
      <c r="A492" s="14">
        <v>40892</v>
      </c>
      <c r="B492">
        <v>4.5449999999999999</v>
      </c>
      <c r="C492">
        <v>1.28</v>
      </c>
      <c r="D492">
        <v>5.1670000000000001E-2</v>
      </c>
      <c r="E492">
        <v>1.4770000000000001</v>
      </c>
      <c r="F492">
        <v>1.0535600000000001</v>
      </c>
      <c r="G492">
        <v>0.19571</v>
      </c>
      <c r="H492">
        <v>2.75</v>
      </c>
      <c r="I492">
        <v>2.7130000000000001</v>
      </c>
      <c r="J492">
        <v>0.54349999999999998</v>
      </c>
    </row>
    <row r="493" spans="1:10">
      <c r="A493" s="14">
        <v>40893</v>
      </c>
      <c r="B493">
        <v>4.42</v>
      </c>
      <c r="C493">
        <v>1.28071</v>
      </c>
      <c r="D493">
        <v>5.1670000000000001E-2</v>
      </c>
      <c r="E493">
        <v>1.4770000000000001</v>
      </c>
      <c r="F493">
        <v>1.05525</v>
      </c>
      <c r="G493">
        <v>0.19571</v>
      </c>
      <c r="H493">
        <v>2.73</v>
      </c>
      <c r="I493">
        <v>2.7330000000000001</v>
      </c>
      <c r="J493">
        <v>0.54625000000000001</v>
      </c>
    </row>
    <row r="494" spans="1:10">
      <c r="A494" s="14">
        <v>40896</v>
      </c>
      <c r="B494">
        <v>4.4249999999999998</v>
      </c>
      <c r="C494">
        <v>1.28071</v>
      </c>
      <c r="D494">
        <v>5.1670000000000001E-2</v>
      </c>
      <c r="E494">
        <v>1.4730000000000001</v>
      </c>
      <c r="F494">
        <v>1.0586899999999999</v>
      </c>
      <c r="G494">
        <v>0.19571</v>
      </c>
      <c r="H494">
        <v>2.72</v>
      </c>
      <c r="I494">
        <v>2.758</v>
      </c>
      <c r="J494">
        <v>0.55505000000000004</v>
      </c>
    </row>
    <row r="495" spans="1:10">
      <c r="A495" s="14">
        <v>40897</v>
      </c>
      <c r="B495">
        <v>4.4317000000000002</v>
      </c>
      <c r="C495">
        <v>1.28071</v>
      </c>
      <c r="D495">
        <v>5.1670000000000001E-2</v>
      </c>
      <c r="E495">
        <v>1.4690000000000001</v>
      </c>
      <c r="F495">
        <v>1.06131</v>
      </c>
      <c r="G495">
        <v>0.19571</v>
      </c>
      <c r="H495">
        <v>2.73</v>
      </c>
      <c r="I495">
        <v>2.76</v>
      </c>
      <c r="J495">
        <v>0.55915000000000004</v>
      </c>
    </row>
    <row r="496" spans="1:10">
      <c r="A496" s="14">
        <v>40898</v>
      </c>
      <c r="B496">
        <v>4.4417</v>
      </c>
      <c r="C496">
        <v>1.28071</v>
      </c>
      <c r="D496">
        <v>5.1670000000000001E-2</v>
      </c>
      <c r="E496">
        <v>1.4690000000000001</v>
      </c>
      <c r="F496">
        <v>1.0647500000000001</v>
      </c>
      <c r="G496">
        <v>0.19571</v>
      </c>
      <c r="H496">
        <v>2.69</v>
      </c>
      <c r="I496">
        <v>2.75</v>
      </c>
      <c r="J496">
        <v>0.56315000000000004</v>
      </c>
    </row>
    <row r="497" spans="1:10">
      <c r="A497" s="14">
        <v>40899</v>
      </c>
      <c r="B497">
        <v>4.47</v>
      </c>
      <c r="C497">
        <v>1.28071</v>
      </c>
      <c r="D497">
        <v>5.1670000000000001E-2</v>
      </c>
      <c r="E497">
        <v>1.47</v>
      </c>
      <c r="F497">
        <v>1.0651900000000001</v>
      </c>
      <c r="G497">
        <v>0.19571</v>
      </c>
      <c r="H497">
        <v>2.7</v>
      </c>
      <c r="I497">
        <v>2.7349999999999999</v>
      </c>
      <c r="J497">
        <v>0.56694999999999995</v>
      </c>
    </row>
    <row r="498" spans="1:10">
      <c r="A498" s="14">
        <v>40900</v>
      </c>
      <c r="B498">
        <v>4.5366999999999997</v>
      </c>
      <c r="C498">
        <v>1.28071</v>
      </c>
      <c r="D498">
        <v>5.1670000000000001E-2</v>
      </c>
      <c r="E498">
        <v>1.472</v>
      </c>
      <c r="F498">
        <v>1.0698799999999999</v>
      </c>
      <c r="G498">
        <v>0.19571</v>
      </c>
      <c r="H498">
        <v>2.7</v>
      </c>
      <c r="I498">
        <v>2.73</v>
      </c>
      <c r="J498">
        <v>0.56974999999999998</v>
      </c>
    </row>
    <row r="499" spans="1:10">
      <c r="A499" s="14">
        <v>40905</v>
      </c>
      <c r="B499">
        <v>4.5</v>
      </c>
      <c r="C499">
        <v>1.28071</v>
      </c>
      <c r="D499">
        <v>5.1670000000000001E-2</v>
      </c>
      <c r="E499">
        <v>1.472</v>
      </c>
      <c r="F499">
        <v>1.07175</v>
      </c>
      <c r="G499">
        <v>0.19571</v>
      </c>
      <c r="H499">
        <v>2.7</v>
      </c>
      <c r="I499">
        <v>2.6549999999999998</v>
      </c>
      <c r="J499">
        <v>0.57125000000000004</v>
      </c>
    </row>
    <row r="500" spans="1:10">
      <c r="A500" s="14">
        <v>40906</v>
      </c>
      <c r="B500">
        <v>4.4717000000000002</v>
      </c>
      <c r="C500">
        <v>1.28</v>
      </c>
      <c r="D500">
        <v>5.1670000000000001E-2</v>
      </c>
      <c r="E500">
        <v>1.47</v>
      </c>
      <c r="F500">
        <v>1.07481</v>
      </c>
      <c r="G500">
        <v>0.19571</v>
      </c>
      <c r="H500">
        <v>2.71</v>
      </c>
      <c r="I500">
        <v>2.6379999999999999</v>
      </c>
      <c r="J500">
        <v>0.57374999999999998</v>
      </c>
    </row>
    <row r="501" spans="1:10">
      <c r="A501" s="14">
        <v>40907</v>
      </c>
      <c r="B501">
        <v>4.4782999999999999</v>
      </c>
      <c r="C501">
        <v>1.28071</v>
      </c>
      <c r="D501">
        <v>5.1670000000000001E-2</v>
      </c>
      <c r="E501">
        <v>1.4370000000000001</v>
      </c>
      <c r="F501">
        <v>1.07725</v>
      </c>
      <c r="G501">
        <v>0.19571</v>
      </c>
      <c r="H501">
        <v>2.74</v>
      </c>
      <c r="I501">
        <v>2.63</v>
      </c>
      <c r="J501">
        <v>0.57574999999999998</v>
      </c>
    </row>
    <row r="502" spans="1:10">
      <c r="A502" s="14">
        <v>40911</v>
      </c>
      <c r="B502">
        <v>4.4132999999999996</v>
      </c>
      <c r="C502">
        <v>1.28071</v>
      </c>
      <c r="D502">
        <v>5.1670000000000001E-2</v>
      </c>
      <c r="E502">
        <v>1.43</v>
      </c>
      <c r="F502">
        <v>1.0778099999999999</v>
      </c>
      <c r="G502">
        <v>0.19571</v>
      </c>
      <c r="H502">
        <v>2.71</v>
      </c>
      <c r="I502">
        <v>2.633</v>
      </c>
      <c r="J502">
        <v>0.57925000000000004</v>
      </c>
    </row>
    <row r="503" spans="1:10">
      <c r="A503" s="14">
        <v>40912</v>
      </c>
      <c r="B503">
        <v>4.4400000000000004</v>
      </c>
      <c r="C503">
        <v>1.2808299999999999</v>
      </c>
      <c r="D503">
        <v>5.1670000000000001E-2</v>
      </c>
      <c r="E503">
        <v>1.4259999999999999</v>
      </c>
      <c r="F503">
        <v>1.0786899999999999</v>
      </c>
      <c r="G503">
        <v>0.19571</v>
      </c>
      <c r="H503">
        <v>2.74</v>
      </c>
      <c r="I503">
        <v>2.6349999999999998</v>
      </c>
      <c r="J503">
        <v>0.58099999999999996</v>
      </c>
    </row>
    <row r="504" spans="1:10">
      <c r="A504" s="14">
        <v>40913</v>
      </c>
      <c r="B504">
        <v>4.4349999999999996</v>
      </c>
      <c r="C504">
        <v>1.2814300000000001</v>
      </c>
      <c r="D504">
        <v>5.1670000000000001E-2</v>
      </c>
      <c r="E504">
        <v>1.423</v>
      </c>
      <c r="F504">
        <v>1.08006</v>
      </c>
      <c r="G504">
        <v>0.19571</v>
      </c>
      <c r="H504">
        <v>2.72</v>
      </c>
      <c r="I504">
        <v>2.6349999999999998</v>
      </c>
      <c r="J504">
        <v>0.58099999999999996</v>
      </c>
    </row>
    <row r="505" spans="1:10">
      <c r="A505" s="14">
        <v>40914</v>
      </c>
      <c r="B505">
        <v>4.4450000000000003</v>
      </c>
      <c r="C505">
        <v>1.2821400000000001</v>
      </c>
      <c r="D505">
        <v>5.1670000000000001E-2</v>
      </c>
      <c r="E505">
        <v>1.419</v>
      </c>
      <c r="F505">
        <v>1.08406</v>
      </c>
      <c r="G505">
        <v>0.19571</v>
      </c>
      <c r="H505">
        <v>2.72</v>
      </c>
      <c r="I505">
        <v>2.6379999999999999</v>
      </c>
      <c r="J505">
        <v>0.58250000000000002</v>
      </c>
    </row>
    <row r="506" spans="1:10">
      <c r="A506" s="14">
        <v>40917</v>
      </c>
      <c r="B506">
        <v>4.46</v>
      </c>
      <c r="C506">
        <v>1.2821400000000001</v>
      </c>
      <c r="D506">
        <v>5.1670000000000001E-2</v>
      </c>
      <c r="E506">
        <v>1.417</v>
      </c>
      <c r="F506">
        <v>1.08525</v>
      </c>
      <c r="G506">
        <v>0.19571</v>
      </c>
      <c r="H506">
        <v>2.66</v>
      </c>
      <c r="I506">
        <v>2.64</v>
      </c>
      <c r="J506">
        <v>0.58250000000000002</v>
      </c>
    </row>
    <row r="507" spans="1:10">
      <c r="A507" s="14">
        <v>40918</v>
      </c>
      <c r="B507">
        <v>4.4667000000000003</v>
      </c>
      <c r="C507">
        <v>1.2821400000000001</v>
      </c>
      <c r="D507">
        <v>5.1670000000000001E-2</v>
      </c>
      <c r="E507">
        <v>1.4179999999999999</v>
      </c>
      <c r="F507">
        <v>1.0858399999999999</v>
      </c>
      <c r="G507">
        <v>0.19571</v>
      </c>
      <c r="H507">
        <v>2.69</v>
      </c>
      <c r="I507">
        <v>2.64</v>
      </c>
      <c r="J507">
        <v>0.58250000000000002</v>
      </c>
    </row>
    <row r="508" spans="1:10">
      <c r="A508" s="14">
        <v>40919</v>
      </c>
      <c r="B508">
        <v>4.4583000000000004</v>
      </c>
      <c r="C508">
        <v>1.2821400000000001</v>
      </c>
      <c r="D508">
        <v>5.1670000000000001E-2</v>
      </c>
      <c r="E508">
        <v>1.4179999999999999</v>
      </c>
      <c r="F508">
        <v>1.0864400000000001</v>
      </c>
      <c r="G508">
        <v>0.19571</v>
      </c>
      <c r="H508">
        <v>2.69</v>
      </c>
      <c r="I508">
        <v>2.6429999999999998</v>
      </c>
      <c r="J508">
        <v>0.58150000000000002</v>
      </c>
    </row>
    <row r="509" spans="1:10">
      <c r="A509" s="14">
        <v>40920</v>
      </c>
      <c r="B509">
        <v>4.47</v>
      </c>
      <c r="C509">
        <v>1.2821400000000001</v>
      </c>
      <c r="D509">
        <v>5.5E-2</v>
      </c>
      <c r="E509">
        <v>1.4159999999999999</v>
      </c>
      <c r="F509">
        <v>1.0870599999999999</v>
      </c>
      <c r="G509">
        <v>0.19571</v>
      </c>
      <c r="H509">
        <v>2.66</v>
      </c>
      <c r="I509">
        <v>2.645</v>
      </c>
      <c r="J509">
        <v>0.58050000000000002</v>
      </c>
    </row>
    <row r="510" spans="1:10">
      <c r="A510" s="14">
        <v>40921</v>
      </c>
      <c r="B510">
        <v>4.4649999999999999</v>
      </c>
      <c r="C510">
        <v>1.2821400000000001</v>
      </c>
      <c r="D510">
        <v>5.6669999999999998E-2</v>
      </c>
      <c r="E510">
        <v>1.41</v>
      </c>
      <c r="F510">
        <v>1.08863</v>
      </c>
      <c r="G510">
        <v>0.19571</v>
      </c>
      <c r="H510">
        <v>2.7</v>
      </c>
      <c r="I510">
        <v>2.6480000000000001</v>
      </c>
      <c r="J510">
        <v>0.57950000000000002</v>
      </c>
    </row>
    <row r="511" spans="1:10">
      <c r="A511" s="14">
        <v>40924</v>
      </c>
      <c r="B511">
        <v>4.3899999999999997</v>
      </c>
      <c r="C511">
        <v>1.2821400000000001</v>
      </c>
      <c r="D511">
        <v>5.6669999999999998E-2</v>
      </c>
      <c r="E511">
        <v>1.4039999999999999</v>
      </c>
      <c r="F511">
        <v>1.08894</v>
      </c>
      <c r="G511">
        <v>0.19571</v>
      </c>
      <c r="H511">
        <v>2.7</v>
      </c>
      <c r="I511">
        <v>2.645</v>
      </c>
      <c r="J511">
        <v>0.57650000000000001</v>
      </c>
    </row>
    <row r="512" spans="1:10">
      <c r="A512" s="14">
        <v>40925</v>
      </c>
      <c r="B512">
        <v>4.3899999999999997</v>
      </c>
      <c r="C512">
        <v>1.2821400000000001</v>
      </c>
      <c r="D512">
        <v>5.833E-2</v>
      </c>
      <c r="E512">
        <v>1.3959999999999999</v>
      </c>
      <c r="F512">
        <v>1.0895600000000001</v>
      </c>
      <c r="G512">
        <v>0.19571</v>
      </c>
      <c r="H512">
        <v>2.73</v>
      </c>
      <c r="I512">
        <v>2.645</v>
      </c>
      <c r="J512">
        <v>0.57150000000000001</v>
      </c>
    </row>
    <row r="513" spans="1:10">
      <c r="A513" s="14">
        <v>40926</v>
      </c>
      <c r="B513">
        <v>4.4000000000000004</v>
      </c>
      <c r="C513">
        <v>1.2821400000000001</v>
      </c>
      <c r="D513">
        <v>0.06</v>
      </c>
      <c r="E513">
        <v>1.387</v>
      </c>
      <c r="F513">
        <v>1.0895600000000001</v>
      </c>
      <c r="G513">
        <v>0.19571</v>
      </c>
      <c r="H513">
        <v>2.74</v>
      </c>
      <c r="I513">
        <v>2.64</v>
      </c>
      <c r="J513">
        <v>0.56699999999999995</v>
      </c>
    </row>
    <row r="514" spans="1:10">
      <c r="A514" s="14">
        <v>40927</v>
      </c>
      <c r="B514">
        <v>4.3532999999999999</v>
      </c>
      <c r="C514">
        <v>1.2828599999999999</v>
      </c>
      <c r="D514">
        <v>6.1670000000000003E-2</v>
      </c>
      <c r="E514">
        <v>1.369</v>
      </c>
      <c r="F514">
        <v>1.0895600000000001</v>
      </c>
      <c r="G514">
        <v>0.19571</v>
      </c>
      <c r="H514">
        <v>2.76</v>
      </c>
      <c r="I514">
        <v>2.63</v>
      </c>
      <c r="J514">
        <v>0.56489999999999996</v>
      </c>
    </row>
    <row r="515" spans="1:10">
      <c r="A515" s="14">
        <v>40928</v>
      </c>
      <c r="B515">
        <v>4.38</v>
      </c>
      <c r="C515">
        <v>1.2828599999999999</v>
      </c>
      <c r="D515">
        <v>6.1670000000000003E-2</v>
      </c>
      <c r="E515">
        <v>1.3560000000000001</v>
      </c>
      <c r="F515">
        <v>1.0895600000000001</v>
      </c>
      <c r="G515">
        <v>0.19571</v>
      </c>
      <c r="H515">
        <v>2.74</v>
      </c>
      <c r="I515">
        <v>2.62</v>
      </c>
      <c r="J515">
        <v>0.56230000000000002</v>
      </c>
    </row>
    <row r="516" spans="1:10">
      <c r="A516" s="14">
        <v>40931</v>
      </c>
      <c r="B516">
        <v>4.3600000000000003</v>
      </c>
      <c r="C516">
        <v>1.2828599999999999</v>
      </c>
      <c r="D516">
        <v>6.1670000000000003E-2</v>
      </c>
      <c r="E516">
        <v>1.343</v>
      </c>
      <c r="F516">
        <v>1.0895600000000001</v>
      </c>
      <c r="G516">
        <v>0.19571</v>
      </c>
      <c r="H516">
        <v>2.79</v>
      </c>
      <c r="I516">
        <v>2.61</v>
      </c>
      <c r="J516">
        <v>0.56120000000000003</v>
      </c>
    </row>
    <row r="517" spans="1:10">
      <c r="A517" s="14">
        <v>40932</v>
      </c>
      <c r="B517">
        <v>4.3567</v>
      </c>
      <c r="C517">
        <v>1.2821400000000001</v>
      </c>
      <c r="D517">
        <v>6.1670000000000003E-2</v>
      </c>
      <c r="E517">
        <v>1.333</v>
      </c>
      <c r="F517">
        <v>1.0895600000000001</v>
      </c>
      <c r="G517">
        <v>0.19571</v>
      </c>
      <c r="H517">
        <v>2.73</v>
      </c>
      <c r="I517">
        <v>2.613</v>
      </c>
      <c r="J517">
        <v>0.56120000000000003</v>
      </c>
    </row>
    <row r="518" spans="1:10">
      <c r="A518" s="14">
        <v>40933</v>
      </c>
      <c r="B518">
        <v>4.3483000000000001</v>
      </c>
      <c r="C518">
        <v>1.2821400000000001</v>
      </c>
      <c r="D518">
        <v>6.1670000000000003E-2</v>
      </c>
      <c r="E518">
        <v>1.319</v>
      </c>
      <c r="F518">
        <v>1.0895600000000001</v>
      </c>
      <c r="G518">
        <v>0.19571</v>
      </c>
      <c r="H518">
        <v>2.75</v>
      </c>
      <c r="I518">
        <v>2.6080000000000001</v>
      </c>
      <c r="J518">
        <v>0.56110000000000004</v>
      </c>
    </row>
    <row r="519" spans="1:10">
      <c r="A519" s="14">
        <v>40935</v>
      </c>
      <c r="B519">
        <v>4.3600000000000003</v>
      </c>
      <c r="C519">
        <v>1.2821400000000001</v>
      </c>
      <c r="D519">
        <v>6.1670000000000003E-2</v>
      </c>
      <c r="E519">
        <v>1.3029999999999999</v>
      </c>
      <c r="F519">
        <v>1.0895600000000001</v>
      </c>
      <c r="G519">
        <v>0.19571</v>
      </c>
      <c r="H519">
        <v>2.75</v>
      </c>
      <c r="I519">
        <v>2.6</v>
      </c>
      <c r="J519">
        <v>0.56010000000000004</v>
      </c>
    </row>
    <row r="520" spans="1:10">
      <c r="A520" s="14">
        <v>40938</v>
      </c>
      <c r="B520">
        <v>4.3582999999999998</v>
      </c>
      <c r="C520">
        <v>1.2828599999999999</v>
      </c>
      <c r="D520">
        <v>6.1670000000000003E-2</v>
      </c>
      <c r="E520">
        <v>1.288</v>
      </c>
      <c r="F520">
        <v>1.0895600000000001</v>
      </c>
      <c r="G520">
        <v>0.19571</v>
      </c>
      <c r="H520">
        <v>2.76</v>
      </c>
      <c r="I520">
        <v>2.6</v>
      </c>
      <c r="J520">
        <v>0.55910000000000004</v>
      </c>
    </row>
    <row r="521" spans="1:10">
      <c r="A521" s="14">
        <v>40939</v>
      </c>
      <c r="B521">
        <v>4.3417000000000003</v>
      </c>
      <c r="C521">
        <v>1.2828599999999999</v>
      </c>
      <c r="D521">
        <v>6.3329999999999997E-2</v>
      </c>
      <c r="E521">
        <v>1.276</v>
      </c>
      <c r="F521">
        <v>1.0870599999999999</v>
      </c>
      <c r="G521">
        <v>0.19571</v>
      </c>
      <c r="H521">
        <v>2.77</v>
      </c>
      <c r="I521">
        <v>2.5979999999999999</v>
      </c>
      <c r="J521">
        <v>0.55659999999999998</v>
      </c>
    </row>
    <row r="522" spans="1:10">
      <c r="A522" s="14">
        <v>40940</v>
      </c>
      <c r="B522">
        <v>4.3099999999999996</v>
      </c>
      <c r="C522">
        <v>1.2828599999999999</v>
      </c>
      <c r="D522">
        <v>6.5000000000000002E-2</v>
      </c>
      <c r="E522">
        <v>1.2669999999999999</v>
      </c>
      <c r="F522">
        <v>1.08613</v>
      </c>
      <c r="G522">
        <v>0.19571</v>
      </c>
      <c r="H522">
        <v>2.79</v>
      </c>
      <c r="I522">
        <v>2.5950000000000002</v>
      </c>
      <c r="J522">
        <v>0.55310000000000004</v>
      </c>
    </row>
    <row r="523" spans="1:10">
      <c r="A523" s="14">
        <v>40941</v>
      </c>
      <c r="B523">
        <v>4.3067000000000002</v>
      </c>
      <c r="C523">
        <v>1.2828599999999999</v>
      </c>
      <c r="D523">
        <v>6.6669999999999993E-2</v>
      </c>
      <c r="E523">
        <v>1.2569999999999999</v>
      </c>
      <c r="F523">
        <v>1.08456</v>
      </c>
      <c r="G523">
        <v>0.19571</v>
      </c>
      <c r="H523">
        <v>2.79</v>
      </c>
      <c r="I523">
        <v>2.5950000000000002</v>
      </c>
      <c r="J523">
        <v>0.55110000000000003</v>
      </c>
    </row>
    <row r="524" spans="1:10">
      <c r="A524" s="14">
        <v>40942</v>
      </c>
      <c r="B524">
        <v>4.28</v>
      </c>
      <c r="C524">
        <v>1.2828599999999999</v>
      </c>
      <c r="D524">
        <v>7.0000000000000007E-2</v>
      </c>
      <c r="E524">
        <v>1.2450000000000001</v>
      </c>
      <c r="F524">
        <v>1.083</v>
      </c>
      <c r="G524">
        <v>0.19571</v>
      </c>
      <c r="H524">
        <v>2.76</v>
      </c>
      <c r="I524">
        <v>2.5880000000000001</v>
      </c>
      <c r="J524">
        <v>0.54684999999999995</v>
      </c>
    </row>
    <row r="525" spans="1:10">
      <c r="A525" s="14">
        <v>40945</v>
      </c>
      <c r="B525">
        <v>4.2866999999999997</v>
      </c>
      <c r="C525">
        <v>1.2828599999999999</v>
      </c>
      <c r="D525">
        <v>7.0000000000000007E-2</v>
      </c>
      <c r="E525">
        <v>1.2310000000000001</v>
      </c>
      <c r="F525">
        <v>1.083</v>
      </c>
      <c r="G525">
        <v>0.19571</v>
      </c>
      <c r="H525">
        <v>2.72</v>
      </c>
      <c r="I525">
        <v>2.5830000000000002</v>
      </c>
      <c r="J525">
        <v>0.54235</v>
      </c>
    </row>
    <row r="526" spans="1:10">
      <c r="A526" s="14">
        <v>40946</v>
      </c>
      <c r="B526">
        <v>4.2699999999999996</v>
      </c>
      <c r="C526">
        <v>1.2828599999999999</v>
      </c>
      <c r="D526">
        <v>7.0830000000000004E-2</v>
      </c>
      <c r="E526">
        <v>1.222</v>
      </c>
      <c r="F526">
        <v>1.08175</v>
      </c>
      <c r="G526">
        <v>0.19571</v>
      </c>
      <c r="H526">
        <v>2.78</v>
      </c>
      <c r="I526">
        <v>2.5830000000000002</v>
      </c>
      <c r="J526">
        <v>0.53710000000000002</v>
      </c>
    </row>
    <row r="527" spans="1:10">
      <c r="A527" s="14">
        <v>40947</v>
      </c>
      <c r="B527">
        <v>4.4267000000000003</v>
      </c>
      <c r="C527">
        <v>1.2828599999999999</v>
      </c>
      <c r="D527">
        <v>7.417E-2</v>
      </c>
      <c r="E527">
        <v>1.2130000000000001</v>
      </c>
      <c r="F527">
        <v>1.08019</v>
      </c>
      <c r="G527">
        <v>0.19571</v>
      </c>
      <c r="H527">
        <v>2.72</v>
      </c>
      <c r="I527">
        <v>2.57</v>
      </c>
      <c r="J527">
        <v>0.53059999999999996</v>
      </c>
    </row>
    <row r="528" spans="1:10">
      <c r="A528" s="14">
        <v>40948</v>
      </c>
      <c r="B528">
        <v>4.37</v>
      </c>
      <c r="C528">
        <v>1.2814300000000001</v>
      </c>
      <c r="D528">
        <v>7.4999999999999997E-2</v>
      </c>
      <c r="E528">
        <v>1.204</v>
      </c>
      <c r="F528">
        <v>1.07738</v>
      </c>
      <c r="G528">
        <v>0.19571</v>
      </c>
      <c r="H528">
        <v>2.73</v>
      </c>
      <c r="I528">
        <v>2.57</v>
      </c>
      <c r="J528">
        <v>0.52700000000000002</v>
      </c>
    </row>
    <row r="529" spans="1:10">
      <c r="A529" s="14">
        <v>40949</v>
      </c>
      <c r="B529">
        <v>4.3783000000000003</v>
      </c>
      <c r="C529">
        <v>1.2814300000000001</v>
      </c>
      <c r="D529">
        <v>7.6670000000000002E-2</v>
      </c>
      <c r="E529">
        <v>1.1950000000000001</v>
      </c>
      <c r="F529">
        <v>1.0770599999999999</v>
      </c>
      <c r="G529">
        <v>0.19571</v>
      </c>
      <c r="H529">
        <v>2.73</v>
      </c>
      <c r="I529">
        <v>2.56</v>
      </c>
      <c r="J529">
        <v>0.52324999999999999</v>
      </c>
    </row>
    <row r="530" spans="1:10">
      <c r="A530" s="14">
        <v>40952</v>
      </c>
      <c r="B530">
        <v>4.375</v>
      </c>
      <c r="C530">
        <v>1.2814300000000001</v>
      </c>
      <c r="D530">
        <v>7.6670000000000002E-2</v>
      </c>
      <c r="E530">
        <v>1.1819999999999999</v>
      </c>
      <c r="F530">
        <v>1.0770599999999999</v>
      </c>
      <c r="G530">
        <v>0.19571</v>
      </c>
      <c r="H530">
        <v>2.69</v>
      </c>
      <c r="I530">
        <v>2.548</v>
      </c>
      <c r="J530">
        <v>0.52</v>
      </c>
    </row>
    <row r="531" spans="1:10">
      <c r="A531" s="14">
        <v>40953</v>
      </c>
      <c r="B531">
        <v>4.3600000000000003</v>
      </c>
      <c r="C531">
        <v>1.28</v>
      </c>
      <c r="D531">
        <v>7.8329999999999997E-2</v>
      </c>
      <c r="E531">
        <v>1.1679999999999999</v>
      </c>
      <c r="F531">
        <v>1.0770599999999999</v>
      </c>
      <c r="G531">
        <v>0.19571</v>
      </c>
      <c r="H531">
        <v>2.74</v>
      </c>
      <c r="I531">
        <v>2.5379999999999998</v>
      </c>
      <c r="J531">
        <v>0.51324999999999998</v>
      </c>
    </row>
    <row r="532" spans="1:10">
      <c r="A532" s="14">
        <v>40954</v>
      </c>
      <c r="B532">
        <v>4.3567</v>
      </c>
      <c r="C532">
        <v>1.27929</v>
      </c>
      <c r="D532">
        <v>8.1670000000000006E-2</v>
      </c>
      <c r="E532">
        <v>1.1579999999999999</v>
      </c>
      <c r="F532">
        <v>1.0770599999999999</v>
      </c>
      <c r="G532">
        <v>0.19571</v>
      </c>
      <c r="H532">
        <v>2.73</v>
      </c>
      <c r="I532">
        <v>2.5379999999999998</v>
      </c>
      <c r="J532">
        <v>0.51</v>
      </c>
    </row>
    <row r="533" spans="1:10">
      <c r="A533" s="14">
        <v>40955</v>
      </c>
      <c r="B533">
        <v>4.3600000000000003</v>
      </c>
      <c r="C533">
        <v>1.27929</v>
      </c>
      <c r="D533">
        <v>8.3330000000000001E-2</v>
      </c>
      <c r="E533">
        <v>1.149</v>
      </c>
      <c r="F533">
        <v>1.0770599999999999</v>
      </c>
      <c r="G533">
        <v>0.19571</v>
      </c>
      <c r="H533">
        <v>2.77</v>
      </c>
      <c r="I533">
        <v>2.528</v>
      </c>
      <c r="J533">
        <v>0.50600000000000001</v>
      </c>
    </row>
    <row r="534" spans="1:10">
      <c r="A534" s="14">
        <v>40956</v>
      </c>
      <c r="B534">
        <v>4.3582999999999998</v>
      </c>
      <c r="C534">
        <v>1.27857</v>
      </c>
      <c r="D534">
        <v>8.4169999999999995E-2</v>
      </c>
      <c r="E534">
        <v>1.1419999999999999</v>
      </c>
      <c r="F534">
        <v>1.0770599999999999</v>
      </c>
      <c r="G534">
        <v>0.19571</v>
      </c>
      <c r="H534">
        <v>2.77</v>
      </c>
      <c r="I534">
        <v>2.5150000000000001</v>
      </c>
      <c r="J534">
        <v>0.50260000000000005</v>
      </c>
    </row>
    <row r="535" spans="1:10">
      <c r="A535" s="14">
        <v>40959</v>
      </c>
      <c r="B535">
        <v>4.3600000000000003</v>
      </c>
      <c r="C535">
        <v>1.27786</v>
      </c>
      <c r="D535">
        <v>8.4169999999999995E-2</v>
      </c>
      <c r="E535">
        <v>1.1379999999999999</v>
      </c>
      <c r="F535">
        <v>1.0770599999999999</v>
      </c>
      <c r="G535">
        <v>0.19571</v>
      </c>
      <c r="H535">
        <v>2.79</v>
      </c>
      <c r="I535">
        <v>2.5099999999999998</v>
      </c>
      <c r="J535">
        <v>0.49759999999999999</v>
      </c>
    </row>
    <row r="536" spans="1:10">
      <c r="A536" s="14">
        <v>40960</v>
      </c>
      <c r="B536">
        <v>4.3449999999999998</v>
      </c>
      <c r="C536">
        <v>1.27786</v>
      </c>
      <c r="D536">
        <v>8.4169999999999995E-2</v>
      </c>
      <c r="E536">
        <v>1.131</v>
      </c>
      <c r="F536">
        <v>1.0758099999999999</v>
      </c>
      <c r="G536">
        <v>0.19571</v>
      </c>
      <c r="H536">
        <v>2.72</v>
      </c>
      <c r="I536">
        <v>2.4950000000000001</v>
      </c>
      <c r="J536">
        <v>0.49509999999999998</v>
      </c>
    </row>
    <row r="537" spans="1:10">
      <c r="A537" s="14">
        <v>40961</v>
      </c>
      <c r="B537">
        <v>4.3567</v>
      </c>
      <c r="C537">
        <v>1.27786</v>
      </c>
      <c r="D537">
        <v>8.4169999999999995E-2</v>
      </c>
      <c r="E537">
        <v>1.125</v>
      </c>
      <c r="F537">
        <v>1.0742499999999999</v>
      </c>
      <c r="G537">
        <v>0.19571</v>
      </c>
      <c r="H537">
        <v>2.75</v>
      </c>
      <c r="I537">
        <v>2.48</v>
      </c>
      <c r="J537">
        <v>0.49309999999999998</v>
      </c>
    </row>
    <row r="538" spans="1:10">
      <c r="A538" s="14">
        <v>40962</v>
      </c>
      <c r="B538">
        <v>4.4000000000000004</v>
      </c>
      <c r="C538">
        <v>1.27786</v>
      </c>
      <c r="D538">
        <v>8.4169999999999995E-2</v>
      </c>
      <c r="E538">
        <v>1.115</v>
      </c>
      <c r="F538">
        <v>1.073</v>
      </c>
      <c r="G538">
        <v>0.19571</v>
      </c>
      <c r="H538">
        <v>2.73</v>
      </c>
      <c r="I538">
        <v>2.4630000000000001</v>
      </c>
      <c r="J538">
        <v>0.49309999999999998</v>
      </c>
    </row>
    <row r="539" spans="1:10">
      <c r="A539" s="14">
        <v>40963</v>
      </c>
      <c r="B539">
        <v>4.415</v>
      </c>
      <c r="C539">
        <v>1.27786</v>
      </c>
      <c r="D539">
        <v>8.4169999999999995E-2</v>
      </c>
      <c r="E539">
        <v>1.1080000000000001</v>
      </c>
      <c r="F539">
        <v>1.07081</v>
      </c>
      <c r="G539">
        <v>0.19571</v>
      </c>
      <c r="H539">
        <v>2.74</v>
      </c>
      <c r="I539">
        <v>2.3650000000000002</v>
      </c>
      <c r="J539">
        <v>0.49309999999999998</v>
      </c>
    </row>
    <row r="540" spans="1:10">
      <c r="A540" s="14">
        <v>40966</v>
      </c>
      <c r="B540">
        <v>4.45</v>
      </c>
      <c r="C540">
        <v>1.27667</v>
      </c>
      <c r="D540">
        <v>8.5830000000000004E-2</v>
      </c>
      <c r="E540">
        <v>1.1020000000000001</v>
      </c>
      <c r="F540">
        <v>1.06925</v>
      </c>
      <c r="G540">
        <v>0.19571</v>
      </c>
      <c r="H540">
        <v>2.75</v>
      </c>
      <c r="I540">
        <v>2.3530000000000002</v>
      </c>
      <c r="J540">
        <v>0.49259999999999998</v>
      </c>
    </row>
    <row r="541" spans="1:10">
      <c r="A541" s="14">
        <v>40967</v>
      </c>
      <c r="B541">
        <v>4.4583000000000004</v>
      </c>
      <c r="C541">
        <v>1.27786</v>
      </c>
      <c r="D541">
        <v>8.5830000000000004E-2</v>
      </c>
      <c r="E541">
        <v>1.0940000000000001</v>
      </c>
      <c r="F541">
        <v>1.0664400000000001</v>
      </c>
      <c r="G541">
        <v>0.19571</v>
      </c>
      <c r="H541">
        <v>2.74</v>
      </c>
      <c r="I541">
        <v>2.3650000000000002</v>
      </c>
      <c r="J541">
        <v>0.49159999999999998</v>
      </c>
    </row>
    <row r="542" spans="1:10">
      <c r="A542" s="14">
        <v>40968</v>
      </c>
      <c r="B542">
        <v>4.4767000000000001</v>
      </c>
      <c r="C542">
        <v>1.27786</v>
      </c>
      <c r="D542">
        <v>8.5830000000000004E-2</v>
      </c>
      <c r="E542">
        <v>1.0860000000000001</v>
      </c>
      <c r="F542">
        <v>1.06613</v>
      </c>
      <c r="G542">
        <v>0.19571</v>
      </c>
      <c r="H542">
        <v>2.75</v>
      </c>
      <c r="I542">
        <v>2.3580000000000001</v>
      </c>
      <c r="J542">
        <v>0.49059999999999998</v>
      </c>
    </row>
    <row r="543" spans="1:10">
      <c r="A543" s="14">
        <v>40969</v>
      </c>
      <c r="B543">
        <v>4.4082999999999997</v>
      </c>
      <c r="C543">
        <v>1.27786</v>
      </c>
      <c r="D543">
        <v>8.5830000000000004E-2</v>
      </c>
      <c r="E543">
        <v>1.077</v>
      </c>
      <c r="F543">
        <v>1.06488</v>
      </c>
      <c r="G543">
        <v>0.19571</v>
      </c>
      <c r="H543">
        <v>2.75</v>
      </c>
      <c r="I543">
        <v>2.3530000000000002</v>
      </c>
      <c r="J543">
        <v>0.49059999999999998</v>
      </c>
    </row>
    <row r="544" spans="1:10">
      <c r="A544" s="14">
        <v>40970</v>
      </c>
      <c r="B544">
        <v>4.4566999999999997</v>
      </c>
      <c r="C544">
        <v>1.27786</v>
      </c>
      <c r="D544">
        <v>8.5830000000000004E-2</v>
      </c>
      <c r="E544">
        <v>1.07</v>
      </c>
      <c r="F544">
        <v>1.0623800000000001</v>
      </c>
      <c r="G544">
        <v>0.19571</v>
      </c>
      <c r="H544">
        <v>2.75</v>
      </c>
      <c r="I544">
        <v>2.3450000000000002</v>
      </c>
      <c r="J544">
        <v>0.48909999999999998</v>
      </c>
    </row>
    <row r="545" spans="1:10">
      <c r="A545" s="14">
        <v>40973</v>
      </c>
      <c r="B545">
        <v>4.45</v>
      </c>
      <c r="C545">
        <v>1.2771399999999999</v>
      </c>
      <c r="D545">
        <v>8.5830000000000004E-2</v>
      </c>
      <c r="E545">
        <v>1.0629999999999999</v>
      </c>
      <c r="F545">
        <v>1.06088</v>
      </c>
      <c r="G545">
        <v>0.19571</v>
      </c>
      <c r="H545">
        <v>2.76</v>
      </c>
      <c r="I545">
        <v>2.343</v>
      </c>
      <c r="J545">
        <v>0.48749999999999999</v>
      </c>
    </row>
    <row r="546" spans="1:10">
      <c r="A546" s="14">
        <v>40974</v>
      </c>
      <c r="B546">
        <v>4.5</v>
      </c>
      <c r="C546">
        <v>1.2771399999999999</v>
      </c>
      <c r="D546">
        <v>8.6669999999999997E-2</v>
      </c>
      <c r="E546">
        <v>1.0569999999999999</v>
      </c>
      <c r="F546">
        <v>1.0596300000000001</v>
      </c>
      <c r="G546">
        <v>0.19571</v>
      </c>
      <c r="H546">
        <v>2.76</v>
      </c>
      <c r="I546">
        <v>2.3479999999999999</v>
      </c>
      <c r="J546">
        <v>0.48425000000000001</v>
      </c>
    </row>
    <row r="547" spans="1:10">
      <c r="A547" s="14">
        <v>40975</v>
      </c>
      <c r="B547">
        <v>4.5133000000000001</v>
      </c>
      <c r="C547">
        <v>1.2771399999999999</v>
      </c>
      <c r="D547">
        <v>8.8330000000000006E-2</v>
      </c>
      <c r="E547">
        <v>1.0509999999999999</v>
      </c>
      <c r="F547">
        <v>1.05525</v>
      </c>
      <c r="G547">
        <v>0.19571</v>
      </c>
      <c r="H547">
        <v>2.72</v>
      </c>
      <c r="I547">
        <v>2.355</v>
      </c>
      <c r="J547">
        <v>0.47970000000000002</v>
      </c>
    </row>
    <row r="548" spans="1:10">
      <c r="A548" s="14">
        <v>40976</v>
      </c>
      <c r="B548">
        <v>4.46</v>
      </c>
      <c r="C548">
        <v>1.2771399999999999</v>
      </c>
      <c r="D548">
        <v>0.09</v>
      </c>
      <c r="E548">
        <v>1.0449999999999999</v>
      </c>
      <c r="F548">
        <v>1.0474399999999999</v>
      </c>
      <c r="G548">
        <v>0.19571</v>
      </c>
      <c r="H548">
        <v>2.72</v>
      </c>
      <c r="I548">
        <v>2.35</v>
      </c>
      <c r="J548">
        <v>0.47575000000000001</v>
      </c>
    </row>
    <row r="549" spans="1:10">
      <c r="A549" s="14">
        <v>40977</v>
      </c>
      <c r="B549">
        <v>4.54</v>
      </c>
      <c r="C549">
        <v>1.2771399999999999</v>
      </c>
      <c r="D549">
        <v>9.1670000000000001E-2</v>
      </c>
      <c r="E549">
        <v>1.0409999999999999</v>
      </c>
      <c r="F549">
        <v>1.0458799999999999</v>
      </c>
      <c r="G549">
        <v>0.19571</v>
      </c>
      <c r="H549">
        <v>2.74</v>
      </c>
      <c r="I549">
        <v>2.35</v>
      </c>
      <c r="J549">
        <v>0.47455000000000003</v>
      </c>
    </row>
    <row r="550" spans="1:10">
      <c r="A550" s="14">
        <v>40980</v>
      </c>
      <c r="B550">
        <v>4.5199999999999996</v>
      </c>
      <c r="C550">
        <v>1.2771399999999999</v>
      </c>
      <c r="D550">
        <v>9.1670000000000001E-2</v>
      </c>
      <c r="E550">
        <v>1.036</v>
      </c>
      <c r="F550">
        <v>1.04338</v>
      </c>
      <c r="G550">
        <v>0.19571</v>
      </c>
      <c r="H550">
        <v>2.7650000000000001</v>
      </c>
      <c r="I550">
        <v>2.3580000000000001</v>
      </c>
      <c r="J550">
        <v>0.47455000000000003</v>
      </c>
    </row>
    <row r="551" spans="1:10">
      <c r="A551" s="14">
        <v>40981</v>
      </c>
      <c r="B551">
        <v>4.51</v>
      </c>
      <c r="C551">
        <v>1.2771399999999999</v>
      </c>
      <c r="D551">
        <v>9.1670000000000001E-2</v>
      </c>
      <c r="E551">
        <v>1.0309999999999999</v>
      </c>
      <c r="F551">
        <v>1.04088</v>
      </c>
      <c r="G551">
        <v>0.19571</v>
      </c>
      <c r="H551">
        <v>2.7650000000000001</v>
      </c>
      <c r="I551">
        <v>2.3479999999999999</v>
      </c>
      <c r="J551">
        <v>0.47455000000000003</v>
      </c>
    </row>
    <row r="552" spans="1:10">
      <c r="A552" s="14">
        <v>40982</v>
      </c>
      <c r="B552">
        <v>4.4800000000000004</v>
      </c>
      <c r="C552">
        <v>1.27786</v>
      </c>
      <c r="D552">
        <v>9.3329999999999996E-2</v>
      </c>
      <c r="E552">
        <v>1.026</v>
      </c>
      <c r="F552">
        <v>1.04088</v>
      </c>
      <c r="G552">
        <v>0.19571</v>
      </c>
      <c r="H552">
        <v>2.7749999999999999</v>
      </c>
      <c r="I552">
        <v>2.3380000000000001</v>
      </c>
      <c r="J552">
        <v>0.47355000000000003</v>
      </c>
    </row>
    <row r="553" spans="1:10">
      <c r="A553" s="14">
        <v>40983</v>
      </c>
      <c r="B553">
        <v>4.46</v>
      </c>
      <c r="C553">
        <v>1.27786</v>
      </c>
      <c r="D553">
        <v>9.3329999999999996E-2</v>
      </c>
      <c r="E553">
        <v>1.0209999999999999</v>
      </c>
      <c r="F553">
        <v>1.04088</v>
      </c>
      <c r="G553">
        <v>0.19571</v>
      </c>
      <c r="H553">
        <v>2.7549999999999999</v>
      </c>
      <c r="I553">
        <v>2.3180000000000001</v>
      </c>
      <c r="J553">
        <v>0.47355000000000003</v>
      </c>
    </row>
    <row r="554" spans="1:10">
      <c r="A554" s="14">
        <v>40984</v>
      </c>
      <c r="B554">
        <v>4.4249999999999998</v>
      </c>
      <c r="C554">
        <v>1.27786</v>
      </c>
      <c r="D554">
        <v>9.3329999999999996E-2</v>
      </c>
      <c r="E554">
        <v>1.014</v>
      </c>
      <c r="F554">
        <v>1.0396300000000001</v>
      </c>
      <c r="G554">
        <v>0.19571</v>
      </c>
      <c r="H554">
        <v>2.76</v>
      </c>
      <c r="I554">
        <v>2.2999999999999998</v>
      </c>
      <c r="J554">
        <v>0.47355000000000003</v>
      </c>
    </row>
    <row r="555" spans="1:10">
      <c r="A555" s="14">
        <v>40987</v>
      </c>
      <c r="B555">
        <v>4.43</v>
      </c>
      <c r="C555">
        <v>1.27786</v>
      </c>
      <c r="D555">
        <v>9.5000000000000001E-2</v>
      </c>
      <c r="E555">
        <v>1.006</v>
      </c>
      <c r="F555">
        <v>1.0389999999999999</v>
      </c>
      <c r="G555">
        <v>0.19571</v>
      </c>
      <c r="H555">
        <v>2.75</v>
      </c>
      <c r="I555">
        <v>2.2930000000000001</v>
      </c>
      <c r="J555">
        <v>0.47365000000000002</v>
      </c>
    </row>
    <row r="556" spans="1:10">
      <c r="A556" s="14">
        <v>40988</v>
      </c>
      <c r="B556">
        <v>4.43</v>
      </c>
      <c r="C556">
        <v>1.2771399999999999</v>
      </c>
      <c r="D556">
        <v>9.7500000000000003E-2</v>
      </c>
      <c r="E556">
        <v>0.997</v>
      </c>
      <c r="F556">
        <v>1.0386899999999999</v>
      </c>
      <c r="G556">
        <v>0.19571</v>
      </c>
      <c r="H556">
        <v>2.76</v>
      </c>
      <c r="I556">
        <v>2.3029999999999999</v>
      </c>
      <c r="J556">
        <v>0.47365000000000002</v>
      </c>
    </row>
    <row r="557" spans="1:10">
      <c r="A557" s="14">
        <v>40989</v>
      </c>
      <c r="B557">
        <v>4.43</v>
      </c>
      <c r="C557">
        <v>1.2771399999999999</v>
      </c>
      <c r="D557">
        <v>9.9169999999999994E-2</v>
      </c>
      <c r="E557">
        <v>0.99099999999999999</v>
      </c>
      <c r="F557">
        <v>1.0386899999999999</v>
      </c>
      <c r="G557">
        <v>0.19571</v>
      </c>
      <c r="H557">
        <v>2.75</v>
      </c>
      <c r="I557">
        <v>2.3130000000000002</v>
      </c>
      <c r="J557">
        <v>0.47365000000000002</v>
      </c>
    </row>
    <row r="558" spans="1:10">
      <c r="A558" s="14">
        <v>40990</v>
      </c>
      <c r="B558">
        <v>4.4400000000000004</v>
      </c>
      <c r="C558">
        <v>1.2771399999999999</v>
      </c>
      <c r="D558">
        <v>0.10249999999999999</v>
      </c>
      <c r="E558">
        <v>0.98299999999999998</v>
      </c>
      <c r="F558">
        <v>1.0361899999999999</v>
      </c>
      <c r="G558">
        <v>0.19571</v>
      </c>
      <c r="H558">
        <v>2.74</v>
      </c>
      <c r="I558">
        <v>2.3149999999999999</v>
      </c>
      <c r="J558">
        <v>0.47365000000000002</v>
      </c>
    </row>
    <row r="559" spans="1:10">
      <c r="A559" s="14">
        <v>40991</v>
      </c>
      <c r="B559">
        <v>4.4667000000000003</v>
      </c>
      <c r="C559">
        <v>1.2771399999999999</v>
      </c>
      <c r="D559">
        <v>0.10417</v>
      </c>
      <c r="E559">
        <v>0.96699999999999997</v>
      </c>
      <c r="F559">
        <v>1.03681</v>
      </c>
      <c r="G559">
        <v>0.19571</v>
      </c>
      <c r="H559">
        <v>2.75</v>
      </c>
      <c r="I559">
        <v>2.2999999999999998</v>
      </c>
      <c r="J559">
        <v>0.47365000000000002</v>
      </c>
    </row>
    <row r="560" spans="1:10">
      <c r="A560" s="14">
        <v>40994</v>
      </c>
      <c r="B560">
        <v>4.4233000000000002</v>
      </c>
      <c r="C560">
        <v>1.2771399999999999</v>
      </c>
      <c r="D560">
        <v>0.10417</v>
      </c>
      <c r="E560">
        <v>0.94799999999999995</v>
      </c>
      <c r="F560">
        <v>1.03556</v>
      </c>
      <c r="G560">
        <v>0.19571</v>
      </c>
      <c r="H560">
        <v>2.74</v>
      </c>
      <c r="I560">
        <v>2.3029999999999999</v>
      </c>
      <c r="J560">
        <v>0.47415000000000002</v>
      </c>
    </row>
    <row r="561" spans="1:10">
      <c r="A561" s="14">
        <v>40995</v>
      </c>
      <c r="B561">
        <v>4.4400000000000004</v>
      </c>
      <c r="C561">
        <v>1.2771399999999999</v>
      </c>
      <c r="D561">
        <v>0.10417</v>
      </c>
      <c r="E561">
        <v>0.93400000000000005</v>
      </c>
      <c r="F561">
        <v>1.0343100000000001</v>
      </c>
      <c r="G561">
        <v>0.19571</v>
      </c>
      <c r="H561">
        <v>2.73</v>
      </c>
      <c r="I561">
        <v>2.298</v>
      </c>
      <c r="J561">
        <v>0.47415000000000002</v>
      </c>
    </row>
    <row r="562" spans="1:10">
      <c r="A562" s="14">
        <v>40996</v>
      </c>
      <c r="B562">
        <v>4.4267000000000003</v>
      </c>
      <c r="C562">
        <v>1.2771399999999999</v>
      </c>
      <c r="D562">
        <v>0.10582999999999999</v>
      </c>
      <c r="E562">
        <v>0.92</v>
      </c>
      <c r="F562">
        <v>1.03244</v>
      </c>
      <c r="G562">
        <v>0.19571</v>
      </c>
      <c r="H562">
        <v>2.74</v>
      </c>
      <c r="I562">
        <v>2.31</v>
      </c>
      <c r="J562">
        <v>0.47365000000000002</v>
      </c>
    </row>
    <row r="563" spans="1:10">
      <c r="A563" s="14">
        <v>40997</v>
      </c>
      <c r="B563">
        <v>4.3550000000000004</v>
      </c>
      <c r="C563">
        <v>1.2771399999999999</v>
      </c>
      <c r="D563">
        <v>0.10582999999999999</v>
      </c>
      <c r="E563">
        <v>0.91100000000000003</v>
      </c>
      <c r="F563">
        <v>1.03244</v>
      </c>
      <c r="G563">
        <v>0.19571</v>
      </c>
      <c r="H563">
        <v>2.75</v>
      </c>
      <c r="I563">
        <v>2.298</v>
      </c>
      <c r="J563">
        <v>0.47315000000000002</v>
      </c>
    </row>
    <row r="564" spans="1:10">
      <c r="A564" s="14">
        <v>40998</v>
      </c>
      <c r="B564">
        <v>4.3383000000000003</v>
      </c>
      <c r="C564">
        <v>1.2771399999999999</v>
      </c>
      <c r="D564">
        <v>0.10667</v>
      </c>
      <c r="E564">
        <v>0.90200000000000002</v>
      </c>
      <c r="F564">
        <v>1.03213</v>
      </c>
      <c r="G564">
        <v>0.19571</v>
      </c>
      <c r="H564">
        <v>2.75</v>
      </c>
      <c r="I564">
        <v>2.278</v>
      </c>
      <c r="J564">
        <v>0.47265000000000001</v>
      </c>
    </row>
    <row r="565" spans="1:10">
      <c r="A565" s="14">
        <v>41001</v>
      </c>
      <c r="B565">
        <v>4.26</v>
      </c>
      <c r="C565">
        <v>1.27643</v>
      </c>
      <c r="D565">
        <v>0.1075</v>
      </c>
      <c r="E565">
        <v>0.89400000000000002</v>
      </c>
      <c r="F565">
        <v>1.0315000000000001</v>
      </c>
      <c r="G565">
        <v>0.19571</v>
      </c>
      <c r="H565">
        <v>2.75</v>
      </c>
      <c r="I565">
        <v>2.2629999999999999</v>
      </c>
      <c r="J565">
        <v>0.47065000000000001</v>
      </c>
    </row>
    <row r="566" spans="1:10">
      <c r="A566" s="14">
        <v>41002</v>
      </c>
      <c r="B566">
        <v>4.2832999999999997</v>
      </c>
      <c r="C566">
        <v>1.27857</v>
      </c>
      <c r="D566">
        <v>0.1075</v>
      </c>
      <c r="E566">
        <v>0.88400000000000001</v>
      </c>
      <c r="F566">
        <v>1.02963</v>
      </c>
      <c r="G566">
        <v>0.19571</v>
      </c>
      <c r="H566">
        <v>2.75</v>
      </c>
      <c r="I566">
        <v>2.2650000000000001</v>
      </c>
      <c r="J566">
        <v>0.46965000000000001</v>
      </c>
    </row>
    <row r="567" spans="1:10">
      <c r="A567" s="14">
        <v>41003</v>
      </c>
      <c r="B567">
        <v>4.32</v>
      </c>
      <c r="C567">
        <v>1.27786</v>
      </c>
      <c r="D567">
        <v>0.11</v>
      </c>
      <c r="E567">
        <v>0.876</v>
      </c>
      <c r="F567">
        <v>1.02813</v>
      </c>
      <c r="G567">
        <v>0.19571</v>
      </c>
      <c r="H567">
        <v>2.74</v>
      </c>
      <c r="I567">
        <v>2.27</v>
      </c>
      <c r="J567">
        <v>0.46815000000000001</v>
      </c>
    </row>
    <row r="568" spans="1:10">
      <c r="A568" s="14">
        <v>41004</v>
      </c>
      <c r="B568">
        <v>4.3</v>
      </c>
      <c r="C568">
        <v>1.27786</v>
      </c>
      <c r="D568">
        <v>0.11</v>
      </c>
      <c r="E568">
        <v>0.871</v>
      </c>
      <c r="F568">
        <v>1.02688</v>
      </c>
      <c r="G568">
        <v>0.19571</v>
      </c>
      <c r="H568">
        <v>2.74</v>
      </c>
      <c r="I568">
        <v>2.2829999999999999</v>
      </c>
      <c r="J568">
        <v>0.46815000000000001</v>
      </c>
    </row>
    <row r="569" spans="1:10">
      <c r="A569" s="14">
        <v>41009</v>
      </c>
      <c r="B569">
        <v>4.2617000000000003</v>
      </c>
      <c r="C569">
        <v>1.27786</v>
      </c>
      <c r="D569">
        <v>0.11</v>
      </c>
      <c r="E569">
        <v>0.86199999999999999</v>
      </c>
      <c r="F569">
        <v>1.02563</v>
      </c>
      <c r="G569">
        <v>0.19571</v>
      </c>
      <c r="H569">
        <v>2.73</v>
      </c>
      <c r="I569">
        <v>2.2749999999999999</v>
      </c>
      <c r="J569">
        <v>0.46815000000000001</v>
      </c>
    </row>
    <row r="570" spans="1:10">
      <c r="A570" s="14">
        <v>41010</v>
      </c>
      <c r="B570">
        <v>4.2416999999999998</v>
      </c>
      <c r="C570">
        <v>1.27786</v>
      </c>
      <c r="D570">
        <v>0.11167000000000001</v>
      </c>
      <c r="E570">
        <v>0.85299999999999998</v>
      </c>
      <c r="F570">
        <v>1.0237499999999999</v>
      </c>
      <c r="G570">
        <v>0.19571</v>
      </c>
      <c r="H570">
        <v>2.72</v>
      </c>
      <c r="I570">
        <v>2.2650000000000001</v>
      </c>
      <c r="J570">
        <v>0.46915000000000001</v>
      </c>
    </row>
    <row r="571" spans="1:10">
      <c r="A571" s="14">
        <v>41011</v>
      </c>
      <c r="B571">
        <v>4.2300000000000004</v>
      </c>
      <c r="C571">
        <v>1.2771399999999999</v>
      </c>
      <c r="D571">
        <v>0.11167000000000001</v>
      </c>
      <c r="E571">
        <v>0.84199999999999997</v>
      </c>
      <c r="F571">
        <v>1.0225</v>
      </c>
      <c r="G571">
        <v>0.19571</v>
      </c>
      <c r="H571">
        <v>2.72</v>
      </c>
      <c r="I571">
        <v>2.2549999999999999</v>
      </c>
      <c r="J571">
        <v>0.46915000000000001</v>
      </c>
    </row>
    <row r="572" spans="1:10">
      <c r="A572" s="14">
        <v>41012</v>
      </c>
      <c r="B572">
        <v>4.2967000000000004</v>
      </c>
      <c r="C572">
        <v>1.2771399999999999</v>
      </c>
      <c r="D572">
        <v>0.11167000000000001</v>
      </c>
      <c r="E572">
        <v>0.83199999999999996</v>
      </c>
      <c r="F572">
        <v>1.0225</v>
      </c>
      <c r="G572">
        <v>0.19571</v>
      </c>
      <c r="H572">
        <v>2.71</v>
      </c>
      <c r="I572">
        <v>2.25</v>
      </c>
      <c r="J572">
        <v>0.46915000000000001</v>
      </c>
    </row>
    <row r="573" spans="1:10">
      <c r="A573" s="14">
        <v>41015</v>
      </c>
      <c r="B573">
        <v>4.21</v>
      </c>
      <c r="C573">
        <v>1.2857099999999999</v>
      </c>
      <c r="D573">
        <v>0.11167000000000001</v>
      </c>
      <c r="E573">
        <v>0.82399999999999995</v>
      </c>
      <c r="F573">
        <v>1.0225</v>
      </c>
      <c r="G573">
        <v>0.19571</v>
      </c>
      <c r="H573">
        <v>2.72</v>
      </c>
      <c r="I573">
        <v>2.2450000000000001</v>
      </c>
      <c r="J573">
        <v>0.46915000000000001</v>
      </c>
    </row>
    <row r="574" spans="1:10">
      <c r="A574" s="14">
        <v>41016</v>
      </c>
      <c r="B574">
        <v>4.2183000000000002</v>
      </c>
      <c r="C574">
        <v>1.2921400000000001</v>
      </c>
      <c r="D574">
        <v>0.11167000000000001</v>
      </c>
      <c r="E574">
        <v>0.81699999999999995</v>
      </c>
      <c r="F574">
        <v>1.02125</v>
      </c>
      <c r="G574">
        <v>0.19571</v>
      </c>
      <c r="H574">
        <v>2.74</v>
      </c>
      <c r="I574">
        <v>2.2330000000000001</v>
      </c>
      <c r="J574">
        <v>0.46865000000000001</v>
      </c>
    </row>
    <row r="575" spans="1:10">
      <c r="A575" s="14">
        <v>41017</v>
      </c>
      <c r="B575">
        <v>4.1849999999999996</v>
      </c>
      <c r="C575">
        <v>1.2914300000000001</v>
      </c>
      <c r="D575">
        <v>0.11167000000000001</v>
      </c>
      <c r="E575">
        <v>0.80800000000000005</v>
      </c>
      <c r="F575">
        <v>1.0206299999999999</v>
      </c>
      <c r="G575">
        <v>0.19571</v>
      </c>
      <c r="H575">
        <v>2.75</v>
      </c>
      <c r="I575">
        <v>2.2149999999999999</v>
      </c>
      <c r="J575">
        <v>0.46665000000000001</v>
      </c>
    </row>
    <row r="576" spans="1:10">
      <c r="A576" s="14">
        <v>41018</v>
      </c>
      <c r="B576">
        <v>4.1516999999999999</v>
      </c>
      <c r="C576">
        <v>1.2949999999999999</v>
      </c>
      <c r="D576">
        <v>0.11167000000000001</v>
      </c>
      <c r="E576">
        <v>0.8</v>
      </c>
      <c r="F576">
        <v>1.01875</v>
      </c>
      <c r="G576">
        <v>0.19571</v>
      </c>
      <c r="H576">
        <v>2.75</v>
      </c>
      <c r="I576">
        <v>2.21</v>
      </c>
      <c r="J576">
        <v>0.46615000000000001</v>
      </c>
    </row>
    <row r="577" spans="1:10">
      <c r="A577" s="14">
        <v>41019</v>
      </c>
      <c r="B577">
        <v>4.18</v>
      </c>
      <c r="C577">
        <v>1.2957099999999999</v>
      </c>
      <c r="D577">
        <v>0.11167000000000001</v>
      </c>
      <c r="E577">
        <v>0.79400000000000004</v>
      </c>
      <c r="F577">
        <v>1.0175000000000001</v>
      </c>
      <c r="G577">
        <v>0.19571</v>
      </c>
      <c r="H577">
        <v>2.75</v>
      </c>
      <c r="I577">
        <v>2.19</v>
      </c>
      <c r="J577">
        <v>0.46565000000000001</v>
      </c>
    </row>
    <row r="578" spans="1:10">
      <c r="A578" s="14">
        <v>41022</v>
      </c>
      <c r="B578">
        <v>4.16</v>
      </c>
      <c r="C578">
        <v>1.3014300000000001</v>
      </c>
      <c r="D578">
        <v>0.11167000000000001</v>
      </c>
      <c r="E578">
        <v>0.78700000000000003</v>
      </c>
      <c r="F578">
        <v>1.01563</v>
      </c>
      <c r="G578">
        <v>0.19571</v>
      </c>
      <c r="H578">
        <v>2.75</v>
      </c>
      <c r="I578">
        <v>2.1779999999999999</v>
      </c>
      <c r="J578">
        <v>0.46565000000000001</v>
      </c>
    </row>
    <row r="579" spans="1:10">
      <c r="A579" s="14">
        <v>41023</v>
      </c>
      <c r="B579">
        <v>4.17</v>
      </c>
      <c r="C579">
        <v>1.31786</v>
      </c>
      <c r="D579">
        <v>0.11167000000000001</v>
      </c>
      <c r="E579">
        <v>0.78300000000000003</v>
      </c>
      <c r="F579">
        <v>1.0143800000000001</v>
      </c>
      <c r="G579">
        <v>0.19571</v>
      </c>
      <c r="H579">
        <v>2.74</v>
      </c>
      <c r="I579">
        <v>2.1619999999999999</v>
      </c>
      <c r="J579">
        <v>0.46565000000000001</v>
      </c>
    </row>
    <row r="580" spans="1:10">
      <c r="A580" s="14">
        <v>41025</v>
      </c>
      <c r="B580">
        <v>4.125</v>
      </c>
      <c r="C580">
        <v>1.3214300000000001</v>
      </c>
      <c r="D580">
        <v>0.11167000000000001</v>
      </c>
      <c r="E580">
        <v>0.77700000000000002</v>
      </c>
      <c r="F580">
        <v>1.0131300000000001</v>
      </c>
      <c r="G580">
        <v>0.19571</v>
      </c>
      <c r="H580">
        <v>2.74</v>
      </c>
      <c r="I580">
        <v>2.1520000000000001</v>
      </c>
      <c r="J580">
        <v>0.46565000000000001</v>
      </c>
    </row>
    <row r="581" spans="1:10">
      <c r="A581" s="14">
        <v>41026</v>
      </c>
      <c r="B581">
        <v>4.09</v>
      </c>
      <c r="C581">
        <v>1.32714</v>
      </c>
      <c r="D581">
        <v>0.11167000000000001</v>
      </c>
      <c r="E581">
        <v>0.77100000000000002</v>
      </c>
      <c r="F581">
        <v>1.0131300000000001</v>
      </c>
      <c r="G581">
        <v>0.19571</v>
      </c>
      <c r="H581">
        <v>2.7349999999999999</v>
      </c>
      <c r="I581">
        <v>2.1840000000000002</v>
      </c>
      <c r="J581">
        <v>0.46565000000000001</v>
      </c>
    </row>
    <row r="582" spans="1:10">
      <c r="A582" s="14">
        <v>41029</v>
      </c>
      <c r="B582">
        <v>4.05</v>
      </c>
      <c r="C582">
        <v>1.3207100000000001</v>
      </c>
      <c r="D582">
        <v>0.11167000000000001</v>
      </c>
      <c r="E582">
        <v>0.77</v>
      </c>
      <c r="F582">
        <v>1.0143800000000001</v>
      </c>
      <c r="G582">
        <v>0.19571</v>
      </c>
      <c r="H582">
        <v>2.73</v>
      </c>
      <c r="I582">
        <v>2.1840000000000002</v>
      </c>
      <c r="J582">
        <v>0.46565000000000001</v>
      </c>
    </row>
    <row r="583" spans="1:10">
      <c r="A583" s="14">
        <v>41030</v>
      </c>
      <c r="B583">
        <v>4</v>
      </c>
      <c r="C583">
        <v>1.3214300000000001</v>
      </c>
      <c r="D583">
        <v>0.11167000000000001</v>
      </c>
      <c r="E583">
        <v>0.76800000000000002</v>
      </c>
      <c r="F583">
        <v>1.0143800000000001</v>
      </c>
      <c r="G583">
        <v>0.19571</v>
      </c>
      <c r="H583">
        <v>2.74</v>
      </c>
      <c r="I583">
        <v>2.1859999999999999</v>
      </c>
      <c r="J583">
        <v>0.46584999999999999</v>
      </c>
    </row>
    <row r="584" spans="1:10">
      <c r="A584" s="14">
        <v>41031</v>
      </c>
      <c r="B584">
        <v>3.8883000000000001</v>
      </c>
      <c r="C584">
        <v>1.3207100000000001</v>
      </c>
      <c r="D584">
        <v>0.11167000000000001</v>
      </c>
      <c r="E584">
        <v>0.76600000000000001</v>
      </c>
      <c r="F584">
        <v>1.0131300000000001</v>
      </c>
      <c r="G584">
        <v>0.19571</v>
      </c>
      <c r="H584">
        <v>2.74</v>
      </c>
      <c r="I584">
        <v>2.1800000000000002</v>
      </c>
      <c r="J584">
        <v>0.46584999999999999</v>
      </c>
    </row>
    <row r="585" spans="1:10">
      <c r="A585" s="14">
        <v>41032</v>
      </c>
      <c r="B585">
        <v>3.9</v>
      </c>
      <c r="C585">
        <v>1.3214300000000001</v>
      </c>
      <c r="D585">
        <v>0.11167000000000001</v>
      </c>
      <c r="E585">
        <v>0.76400000000000001</v>
      </c>
      <c r="F585">
        <v>1.0131300000000001</v>
      </c>
      <c r="G585">
        <v>0.19571</v>
      </c>
      <c r="H585">
        <v>2.74</v>
      </c>
      <c r="I585">
        <v>2.1760000000000002</v>
      </c>
      <c r="J585">
        <v>0.46584999999999999</v>
      </c>
    </row>
    <row r="586" spans="1:10">
      <c r="A586" s="14">
        <v>41033</v>
      </c>
      <c r="B586">
        <v>3.88</v>
      </c>
      <c r="C586">
        <v>1.3214300000000001</v>
      </c>
      <c r="D586">
        <v>0.11167000000000001</v>
      </c>
      <c r="E586">
        <v>0.76</v>
      </c>
      <c r="F586">
        <v>1.0125</v>
      </c>
      <c r="G586">
        <v>0.19571</v>
      </c>
      <c r="H586">
        <v>2.75</v>
      </c>
      <c r="I586">
        <v>2.17</v>
      </c>
      <c r="J586">
        <v>0.46584999999999999</v>
      </c>
    </row>
    <row r="587" spans="1:10">
      <c r="A587" s="14">
        <v>41036</v>
      </c>
      <c r="B587">
        <v>3.81</v>
      </c>
      <c r="C587">
        <v>1.31857</v>
      </c>
      <c r="D587">
        <v>0.11167000000000001</v>
      </c>
      <c r="E587">
        <v>0.75700000000000001</v>
      </c>
      <c r="F587">
        <v>1.0125</v>
      </c>
      <c r="G587">
        <v>0.19571</v>
      </c>
      <c r="H587">
        <v>2.74</v>
      </c>
      <c r="I587">
        <v>2.1720000000000002</v>
      </c>
      <c r="J587">
        <v>0.46584999999999999</v>
      </c>
    </row>
    <row r="588" spans="1:10">
      <c r="A588" s="14">
        <v>41037</v>
      </c>
      <c r="B588">
        <v>3.77</v>
      </c>
      <c r="C588">
        <v>1.31857</v>
      </c>
      <c r="D588">
        <v>0.11167000000000001</v>
      </c>
      <c r="E588">
        <v>0.753</v>
      </c>
      <c r="F588">
        <v>1.0125</v>
      </c>
      <c r="G588">
        <v>0.19571</v>
      </c>
      <c r="H588">
        <v>2.7450000000000001</v>
      </c>
      <c r="I588">
        <v>2.1680000000000001</v>
      </c>
      <c r="J588">
        <v>0.46584999999999999</v>
      </c>
    </row>
    <row r="589" spans="1:10">
      <c r="A589" s="14">
        <v>41038</v>
      </c>
      <c r="B589">
        <v>3.7117</v>
      </c>
      <c r="C589">
        <v>1.31643</v>
      </c>
      <c r="D589">
        <v>0.11167000000000001</v>
      </c>
      <c r="E589">
        <v>0.75</v>
      </c>
      <c r="F589">
        <v>1.01125</v>
      </c>
      <c r="G589">
        <v>0.19571</v>
      </c>
      <c r="H589">
        <v>2.7450000000000001</v>
      </c>
      <c r="I589">
        <v>2.1680000000000001</v>
      </c>
      <c r="J589">
        <v>0.46584999999999999</v>
      </c>
    </row>
    <row r="590" spans="1:10">
      <c r="A590" s="14">
        <v>41039</v>
      </c>
      <c r="B590">
        <v>3.7166999999999999</v>
      </c>
      <c r="C590">
        <v>1.31786</v>
      </c>
      <c r="D590">
        <v>0.11167000000000001</v>
      </c>
      <c r="E590">
        <v>0.746</v>
      </c>
      <c r="F590">
        <v>1.01125</v>
      </c>
      <c r="G590">
        <v>0.19571</v>
      </c>
      <c r="H590">
        <v>2.7349999999999999</v>
      </c>
      <c r="I590">
        <v>2.1680000000000001</v>
      </c>
      <c r="J590">
        <v>0.46584999999999999</v>
      </c>
    </row>
    <row r="591" spans="1:10">
      <c r="A591" s="14">
        <v>41040</v>
      </c>
      <c r="B591">
        <v>3.8382999999999998</v>
      </c>
      <c r="C591">
        <v>1.3292900000000001</v>
      </c>
      <c r="D591">
        <v>0.11167000000000001</v>
      </c>
      <c r="E591">
        <v>0.74099999999999999</v>
      </c>
      <c r="F591">
        <v>1.0106299999999999</v>
      </c>
      <c r="G591">
        <v>0.19571</v>
      </c>
      <c r="H591">
        <v>2.7349999999999999</v>
      </c>
      <c r="I591">
        <v>2.1640000000000001</v>
      </c>
      <c r="J591">
        <v>0.46584999999999999</v>
      </c>
    </row>
    <row r="592" spans="1:10">
      <c r="A592" s="14">
        <v>41043</v>
      </c>
      <c r="B592">
        <v>3.78</v>
      </c>
      <c r="C592">
        <v>1.32643</v>
      </c>
      <c r="D592">
        <v>0.11167000000000001</v>
      </c>
      <c r="E592">
        <v>0.73699999999999999</v>
      </c>
      <c r="F592">
        <v>1.01</v>
      </c>
      <c r="G592">
        <v>0.19571</v>
      </c>
      <c r="H592">
        <v>2.7450000000000001</v>
      </c>
      <c r="I592">
        <v>2.1619999999999999</v>
      </c>
      <c r="J592">
        <v>0.46584999999999999</v>
      </c>
    </row>
    <row r="593" spans="1:10">
      <c r="A593" s="14">
        <v>41044</v>
      </c>
      <c r="B593">
        <v>3.77</v>
      </c>
      <c r="C593">
        <v>1.32643</v>
      </c>
      <c r="D593">
        <v>0.11167000000000001</v>
      </c>
      <c r="E593">
        <v>0.73399999999999999</v>
      </c>
      <c r="F593">
        <v>1.01</v>
      </c>
      <c r="G593">
        <v>0.19571</v>
      </c>
      <c r="H593">
        <v>2.7450000000000001</v>
      </c>
      <c r="I593">
        <v>2.16</v>
      </c>
      <c r="J593">
        <v>0.46684999999999999</v>
      </c>
    </row>
    <row r="594" spans="1:10">
      <c r="A594" s="14">
        <v>41045</v>
      </c>
      <c r="B594">
        <v>3.76</v>
      </c>
      <c r="C594">
        <v>1.32643</v>
      </c>
      <c r="D594">
        <v>0.11167000000000001</v>
      </c>
      <c r="E594">
        <v>0.73099999999999998</v>
      </c>
      <c r="F594">
        <v>1.00875</v>
      </c>
      <c r="G594">
        <v>0.19571</v>
      </c>
      <c r="H594">
        <v>2.7450000000000001</v>
      </c>
      <c r="I594">
        <v>2.1579999999999999</v>
      </c>
      <c r="J594">
        <v>0.46684999999999999</v>
      </c>
    </row>
    <row r="595" spans="1:10">
      <c r="A595" s="14">
        <v>41046</v>
      </c>
      <c r="B595">
        <v>3.72</v>
      </c>
      <c r="C595">
        <v>1.32643</v>
      </c>
      <c r="D595">
        <v>0.11167000000000001</v>
      </c>
      <c r="E595">
        <v>0.72699999999999998</v>
      </c>
      <c r="F595">
        <v>1.00875</v>
      </c>
      <c r="G595">
        <v>0.19571</v>
      </c>
      <c r="H595">
        <v>2.74</v>
      </c>
      <c r="I595">
        <v>2.1539999999999999</v>
      </c>
      <c r="J595">
        <v>0.46684999999999999</v>
      </c>
    </row>
    <row r="596" spans="1:10">
      <c r="A596" s="14">
        <v>41047</v>
      </c>
      <c r="B596">
        <v>3.6383000000000001</v>
      </c>
      <c r="C596">
        <v>1.32643</v>
      </c>
      <c r="D596">
        <v>0.11167000000000001</v>
      </c>
      <c r="E596">
        <v>0.72399999999999998</v>
      </c>
      <c r="F596">
        <v>1.0075000000000001</v>
      </c>
      <c r="G596">
        <v>0.19571</v>
      </c>
      <c r="H596">
        <v>2.73</v>
      </c>
      <c r="I596">
        <v>2.15</v>
      </c>
      <c r="J596">
        <v>0.46584999999999999</v>
      </c>
    </row>
    <row r="597" spans="1:10">
      <c r="A597" s="14">
        <v>41050</v>
      </c>
      <c r="B597">
        <v>3.4950000000000001</v>
      </c>
      <c r="C597">
        <v>1.32643</v>
      </c>
      <c r="D597">
        <v>0.11167000000000001</v>
      </c>
      <c r="E597">
        <v>0.72</v>
      </c>
      <c r="F597">
        <v>1.0075000000000001</v>
      </c>
      <c r="G597">
        <v>0.19571</v>
      </c>
      <c r="H597">
        <v>2.7349999999999999</v>
      </c>
      <c r="I597">
        <v>2.1480000000000001</v>
      </c>
      <c r="J597">
        <v>0.46584999999999999</v>
      </c>
    </row>
    <row r="598" spans="1:10">
      <c r="A598" s="14">
        <v>41051</v>
      </c>
      <c r="B598">
        <v>3.49</v>
      </c>
      <c r="C598">
        <v>1.3214300000000001</v>
      </c>
      <c r="D598">
        <v>0.11167000000000001</v>
      </c>
      <c r="E598">
        <v>0.71499999999999997</v>
      </c>
      <c r="F598">
        <v>1.0075000000000001</v>
      </c>
      <c r="G598">
        <v>0.19571</v>
      </c>
      <c r="H598">
        <v>2.7</v>
      </c>
      <c r="I598">
        <v>2.1419999999999999</v>
      </c>
      <c r="J598">
        <v>0.46684999999999999</v>
      </c>
    </row>
    <row r="599" spans="1:10">
      <c r="A599" s="14">
        <v>41052</v>
      </c>
      <c r="B599">
        <v>3.4750000000000001</v>
      </c>
      <c r="C599">
        <v>1.32</v>
      </c>
      <c r="D599">
        <v>0.11167000000000001</v>
      </c>
      <c r="E599">
        <v>0.70799999999999996</v>
      </c>
      <c r="F599">
        <v>1.0075000000000001</v>
      </c>
      <c r="G599">
        <v>0.19571</v>
      </c>
      <c r="H599">
        <v>2.7</v>
      </c>
      <c r="I599">
        <v>2.14</v>
      </c>
      <c r="J599">
        <v>0.46684999999999999</v>
      </c>
    </row>
    <row r="600" spans="1:10">
      <c r="A600" s="14">
        <v>41053</v>
      </c>
      <c r="B600">
        <v>3.47</v>
      </c>
      <c r="C600">
        <v>1.3149999999999999</v>
      </c>
      <c r="D600">
        <v>0.11167000000000001</v>
      </c>
      <c r="E600">
        <v>0.70399999999999996</v>
      </c>
      <c r="F600">
        <v>1.0062500000000001</v>
      </c>
      <c r="G600">
        <v>0.19571</v>
      </c>
      <c r="H600">
        <v>2.6850000000000001</v>
      </c>
      <c r="I600">
        <v>2.1339999999999999</v>
      </c>
      <c r="J600">
        <v>0.46684999999999999</v>
      </c>
    </row>
    <row r="601" spans="1:10">
      <c r="A601" s="14">
        <v>41054</v>
      </c>
      <c r="B601">
        <v>3.5383</v>
      </c>
      <c r="C601">
        <v>1.3128599999999999</v>
      </c>
      <c r="D601">
        <v>0.11333</v>
      </c>
      <c r="E601">
        <v>0.7</v>
      </c>
      <c r="F601">
        <v>1.0049999999999999</v>
      </c>
      <c r="G601">
        <v>0.19571</v>
      </c>
      <c r="H601">
        <v>2.68</v>
      </c>
      <c r="I601">
        <v>2.1259999999999999</v>
      </c>
      <c r="J601">
        <v>0.46684999999999999</v>
      </c>
    </row>
    <row r="602" spans="1:10">
      <c r="A602" s="14">
        <v>41057</v>
      </c>
      <c r="B602">
        <v>3.5333000000000001</v>
      </c>
      <c r="C602">
        <v>1.31429</v>
      </c>
      <c r="D602">
        <v>0.11333</v>
      </c>
      <c r="E602">
        <v>0.69699999999999995</v>
      </c>
      <c r="F602">
        <v>1.0031300000000001</v>
      </c>
      <c r="G602">
        <v>0.19571</v>
      </c>
      <c r="H602">
        <v>2.65</v>
      </c>
      <c r="I602">
        <v>2.1240000000000001</v>
      </c>
      <c r="J602">
        <v>0.46684999999999999</v>
      </c>
    </row>
    <row r="603" spans="1:10">
      <c r="A603" s="14">
        <v>41058</v>
      </c>
      <c r="B603">
        <v>3.5350000000000001</v>
      </c>
      <c r="C603">
        <v>1.3128599999999999</v>
      </c>
      <c r="D603">
        <v>0.11333</v>
      </c>
      <c r="E603">
        <v>0.69299999999999995</v>
      </c>
      <c r="F603">
        <v>1.00125</v>
      </c>
      <c r="G603">
        <v>0.19571</v>
      </c>
      <c r="H603">
        <v>2.64</v>
      </c>
      <c r="I603">
        <v>2.1240000000000001</v>
      </c>
      <c r="J603">
        <v>0.46684999999999999</v>
      </c>
    </row>
    <row r="604" spans="1:10">
      <c r="A604" s="14">
        <v>41059</v>
      </c>
      <c r="B604">
        <v>3.5316999999999998</v>
      </c>
      <c r="C604">
        <v>1.3128599999999999</v>
      </c>
      <c r="D604">
        <v>0.11333</v>
      </c>
      <c r="E604">
        <v>0.69199999999999995</v>
      </c>
      <c r="F604">
        <v>0.99938000000000005</v>
      </c>
      <c r="G604">
        <v>0.19571</v>
      </c>
      <c r="H604">
        <v>2.6</v>
      </c>
      <c r="I604">
        <v>2.1259999999999999</v>
      </c>
      <c r="J604">
        <v>0.46684999999999999</v>
      </c>
    </row>
    <row r="605" spans="1:10">
      <c r="A605" s="14">
        <v>41060</v>
      </c>
      <c r="B605">
        <v>3.4333</v>
      </c>
      <c r="C605">
        <v>1.3028599999999999</v>
      </c>
      <c r="D605">
        <v>0.11333</v>
      </c>
      <c r="E605">
        <v>0.69099999999999995</v>
      </c>
      <c r="F605">
        <v>0.99750000000000005</v>
      </c>
      <c r="G605">
        <v>0.19571</v>
      </c>
      <c r="H605">
        <v>2.54</v>
      </c>
      <c r="I605">
        <v>2.1259999999999999</v>
      </c>
      <c r="J605">
        <v>0.46684999999999999</v>
      </c>
    </row>
    <row r="606" spans="1:10">
      <c r="A606" s="14">
        <v>41061</v>
      </c>
      <c r="B606">
        <v>3.36</v>
      </c>
      <c r="C606">
        <v>1.3042899999999999</v>
      </c>
      <c r="D606">
        <v>0.11333</v>
      </c>
      <c r="E606">
        <v>0.69</v>
      </c>
      <c r="F606">
        <v>0.99624999999999997</v>
      </c>
      <c r="G606">
        <v>0.19571</v>
      </c>
      <c r="H606">
        <v>2.5649999999999999</v>
      </c>
      <c r="I606">
        <v>2.1240000000000001</v>
      </c>
      <c r="J606">
        <v>0.46684999999999999</v>
      </c>
    </row>
    <row r="607" spans="1:10">
      <c r="A607" s="14">
        <v>41064</v>
      </c>
      <c r="B607">
        <v>3.27</v>
      </c>
      <c r="C607">
        <v>1.30714</v>
      </c>
      <c r="D607">
        <v>0.10833</v>
      </c>
      <c r="E607">
        <v>0.69</v>
      </c>
      <c r="F607">
        <v>0.995</v>
      </c>
      <c r="G607">
        <v>0.19571</v>
      </c>
      <c r="H607">
        <v>2.58</v>
      </c>
      <c r="I607">
        <v>2.1280000000000001</v>
      </c>
      <c r="J607">
        <v>0.46684999999999999</v>
      </c>
    </row>
    <row r="608" spans="1:10">
      <c r="A608" s="14">
        <v>41065</v>
      </c>
      <c r="B608">
        <v>3.31</v>
      </c>
      <c r="C608">
        <v>1.30714</v>
      </c>
      <c r="D608">
        <v>0.10083</v>
      </c>
      <c r="E608">
        <v>0.68899999999999995</v>
      </c>
      <c r="F608">
        <v>0.99438000000000004</v>
      </c>
      <c r="G608">
        <v>0.19571</v>
      </c>
      <c r="H608">
        <v>2.61</v>
      </c>
      <c r="I608">
        <v>2.1280000000000001</v>
      </c>
      <c r="J608">
        <v>0.46684999999999999</v>
      </c>
    </row>
    <row r="609" spans="1:10">
      <c r="A609" s="14">
        <v>41066</v>
      </c>
      <c r="B609">
        <v>3.4049999999999998</v>
      </c>
      <c r="C609">
        <v>1.30857</v>
      </c>
      <c r="D609">
        <v>9.7500000000000003E-2</v>
      </c>
      <c r="E609">
        <v>0.68700000000000006</v>
      </c>
      <c r="F609">
        <v>0.99312999999999996</v>
      </c>
      <c r="G609">
        <v>0.19571</v>
      </c>
      <c r="H609">
        <v>2.64</v>
      </c>
      <c r="I609">
        <v>2.13</v>
      </c>
      <c r="J609">
        <v>0.46684999999999999</v>
      </c>
    </row>
    <row r="610" spans="1:10">
      <c r="A610" s="14">
        <v>41067</v>
      </c>
      <c r="B610">
        <v>3.4950000000000001</v>
      </c>
      <c r="C610">
        <v>1.30714</v>
      </c>
      <c r="D610">
        <v>9.5829999999999999E-2</v>
      </c>
      <c r="E610">
        <v>0.68500000000000005</v>
      </c>
      <c r="F610">
        <v>0.99063000000000001</v>
      </c>
      <c r="G610">
        <v>0.19571</v>
      </c>
      <c r="H610">
        <v>2.65</v>
      </c>
      <c r="I610">
        <v>2.1320000000000001</v>
      </c>
      <c r="J610">
        <v>0.46784999999999999</v>
      </c>
    </row>
    <row r="611" spans="1:10">
      <c r="A611" s="14">
        <v>41068</v>
      </c>
      <c r="B611">
        <v>3.5432999999999999</v>
      </c>
      <c r="C611">
        <v>1.30714</v>
      </c>
      <c r="D611">
        <v>9.1670000000000001E-2</v>
      </c>
      <c r="E611">
        <v>0.68600000000000005</v>
      </c>
      <c r="F611">
        <v>0.99063000000000001</v>
      </c>
      <c r="G611">
        <v>0.19571</v>
      </c>
      <c r="H611">
        <v>2.61</v>
      </c>
      <c r="I611">
        <v>2.1379999999999999</v>
      </c>
      <c r="J611">
        <v>0.46784999999999999</v>
      </c>
    </row>
    <row r="612" spans="1:10">
      <c r="A612" s="14">
        <v>41072</v>
      </c>
      <c r="B612">
        <v>3.5066999999999999</v>
      </c>
      <c r="C612">
        <v>1.30714</v>
      </c>
      <c r="D612">
        <v>9.1670000000000001E-2</v>
      </c>
      <c r="E612">
        <v>0.68400000000000005</v>
      </c>
      <c r="F612">
        <v>0.99063000000000001</v>
      </c>
      <c r="G612">
        <v>0.19571</v>
      </c>
      <c r="H612">
        <v>2.6</v>
      </c>
      <c r="I612">
        <v>2.14</v>
      </c>
      <c r="J612">
        <v>0.46784999999999999</v>
      </c>
    </row>
    <row r="613" spans="1:10">
      <c r="A613" s="14">
        <v>41073</v>
      </c>
      <c r="B613">
        <v>3.53</v>
      </c>
      <c r="C613">
        <v>1.30714</v>
      </c>
      <c r="D613">
        <v>9.1670000000000001E-2</v>
      </c>
      <c r="E613">
        <v>0.68200000000000005</v>
      </c>
      <c r="F613">
        <v>0.99063000000000001</v>
      </c>
      <c r="G613">
        <v>0.19571</v>
      </c>
      <c r="H613">
        <v>2.6</v>
      </c>
      <c r="I613">
        <v>2.1379999999999999</v>
      </c>
      <c r="J613">
        <v>0.46784999999999999</v>
      </c>
    </row>
    <row r="614" spans="1:10">
      <c r="A614" s="14">
        <v>41074</v>
      </c>
      <c r="B614">
        <v>3.55</v>
      </c>
      <c r="C614">
        <v>1.30714</v>
      </c>
      <c r="D614">
        <v>9.1670000000000001E-2</v>
      </c>
      <c r="E614">
        <v>0.68100000000000005</v>
      </c>
      <c r="F614">
        <v>0.99063000000000001</v>
      </c>
      <c r="G614">
        <v>0.19571</v>
      </c>
      <c r="H614">
        <v>2.56</v>
      </c>
      <c r="I614">
        <v>2.1440000000000001</v>
      </c>
      <c r="J614">
        <v>0.46784999999999999</v>
      </c>
    </row>
    <row r="615" spans="1:10">
      <c r="A615" s="14">
        <v>41075</v>
      </c>
      <c r="B615">
        <v>3.6067</v>
      </c>
      <c r="C615">
        <v>1.3028599999999999</v>
      </c>
      <c r="D615">
        <v>9.0829999999999994E-2</v>
      </c>
      <c r="E615">
        <v>0.68</v>
      </c>
      <c r="F615">
        <v>0.99063000000000001</v>
      </c>
      <c r="G615">
        <v>0.19571</v>
      </c>
      <c r="H615">
        <v>2.52</v>
      </c>
      <c r="I615">
        <v>2.1419999999999999</v>
      </c>
      <c r="J615">
        <v>0.46784999999999999</v>
      </c>
    </row>
    <row r="616" spans="1:10">
      <c r="A616" s="14">
        <v>41078</v>
      </c>
      <c r="B616">
        <v>3.4933000000000001</v>
      </c>
      <c r="C616">
        <v>1.3028599999999999</v>
      </c>
      <c r="D616">
        <v>9.0829999999999994E-2</v>
      </c>
      <c r="E616">
        <v>0.67700000000000005</v>
      </c>
      <c r="F616">
        <v>0.99</v>
      </c>
      <c r="G616">
        <v>0.19571</v>
      </c>
      <c r="H616">
        <v>2.54</v>
      </c>
      <c r="I616">
        <v>2.1419999999999999</v>
      </c>
      <c r="J616">
        <v>0.46784999999999999</v>
      </c>
    </row>
    <row r="617" spans="1:10">
      <c r="A617" s="14">
        <v>41079</v>
      </c>
      <c r="B617">
        <v>3.48</v>
      </c>
      <c r="C617">
        <v>1.30714</v>
      </c>
      <c r="D617">
        <v>9.0829999999999994E-2</v>
      </c>
      <c r="E617">
        <v>0.67500000000000004</v>
      </c>
      <c r="F617">
        <v>0.99</v>
      </c>
      <c r="G617">
        <v>0.19571</v>
      </c>
      <c r="H617">
        <v>2.5299999999999998</v>
      </c>
      <c r="I617">
        <v>2.1379999999999999</v>
      </c>
      <c r="J617">
        <v>0.46784999999999999</v>
      </c>
    </row>
    <row r="618" spans="1:10">
      <c r="A618" s="14">
        <v>41080</v>
      </c>
      <c r="B618">
        <v>3.5083000000000002</v>
      </c>
      <c r="C618">
        <v>1.30857</v>
      </c>
      <c r="D618">
        <v>9.0829999999999994E-2</v>
      </c>
      <c r="E618">
        <v>0.67300000000000004</v>
      </c>
      <c r="F618">
        <v>0.95087999999999995</v>
      </c>
      <c r="G618">
        <v>0.19571</v>
      </c>
      <c r="H618">
        <v>2.52</v>
      </c>
      <c r="I618">
        <v>2.1379999999999999</v>
      </c>
      <c r="J618">
        <v>0.46784999999999999</v>
      </c>
    </row>
    <row r="619" spans="1:10">
      <c r="A619" s="14">
        <v>41081</v>
      </c>
      <c r="B619">
        <v>3.54</v>
      </c>
      <c r="C619">
        <v>1.30714</v>
      </c>
      <c r="D619">
        <v>9.5000000000000001E-2</v>
      </c>
      <c r="E619">
        <v>0.67300000000000004</v>
      </c>
      <c r="F619">
        <v>0.93062999999999996</v>
      </c>
      <c r="G619">
        <v>0.19571</v>
      </c>
      <c r="H619">
        <v>2.57</v>
      </c>
      <c r="I619">
        <v>2.14</v>
      </c>
      <c r="J619">
        <v>0.46784999999999999</v>
      </c>
    </row>
    <row r="620" spans="1:10">
      <c r="A620" s="14">
        <v>41082</v>
      </c>
      <c r="B620">
        <v>3.5249999999999999</v>
      </c>
      <c r="C620">
        <v>1.3057099999999999</v>
      </c>
      <c r="D620">
        <v>9.5000000000000001E-2</v>
      </c>
      <c r="E620">
        <v>0.67100000000000004</v>
      </c>
      <c r="F620">
        <v>0.92149999999999999</v>
      </c>
      <c r="G620">
        <v>0.19571</v>
      </c>
      <c r="H620">
        <v>2.5499999999999998</v>
      </c>
      <c r="I620">
        <v>2.14</v>
      </c>
      <c r="J620">
        <v>0.46784999999999999</v>
      </c>
    </row>
    <row r="621" spans="1:10">
      <c r="A621" s="14">
        <v>41085</v>
      </c>
      <c r="B621">
        <v>3.52</v>
      </c>
      <c r="C621">
        <v>1.3057099999999999</v>
      </c>
      <c r="D621">
        <v>9.5000000000000001E-2</v>
      </c>
      <c r="E621">
        <v>0.66800000000000004</v>
      </c>
      <c r="F621">
        <v>0.91774999999999995</v>
      </c>
      <c r="G621">
        <v>0.19571</v>
      </c>
      <c r="H621">
        <v>2.56</v>
      </c>
      <c r="I621">
        <v>2.1419999999999999</v>
      </c>
      <c r="J621">
        <v>0.46760000000000002</v>
      </c>
    </row>
    <row r="622" spans="1:10">
      <c r="A622" s="14">
        <v>41086</v>
      </c>
      <c r="B622">
        <v>3.52</v>
      </c>
      <c r="C622">
        <v>1.3057099999999999</v>
      </c>
      <c r="D622">
        <v>9.5000000000000001E-2</v>
      </c>
      <c r="E622">
        <v>0.66500000000000004</v>
      </c>
      <c r="F622">
        <v>0.91525000000000001</v>
      </c>
      <c r="G622">
        <v>0.19571</v>
      </c>
      <c r="H622">
        <v>2.58</v>
      </c>
      <c r="I622">
        <v>2.14</v>
      </c>
      <c r="J622">
        <v>0.46760000000000002</v>
      </c>
    </row>
    <row r="623" spans="1:10">
      <c r="A623" s="14">
        <v>41087</v>
      </c>
      <c r="B623">
        <v>3.54</v>
      </c>
      <c r="C623">
        <v>1.30714</v>
      </c>
      <c r="D623">
        <v>9.5000000000000001E-2</v>
      </c>
      <c r="E623">
        <v>0.66400000000000003</v>
      </c>
      <c r="F623">
        <v>0.90812999999999999</v>
      </c>
      <c r="G623">
        <v>0.19571</v>
      </c>
      <c r="H623">
        <v>2.5099999999999998</v>
      </c>
      <c r="I623">
        <v>2.1379999999999999</v>
      </c>
      <c r="J623">
        <v>0.46160000000000001</v>
      </c>
    </row>
    <row r="624" spans="1:10">
      <c r="A624" s="14">
        <v>41088</v>
      </c>
      <c r="B624">
        <v>3.53</v>
      </c>
      <c r="C624">
        <v>1.30714</v>
      </c>
      <c r="D624">
        <v>9.5000000000000001E-2</v>
      </c>
      <c r="E624">
        <v>0.66300000000000003</v>
      </c>
      <c r="F624">
        <v>0.90437999999999996</v>
      </c>
      <c r="G624">
        <v>0.19571</v>
      </c>
      <c r="H624">
        <v>2.5299999999999998</v>
      </c>
      <c r="I624">
        <v>2.1339999999999999</v>
      </c>
      <c r="J624">
        <v>0.46060000000000001</v>
      </c>
    </row>
    <row r="625" spans="1:10">
      <c r="A625" s="14">
        <v>41089</v>
      </c>
      <c r="B625">
        <v>3.4849999999999999</v>
      </c>
      <c r="C625">
        <v>1.31429</v>
      </c>
      <c r="D625">
        <v>9.5000000000000001E-2</v>
      </c>
      <c r="E625">
        <v>0.66300000000000003</v>
      </c>
      <c r="F625">
        <v>0.90188000000000001</v>
      </c>
      <c r="G625">
        <v>0.19571</v>
      </c>
      <c r="H625">
        <v>2.5299999999999998</v>
      </c>
      <c r="I625">
        <v>2.1280000000000001</v>
      </c>
      <c r="J625">
        <v>0.46060000000000001</v>
      </c>
    </row>
    <row r="626" spans="1:10">
      <c r="A626" s="14">
        <v>41092</v>
      </c>
      <c r="B626">
        <v>3.5467</v>
      </c>
      <c r="C626">
        <v>1.30857</v>
      </c>
      <c r="D626">
        <v>9.0999999999999998E-2</v>
      </c>
      <c r="E626">
        <v>0.66300000000000003</v>
      </c>
      <c r="F626">
        <v>0.89812999999999998</v>
      </c>
      <c r="G626">
        <v>0.19571</v>
      </c>
      <c r="H626">
        <v>2.5249999999999999</v>
      </c>
      <c r="I626">
        <v>2.1259999999999999</v>
      </c>
      <c r="J626">
        <v>0.46060000000000001</v>
      </c>
    </row>
    <row r="627" spans="1:10">
      <c r="A627" s="14">
        <v>41093</v>
      </c>
      <c r="B627">
        <v>3.54</v>
      </c>
      <c r="C627">
        <v>1.30714</v>
      </c>
      <c r="D627">
        <v>8.8999999999999996E-2</v>
      </c>
      <c r="E627">
        <v>0.66300000000000003</v>
      </c>
      <c r="F627">
        <v>0.89688000000000001</v>
      </c>
      <c r="G627">
        <v>0.19571</v>
      </c>
      <c r="H627">
        <v>2.56</v>
      </c>
      <c r="I627">
        <v>2.1240000000000001</v>
      </c>
      <c r="J627">
        <v>0.46060000000000001</v>
      </c>
    </row>
    <row r="628" spans="1:10">
      <c r="A628" s="14">
        <v>41094</v>
      </c>
      <c r="B628">
        <v>3.56</v>
      </c>
      <c r="C628">
        <v>1.30714</v>
      </c>
      <c r="D628">
        <v>8.6999999999999994E-2</v>
      </c>
      <c r="E628">
        <v>0.66100000000000003</v>
      </c>
      <c r="F628">
        <v>0.89500000000000002</v>
      </c>
      <c r="G628">
        <v>0.19571</v>
      </c>
      <c r="H628">
        <v>2.58</v>
      </c>
      <c r="I628">
        <v>2.13</v>
      </c>
      <c r="J628">
        <v>0.46060000000000001</v>
      </c>
    </row>
    <row r="629" spans="1:10">
      <c r="A629" s="14">
        <v>41095</v>
      </c>
      <c r="B629">
        <v>3.5649999999999999</v>
      </c>
      <c r="C629">
        <v>1.3042899999999999</v>
      </c>
      <c r="D629">
        <v>8.5000000000000006E-2</v>
      </c>
      <c r="E629">
        <v>0.66100000000000003</v>
      </c>
      <c r="F629">
        <v>0.88875000000000004</v>
      </c>
      <c r="G629">
        <v>0.19571</v>
      </c>
      <c r="H629">
        <v>2.58</v>
      </c>
      <c r="I629">
        <v>2.1360000000000001</v>
      </c>
      <c r="J629">
        <v>0.46060000000000001</v>
      </c>
    </row>
    <row r="630" spans="1:10">
      <c r="A630" s="14">
        <v>41096</v>
      </c>
      <c r="B630">
        <v>3.5983000000000001</v>
      </c>
      <c r="C630">
        <v>1.3</v>
      </c>
      <c r="D630">
        <v>8.5000000000000006E-2</v>
      </c>
      <c r="E630">
        <v>0.66200000000000003</v>
      </c>
      <c r="F630">
        <v>0.88338000000000005</v>
      </c>
      <c r="G630">
        <v>0.19571</v>
      </c>
      <c r="H630">
        <v>2.61</v>
      </c>
      <c r="I630">
        <v>2.1360000000000001</v>
      </c>
      <c r="J630">
        <v>0.46060000000000001</v>
      </c>
    </row>
    <row r="631" spans="1:10">
      <c r="A631" s="14">
        <v>41099</v>
      </c>
      <c r="B631">
        <v>3.56</v>
      </c>
      <c r="C631">
        <v>1.30071</v>
      </c>
      <c r="D631">
        <v>8.3000000000000004E-2</v>
      </c>
      <c r="E631">
        <v>0.66300000000000003</v>
      </c>
      <c r="F631">
        <v>0.879</v>
      </c>
      <c r="G631">
        <v>0.19571</v>
      </c>
      <c r="H631">
        <v>2.6</v>
      </c>
      <c r="I631">
        <v>2.1379999999999999</v>
      </c>
      <c r="J631">
        <v>0.45960000000000001</v>
      </c>
    </row>
    <row r="632" spans="1:10">
      <c r="A632" s="14">
        <v>41100</v>
      </c>
      <c r="B632">
        <v>3.56</v>
      </c>
      <c r="C632">
        <v>1.30071</v>
      </c>
      <c r="D632">
        <v>8.2000000000000003E-2</v>
      </c>
      <c r="E632">
        <v>0.66200000000000003</v>
      </c>
      <c r="F632">
        <v>0.87712999999999997</v>
      </c>
      <c r="G632">
        <v>0.19571</v>
      </c>
      <c r="H632">
        <v>2.59</v>
      </c>
      <c r="I632">
        <v>2.1419999999999999</v>
      </c>
      <c r="J632">
        <v>0.45960000000000001</v>
      </c>
    </row>
    <row r="633" spans="1:10">
      <c r="A633" s="14">
        <v>41101</v>
      </c>
      <c r="B633">
        <v>3.5550000000000002</v>
      </c>
      <c r="C633">
        <v>1.30071</v>
      </c>
      <c r="D633">
        <v>0.08</v>
      </c>
      <c r="E633">
        <v>0.65900000000000003</v>
      </c>
      <c r="F633">
        <v>0.86775000000000002</v>
      </c>
      <c r="G633">
        <v>0.19571</v>
      </c>
      <c r="H633">
        <v>2.61</v>
      </c>
      <c r="I633">
        <v>2.1440000000000001</v>
      </c>
      <c r="J633">
        <v>0.45760000000000001</v>
      </c>
    </row>
    <row r="634" spans="1:10">
      <c r="A634" s="14">
        <v>41102</v>
      </c>
      <c r="B634">
        <v>3.5867</v>
      </c>
      <c r="C634">
        <v>1.2992900000000001</v>
      </c>
      <c r="D634">
        <v>7.6999999999999999E-2</v>
      </c>
      <c r="E634">
        <v>0.65700000000000003</v>
      </c>
      <c r="F634">
        <v>0.86463000000000001</v>
      </c>
      <c r="G634">
        <v>0.19571</v>
      </c>
      <c r="H634">
        <v>2.62</v>
      </c>
      <c r="I634">
        <v>2.1360000000000001</v>
      </c>
      <c r="J634">
        <v>0.45760000000000001</v>
      </c>
    </row>
    <row r="635" spans="1:10">
      <c r="A635" s="14">
        <v>41103</v>
      </c>
      <c r="B635">
        <v>3.54</v>
      </c>
      <c r="C635">
        <v>1.29786</v>
      </c>
      <c r="D635">
        <v>7.4999999999999997E-2</v>
      </c>
      <c r="E635">
        <v>0.65700000000000003</v>
      </c>
      <c r="F635">
        <v>0.85963000000000001</v>
      </c>
      <c r="G635">
        <v>0.19571</v>
      </c>
      <c r="H635">
        <v>2.6349999999999998</v>
      </c>
      <c r="I635">
        <v>2.1339999999999999</v>
      </c>
      <c r="J635">
        <v>0.45760000000000001</v>
      </c>
    </row>
    <row r="636" spans="1:10">
      <c r="A636" s="14">
        <v>41106</v>
      </c>
      <c r="B636">
        <v>3.5049999999999999</v>
      </c>
      <c r="C636">
        <v>1.29786</v>
      </c>
      <c r="D636">
        <v>7.4999999999999997E-2</v>
      </c>
      <c r="E636">
        <v>0.65500000000000003</v>
      </c>
      <c r="F636">
        <v>0.85213000000000005</v>
      </c>
      <c r="G636">
        <v>0.19571</v>
      </c>
      <c r="H636">
        <v>2.61</v>
      </c>
      <c r="I636">
        <v>2.1240000000000001</v>
      </c>
      <c r="J636">
        <v>0.45610000000000001</v>
      </c>
    </row>
    <row r="637" spans="1:10">
      <c r="A637" s="14">
        <v>41107</v>
      </c>
      <c r="B637">
        <v>3.51</v>
      </c>
      <c r="C637">
        <v>1.29714</v>
      </c>
      <c r="D637">
        <v>7.4999999999999997E-2</v>
      </c>
      <c r="E637">
        <v>0.65400000000000003</v>
      </c>
      <c r="F637">
        <v>0.84087999999999996</v>
      </c>
      <c r="G637">
        <v>0.19571</v>
      </c>
      <c r="H637">
        <v>2.63</v>
      </c>
      <c r="I637">
        <v>2.1160000000000001</v>
      </c>
      <c r="J637">
        <v>0.4551</v>
      </c>
    </row>
    <row r="638" spans="1:10">
      <c r="A638" s="14">
        <v>41108</v>
      </c>
      <c r="B638">
        <v>3.53</v>
      </c>
      <c r="C638">
        <v>1.29714</v>
      </c>
      <c r="D638">
        <v>7.3999999999999996E-2</v>
      </c>
      <c r="E638">
        <v>0.65300000000000002</v>
      </c>
      <c r="F638">
        <v>0.83213000000000004</v>
      </c>
      <c r="G638">
        <v>0.19571</v>
      </c>
      <c r="H638">
        <v>2.66</v>
      </c>
      <c r="I638">
        <v>2.1019999999999999</v>
      </c>
      <c r="J638">
        <v>0.4551</v>
      </c>
    </row>
    <row r="639" spans="1:10">
      <c r="A639" s="14">
        <v>41109</v>
      </c>
      <c r="B639">
        <v>3.52</v>
      </c>
      <c r="C639">
        <v>1.29714</v>
      </c>
      <c r="D639">
        <v>7.3999999999999996E-2</v>
      </c>
      <c r="E639">
        <v>0.65300000000000002</v>
      </c>
      <c r="F639">
        <v>0.82838000000000001</v>
      </c>
      <c r="G639">
        <v>0.19571</v>
      </c>
      <c r="H639">
        <v>2.63</v>
      </c>
      <c r="I639">
        <v>2.09</v>
      </c>
      <c r="J639">
        <v>0.4551</v>
      </c>
    </row>
    <row r="640" spans="1:10">
      <c r="A640" s="14">
        <v>41110</v>
      </c>
      <c r="B640">
        <v>3.5283000000000002</v>
      </c>
      <c r="C640">
        <v>1.2949999999999999</v>
      </c>
      <c r="D640">
        <v>7.1999999999999995E-2</v>
      </c>
      <c r="E640">
        <v>0.65200000000000002</v>
      </c>
      <c r="F640">
        <v>0.82338</v>
      </c>
      <c r="G640">
        <v>0.19571</v>
      </c>
      <c r="H640">
        <v>2.64</v>
      </c>
      <c r="I640">
        <v>2.0819999999999999</v>
      </c>
      <c r="J640">
        <v>0.4551</v>
      </c>
    </row>
    <row r="641" spans="1:10">
      <c r="A641" s="14">
        <v>41113</v>
      </c>
      <c r="B641">
        <v>3.5066999999999999</v>
      </c>
      <c r="C641">
        <v>1.2949999999999999</v>
      </c>
      <c r="D641">
        <v>7.0000000000000007E-2</v>
      </c>
      <c r="E641">
        <v>0.65300000000000002</v>
      </c>
      <c r="F641">
        <v>0.80774999999999997</v>
      </c>
      <c r="G641">
        <v>0.19571</v>
      </c>
      <c r="H641">
        <v>2.65</v>
      </c>
      <c r="I641">
        <v>2.0840000000000001</v>
      </c>
      <c r="J641">
        <v>0.4551</v>
      </c>
    </row>
    <row r="642" spans="1:10">
      <c r="A642" s="14">
        <v>41114</v>
      </c>
      <c r="B642">
        <v>3.5150000000000001</v>
      </c>
      <c r="C642">
        <v>1.2949999999999999</v>
      </c>
      <c r="D642">
        <v>7.0000000000000007E-2</v>
      </c>
      <c r="E642">
        <v>0.65300000000000002</v>
      </c>
      <c r="F642">
        <v>0.79337999999999997</v>
      </c>
      <c r="G642">
        <v>0.19571</v>
      </c>
      <c r="H642">
        <v>2.65</v>
      </c>
      <c r="I642">
        <v>2.0859999999999999</v>
      </c>
      <c r="J642">
        <v>0.4531</v>
      </c>
    </row>
    <row r="643" spans="1:10">
      <c r="A643" s="14">
        <v>41115</v>
      </c>
      <c r="B643">
        <v>3.5</v>
      </c>
      <c r="C643">
        <v>1.29714</v>
      </c>
      <c r="D643">
        <v>7.0000000000000007E-2</v>
      </c>
      <c r="E643">
        <v>0.65200000000000002</v>
      </c>
      <c r="F643">
        <v>0.78337999999999997</v>
      </c>
      <c r="G643">
        <v>0.19571</v>
      </c>
      <c r="H643">
        <v>2.67</v>
      </c>
      <c r="I643">
        <v>2.08</v>
      </c>
      <c r="J643">
        <v>0.4521</v>
      </c>
    </row>
    <row r="644" spans="1:10">
      <c r="A644" s="14">
        <v>41116</v>
      </c>
      <c r="B644">
        <v>3.55</v>
      </c>
      <c r="C644">
        <v>1.29714</v>
      </c>
      <c r="D644">
        <v>7.0000000000000007E-2</v>
      </c>
      <c r="E644">
        <v>0.65</v>
      </c>
      <c r="F644">
        <v>0.77524999999999999</v>
      </c>
      <c r="G644">
        <v>0.19571</v>
      </c>
      <c r="H644">
        <v>2.68</v>
      </c>
      <c r="I644">
        <v>2.08</v>
      </c>
      <c r="J644">
        <v>0.4511</v>
      </c>
    </row>
    <row r="645" spans="1:10">
      <c r="A645" s="14">
        <v>41117</v>
      </c>
      <c r="B645">
        <v>3.57</v>
      </c>
      <c r="C645">
        <v>1.29714</v>
      </c>
      <c r="D645">
        <v>6.8000000000000005E-2</v>
      </c>
      <c r="E645">
        <v>0.64500000000000002</v>
      </c>
      <c r="F645">
        <v>0.76900000000000002</v>
      </c>
      <c r="G645">
        <v>0.19571</v>
      </c>
      <c r="H645">
        <v>2.69</v>
      </c>
      <c r="I645">
        <v>2.0819999999999999</v>
      </c>
      <c r="J645">
        <v>0.4481</v>
      </c>
    </row>
    <row r="646" spans="1:10">
      <c r="A646" s="14">
        <v>41120</v>
      </c>
      <c r="B646">
        <v>3.58</v>
      </c>
      <c r="C646">
        <v>1.29714</v>
      </c>
      <c r="D646">
        <v>6.8000000000000005E-2</v>
      </c>
      <c r="E646">
        <v>0.64100000000000001</v>
      </c>
      <c r="F646">
        <v>0.75900000000000001</v>
      </c>
      <c r="G646">
        <v>0.19571</v>
      </c>
      <c r="H646">
        <v>2.6749999999999998</v>
      </c>
      <c r="I646">
        <v>2.08</v>
      </c>
      <c r="J646">
        <v>0.4481</v>
      </c>
    </row>
    <row r="647" spans="1:10">
      <c r="A647" s="14">
        <v>41121</v>
      </c>
      <c r="B647">
        <v>3.58</v>
      </c>
      <c r="C647">
        <v>1.29714</v>
      </c>
      <c r="D647">
        <v>6.4000000000000001E-2</v>
      </c>
      <c r="E647">
        <v>0.54900000000000004</v>
      </c>
      <c r="F647">
        <v>0.754</v>
      </c>
      <c r="G647">
        <v>0.19571</v>
      </c>
      <c r="H647">
        <v>2.68</v>
      </c>
      <c r="I647">
        <v>2.0739999999999998</v>
      </c>
      <c r="J647">
        <v>0.4471</v>
      </c>
    </row>
    <row r="648" spans="1:10">
      <c r="A648" s="14">
        <v>41122</v>
      </c>
      <c r="B648">
        <v>3.55</v>
      </c>
      <c r="C648">
        <v>1.29714</v>
      </c>
      <c r="D648">
        <v>6.4000000000000001E-2</v>
      </c>
      <c r="E648">
        <v>0.53100000000000003</v>
      </c>
      <c r="F648">
        <v>0.75149999999999995</v>
      </c>
      <c r="G648">
        <v>0.19571</v>
      </c>
      <c r="H648">
        <v>2.6850000000000001</v>
      </c>
      <c r="I648">
        <v>2.0739999999999998</v>
      </c>
      <c r="J648">
        <v>0.4466</v>
      </c>
    </row>
    <row r="649" spans="1:10">
      <c r="A649" s="14">
        <v>41123</v>
      </c>
      <c r="B649">
        <v>3.5916999999999999</v>
      </c>
      <c r="C649">
        <v>1.29714</v>
      </c>
      <c r="D649">
        <v>6.4000000000000001E-2</v>
      </c>
      <c r="E649">
        <v>0.52100000000000002</v>
      </c>
      <c r="F649">
        <v>0.74750000000000005</v>
      </c>
      <c r="G649">
        <v>0.19571</v>
      </c>
      <c r="H649">
        <v>2.68</v>
      </c>
      <c r="I649">
        <v>2.0699999999999998</v>
      </c>
      <c r="J649">
        <v>0.4446</v>
      </c>
    </row>
    <row r="650" spans="1:10">
      <c r="A650" s="14">
        <v>41124</v>
      </c>
      <c r="B650">
        <v>3.5950000000000002</v>
      </c>
      <c r="C650">
        <v>1.29714</v>
      </c>
      <c r="D650">
        <v>0.06</v>
      </c>
      <c r="E650">
        <v>0.51200000000000001</v>
      </c>
      <c r="F650">
        <v>0.74375000000000002</v>
      </c>
      <c r="G650">
        <v>0.19571</v>
      </c>
      <c r="H650">
        <v>2.6749999999999998</v>
      </c>
      <c r="I650">
        <v>2.08</v>
      </c>
      <c r="J650">
        <v>0.44259999999999999</v>
      </c>
    </row>
    <row r="651" spans="1:10">
      <c r="A651" s="14">
        <v>41128</v>
      </c>
      <c r="B651">
        <v>3.63</v>
      </c>
      <c r="C651">
        <v>1.29714</v>
      </c>
      <c r="D651">
        <v>5.6000000000000001E-2</v>
      </c>
      <c r="E651">
        <v>0.497</v>
      </c>
      <c r="F651">
        <v>0.74</v>
      </c>
      <c r="G651">
        <v>0.19571</v>
      </c>
      <c r="H651">
        <v>2.6749999999999998</v>
      </c>
      <c r="I651">
        <v>2.09</v>
      </c>
      <c r="J651">
        <v>0.44159999999999999</v>
      </c>
    </row>
    <row r="652" spans="1:10">
      <c r="A652" s="14">
        <v>41129</v>
      </c>
      <c r="B652">
        <v>3.64</v>
      </c>
      <c r="C652">
        <v>1.29714</v>
      </c>
      <c r="D652">
        <v>5.6000000000000001E-2</v>
      </c>
      <c r="E652">
        <v>0.48599999999999999</v>
      </c>
      <c r="F652">
        <v>0.73375000000000001</v>
      </c>
      <c r="G652">
        <v>0.19571</v>
      </c>
      <c r="H652">
        <v>2.6749999999999998</v>
      </c>
      <c r="I652">
        <v>2.0939999999999999</v>
      </c>
      <c r="J652">
        <v>0.44185000000000002</v>
      </c>
    </row>
    <row r="653" spans="1:10">
      <c r="A653" s="14">
        <v>41130</v>
      </c>
      <c r="B653">
        <v>3.61</v>
      </c>
      <c r="C653">
        <v>1.29714</v>
      </c>
      <c r="D653">
        <v>5.3999999999999999E-2</v>
      </c>
      <c r="E653">
        <v>0.47699999999999998</v>
      </c>
      <c r="F653">
        <v>0.73063</v>
      </c>
      <c r="G653">
        <v>0.19500000000000001</v>
      </c>
      <c r="H653">
        <v>2.6850000000000001</v>
      </c>
      <c r="I653">
        <v>2.0939999999999999</v>
      </c>
      <c r="J653">
        <v>0.43935000000000002</v>
      </c>
    </row>
    <row r="654" spans="1:10">
      <c r="A654" s="14">
        <v>41131</v>
      </c>
      <c r="B654">
        <v>3.63</v>
      </c>
      <c r="C654">
        <v>1.29857</v>
      </c>
      <c r="D654">
        <v>5.3999999999999999E-2</v>
      </c>
      <c r="E654">
        <v>0.47</v>
      </c>
      <c r="F654">
        <v>0.72650000000000003</v>
      </c>
      <c r="G654">
        <v>0.19500000000000001</v>
      </c>
      <c r="H654">
        <v>2.69</v>
      </c>
      <c r="I654">
        <v>2.0960000000000001</v>
      </c>
      <c r="J654">
        <v>0.43885000000000002</v>
      </c>
    </row>
    <row r="655" spans="1:10">
      <c r="A655" s="14">
        <v>41134</v>
      </c>
      <c r="B655">
        <v>3.6482999999999999</v>
      </c>
      <c r="C655">
        <v>1.29714</v>
      </c>
      <c r="D655">
        <v>5.1999999999999998E-2</v>
      </c>
      <c r="E655">
        <v>0.46400000000000002</v>
      </c>
      <c r="F655">
        <v>0.72124999999999995</v>
      </c>
      <c r="G655">
        <v>0.19500000000000001</v>
      </c>
      <c r="H655">
        <v>2.66</v>
      </c>
      <c r="I655">
        <v>2.0939999999999999</v>
      </c>
      <c r="J655">
        <v>0.43785000000000002</v>
      </c>
    </row>
    <row r="656" spans="1:10">
      <c r="A656" s="14">
        <v>41135</v>
      </c>
      <c r="B656">
        <v>3.6316999999999999</v>
      </c>
      <c r="C656">
        <v>1.29714</v>
      </c>
      <c r="D656">
        <v>5.1999999999999998E-2</v>
      </c>
      <c r="E656">
        <v>0.45800000000000002</v>
      </c>
      <c r="F656">
        <v>0.71462999999999999</v>
      </c>
      <c r="G656">
        <v>0.19500000000000001</v>
      </c>
      <c r="H656">
        <v>2.665</v>
      </c>
      <c r="I656">
        <v>2.0840000000000001</v>
      </c>
      <c r="J656">
        <v>0.43675000000000003</v>
      </c>
    </row>
    <row r="657" spans="1:10">
      <c r="A657" s="14">
        <v>41136</v>
      </c>
      <c r="B657">
        <v>3.65</v>
      </c>
      <c r="C657">
        <v>1.29714</v>
      </c>
      <c r="D657">
        <v>5.1999999999999998E-2</v>
      </c>
      <c r="E657">
        <v>0.45100000000000001</v>
      </c>
      <c r="F657">
        <v>0.71150000000000002</v>
      </c>
      <c r="G657">
        <v>0.19500000000000001</v>
      </c>
      <c r="H657">
        <v>2.67</v>
      </c>
      <c r="I657">
        <v>2.0680000000000001</v>
      </c>
      <c r="J657">
        <v>0.4375</v>
      </c>
    </row>
    <row r="658" spans="1:10">
      <c r="A658" s="14">
        <v>41137</v>
      </c>
      <c r="B658">
        <v>3.6467000000000001</v>
      </c>
      <c r="C658">
        <v>1.29714</v>
      </c>
      <c r="D658">
        <v>5.1999999999999998E-2</v>
      </c>
      <c r="E658">
        <v>0.442</v>
      </c>
      <c r="F658">
        <v>0.71025000000000005</v>
      </c>
      <c r="G658">
        <v>0.19500000000000001</v>
      </c>
      <c r="H658">
        <v>2.67</v>
      </c>
      <c r="I658">
        <v>2.0539999999999998</v>
      </c>
      <c r="J658">
        <v>0.437</v>
      </c>
    </row>
    <row r="659" spans="1:10">
      <c r="A659" s="14">
        <v>41138</v>
      </c>
      <c r="B659">
        <v>3.63</v>
      </c>
      <c r="C659">
        <v>1.29714</v>
      </c>
      <c r="D659">
        <v>5.1999999999999998E-2</v>
      </c>
      <c r="E659">
        <v>0.435</v>
      </c>
      <c r="F659">
        <v>0.70899999999999996</v>
      </c>
      <c r="G659">
        <v>0.19356999999999999</v>
      </c>
      <c r="H659">
        <v>2.65</v>
      </c>
      <c r="I659">
        <v>2.0499999999999998</v>
      </c>
      <c r="J659">
        <v>0.4345</v>
      </c>
    </row>
    <row r="660" spans="1:10">
      <c r="A660" s="14">
        <v>41141</v>
      </c>
      <c r="B660">
        <v>3.6067</v>
      </c>
      <c r="C660">
        <v>1.29714</v>
      </c>
      <c r="D660">
        <v>5.1999999999999998E-2</v>
      </c>
      <c r="E660">
        <v>0.42699999999999999</v>
      </c>
      <c r="F660">
        <v>0.70625000000000004</v>
      </c>
      <c r="G660">
        <v>0.19356999999999999</v>
      </c>
      <c r="H660">
        <v>2.63</v>
      </c>
      <c r="I660">
        <v>2.0379999999999998</v>
      </c>
      <c r="J660">
        <v>0.4365</v>
      </c>
    </row>
    <row r="661" spans="1:10">
      <c r="A661" s="14">
        <v>41142</v>
      </c>
      <c r="B661">
        <v>3.61</v>
      </c>
      <c r="C661">
        <v>1.29714</v>
      </c>
      <c r="D661">
        <v>0.05</v>
      </c>
      <c r="E661">
        <v>0.42199999999999999</v>
      </c>
      <c r="F661">
        <v>0.70438000000000001</v>
      </c>
      <c r="G661">
        <v>0.19356999999999999</v>
      </c>
      <c r="H661">
        <v>2.62</v>
      </c>
      <c r="I661">
        <v>2.036</v>
      </c>
      <c r="J661">
        <v>0.4345</v>
      </c>
    </row>
    <row r="662" spans="1:10">
      <c r="A662" s="14">
        <v>41143</v>
      </c>
      <c r="B662">
        <v>3.61</v>
      </c>
      <c r="C662">
        <v>1.29714</v>
      </c>
      <c r="D662">
        <v>0.05</v>
      </c>
      <c r="E662">
        <v>0.41499999999999998</v>
      </c>
      <c r="F662">
        <v>0.7</v>
      </c>
      <c r="G662">
        <v>0.19356999999999999</v>
      </c>
      <c r="H662">
        <v>2.63</v>
      </c>
      <c r="I662">
        <v>2.032</v>
      </c>
      <c r="J662">
        <v>0.4335</v>
      </c>
    </row>
    <row r="663" spans="1:10">
      <c r="A663" s="14">
        <v>41144</v>
      </c>
      <c r="B663">
        <v>3.62</v>
      </c>
      <c r="C663">
        <v>1.29857</v>
      </c>
      <c r="D663">
        <v>0.05</v>
      </c>
      <c r="E663">
        <v>0.40100000000000002</v>
      </c>
      <c r="F663">
        <v>0.69874999999999998</v>
      </c>
      <c r="G663">
        <v>0.19442999999999999</v>
      </c>
      <c r="H663">
        <v>2.67</v>
      </c>
      <c r="I663">
        <v>2.0219999999999998</v>
      </c>
      <c r="J663">
        <v>0.4345</v>
      </c>
    </row>
    <row r="664" spans="1:10">
      <c r="A664" s="14">
        <v>41145</v>
      </c>
      <c r="B664">
        <v>3.6133000000000002</v>
      </c>
      <c r="C664">
        <v>1.2992900000000001</v>
      </c>
      <c r="D664">
        <v>0.05</v>
      </c>
      <c r="E664">
        <v>0.38900000000000001</v>
      </c>
      <c r="F664">
        <v>0.69874999999999998</v>
      </c>
      <c r="G664">
        <v>0.19442999999999999</v>
      </c>
      <c r="H664">
        <v>2.68</v>
      </c>
      <c r="I664">
        <v>2.0099999999999998</v>
      </c>
      <c r="J664">
        <v>0.4335</v>
      </c>
    </row>
    <row r="665" spans="1:10">
      <c r="A665" s="14">
        <v>41148</v>
      </c>
      <c r="B665">
        <v>3.63</v>
      </c>
      <c r="C665">
        <v>1.3</v>
      </c>
      <c r="D665">
        <v>0.05</v>
      </c>
      <c r="E665">
        <v>0.38100000000000001</v>
      </c>
      <c r="F665">
        <v>0.69813000000000003</v>
      </c>
      <c r="G665">
        <v>0.19442999999999999</v>
      </c>
      <c r="H665">
        <v>2.67</v>
      </c>
      <c r="I665">
        <v>2.0019999999999998</v>
      </c>
      <c r="J665">
        <v>0.4335</v>
      </c>
    </row>
    <row r="666" spans="1:10">
      <c r="A666" s="14">
        <v>41149</v>
      </c>
      <c r="B666">
        <v>3.6233</v>
      </c>
      <c r="C666">
        <v>1.3</v>
      </c>
      <c r="D666">
        <v>4.8000000000000001E-2</v>
      </c>
      <c r="E666">
        <v>0.375</v>
      </c>
      <c r="F666">
        <v>0.69688000000000005</v>
      </c>
      <c r="G666">
        <v>0.19442999999999999</v>
      </c>
      <c r="H666">
        <v>2.66</v>
      </c>
      <c r="I666">
        <v>1.996</v>
      </c>
      <c r="J666">
        <v>0.43075000000000002</v>
      </c>
    </row>
    <row r="667" spans="1:10">
      <c r="A667" s="14">
        <v>41150</v>
      </c>
      <c r="B667">
        <v>3.6383000000000001</v>
      </c>
      <c r="C667">
        <v>1.3</v>
      </c>
      <c r="D667">
        <v>4.8000000000000001E-2</v>
      </c>
      <c r="E667">
        <v>0.375</v>
      </c>
      <c r="F667">
        <v>0.69438</v>
      </c>
      <c r="G667">
        <v>0.19442999999999999</v>
      </c>
      <c r="H667">
        <v>2.645</v>
      </c>
      <c r="I667">
        <v>1.986</v>
      </c>
      <c r="J667">
        <v>0.42685000000000001</v>
      </c>
    </row>
    <row r="668" spans="1:10">
      <c r="A668" s="14">
        <v>41151</v>
      </c>
      <c r="B668">
        <v>3.64</v>
      </c>
      <c r="C668">
        <v>1.3</v>
      </c>
      <c r="D668">
        <v>4.8000000000000001E-2</v>
      </c>
      <c r="E668">
        <v>0.374</v>
      </c>
      <c r="F668">
        <v>0.69062999999999997</v>
      </c>
      <c r="G668">
        <v>0.19442999999999999</v>
      </c>
      <c r="H668">
        <v>2.64</v>
      </c>
      <c r="I668">
        <v>1.974</v>
      </c>
      <c r="J668">
        <v>0.42485000000000001</v>
      </c>
    </row>
    <row r="669" spans="1:10">
      <c r="A669" s="14">
        <v>41152</v>
      </c>
      <c r="B669">
        <v>3.6467000000000001</v>
      </c>
      <c r="C669">
        <v>1.29857</v>
      </c>
      <c r="D669">
        <v>4.8000000000000001E-2</v>
      </c>
      <c r="E669">
        <v>0.37</v>
      </c>
      <c r="F669">
        <v>0.68688000000000005</v>
      </c>
      <c r="G669">
        <v>0.19442999999999999</v>
      </c>
      <c r="H669">
        <v>2.65</v>
      </c>
      <c r="I669">
        <v>1.968</v>
      </c>
      <c r="J669">
        <v>0.42275000000000001</v>
      </c>
    </row>
    <row r="670" spans="1:10">
      <c r="A670" s="14">
        <v>41155</v>
      </c>
      <c r="B670">
        <v>3.56</v>
      </c>
      <c r="C670">
        <v>1.29857</v>
      </c>
      <c r="D670">
        <v>4.8000000000000001E-2</v>
      </c>
      <c r="E670">
        <v>0.36599999999999999</v>
      </c>
      <c r="F670">
        <v>0.68437999999999999</v>
      </c>
      <c r="G670">
        <v>0.19442999999999999</v>
      </c>
      <c r="H670">
        <v>2.6749999999999998</v>
      </c>
      <c r="I670">
        <v>1.96</v>
      </c>
      <c r="J670">
        <v>0.42175000000000001</v>
      </c>
    </row>
    <row r="671" spans="1:10">
      <c r="A671" s="14">
        <v>41156</v>
      </c>
      <c r="B671">
        <v>3.5467</v>
      </c>
      <c r="C671">
        <v>1.29857</v>
      </c>
      <c r="D671">
        <v>4.7E-2</v>
      </c>
      <c r="E671">
        <v>0.36</v>
      </c>
      <c r="F671">
        <v>0.68188000000000004</v>
      </c>
      <c r="G671">
        <v>0.19442999999999999</v>
      </c>
      <c r="H671">
        <v>2.68</v>
      </c>
      <c r="I671">
        <v>1.958</v>
      </c>
      <c r="J671">
        <v>0.42075000000000001</v>
      </c>
    </row>
    <row r="672" spans="1:10">
      <c r="A672" s="14">
        <v>41157</v>
      </c>
      <c r="B672">
        <v>3.55</v>
      </c>
      <c r="C672">
        <v>1.29714</v>
      </c>
      <c r="D672">
        <v>4.5999999999999999E-2</v>
      </c>
      <c r="E672">
        <v>0.35299999999999998</v>
      </c>
      <c r="F672">
        <v>0.68125000000000002</v>
      </c>
      <c r="G672">
        <v>0.19442999999999999</v>
      </c>
      <c r="H672">
        <v>2.6549999999999998</v>
      </c>
      <c r="I672">
        <v>1.948</v>
      </c>
      <c r="J672">
        <v>0.41825000000000001</v>
      </c>
    </row>
    <row r="673" spans="1:10">
      <c r="A673" s="14">
        <v>41158</v>
      </c>
      <c r="B673">
        <v>3.5516999999999999</v>
      </c>
      <c r="C673">
        <v>1.29714</v>
      </c>
      <c r="D673">
        <v>4.5999999999999999E-2</v>
      </c>
      <c r="E673">
        <v>0.34899999999999998</v>
      </c>
      <c r="F673">
        <v>0.68125000000000002</v>
      </c>
      <c r="G673">
        <v>0.19442999999999999</v>
      </c>
      <c r="H673">
        <v>2.645</v>
      </c>
      <c r="I673">
        <v>1.94</v>
      </c>
      <c r="J673">
        <v>0.41435</v>
      </c>
    </row>
    <row r="674" spans="1:10">
      <c r="A674" s="14">
        <v>41159</v>
      </c>
      <c r="B674">
        <v>3.59</v>
      </c>
      <c r="C674">
        <v>1.29714</v>
      </c>
      <c r="D674">
        <v>4.5999999999999999E-2</v>
      </c>
      <c r="E674">
        <v>0.34499999999999997</v>
      </c>
      <c r="F674">
        <v>0.68</v>
      </c>
      <c r="G674">
        <v>0.19442999999999999</v>
      </c>
      <c r="H674">
        <v>2.6549999999999998</v>
      </c>
      <c r="I674">
        <v>1.93</v>
      </c>
      <c r="J674">
        <v>0.41184999999999999</v>
      </c>
    </row>
    <row r="675" spans="1:10">
      <c r="A675" s="14">
        <v>41162</v>
      </c>
      <c r="B675">
        <v>3.58</v>
      </c>
      <c r="C675">
        <v>1.29714</v>
      </c>
      <c r="D675">
        <v>4.5999999999999999E-2</v>
      </c>
      <c r="E675">
        <v>0.34100000000000003</v>
      </c>
      <c r="F675">
        <v>0.67688000000000004</v>
      </c>
      <c r="G675">
        <v>0.19442999999999999</v>
      </c>
      <c r="H675">
        <v>2.66</v>
      </c>
      <c r="I675">
        <v>1.9079999999999999</v>
      </c>
      <c r="J675">
        <v>0.40984999999999999</v>
      </c>
    </row>
    <row r="676" spans="1:10">
      <c r="A676" s="14">
        <v>41163</v>
      </c>
      <c r="B676">
        <v>3.56</v>
      </c>
      <c r="C676">
        <v>1.29714</v>
      </c>
      <c r="D676">
        <v>4.5999999999999999E-2</v>
      </c>
      <c r="E676">
        <v>0.33900000000000002</v>
      </c>
      <c r="F676">
        <v>0.67688000000000004</v>
      </c>
      <c r="G676">
        <v>0.19442999999999999</v>
      </c>
      <c r="H676">
        <v>2.66</v>
      </c>
      <c r="I676">
        <v>1.8859999999999999</v>
      </c>
      <c r="J676">
        <v>0.40834999999999999</v>
      </c>
    </row>
    <row r="677" spans="1:10">
      <c r="A677" s="14">
        <v>41164</v>
      </c>
      <c r="B677">
        <v>3.5733000000000001</v>
      </c>
      <c r="C677">
        <v>1.2957099999999999</v>
      </c>
      <c r="D677">
        <v>4.5999999999999999E-2</v>
      </c>
      <c r="E677">
        <v>0.33400000000000002</v>
      </c>
      <c r="F677">
        <v>0.67562999999999995</v>
      </c>
      <c r="G677">
        <v>0.19442999999999999</v>
      </c>
      <c r="H677">
        <v>2.65</v>
      </c>
      <c r="I677">
        <v>1.8640000000000001</v>
      </c>
      <c r="J677">
        <v>0.40775</v>
      </c>
    </row>
    <row r="678" spans="1:10">
      <c r="A678" s="14">
        <v>41165</v>
      </c>
      <c r="B678">
        <v>3.57</v>
      </c>
      <c r="C678">
        <v>1.2957099999999999</v>
      </c>
      <c r="D678">
        <v>4.5999999999999999E-2</v>
      </c>
      <c r="E678">
        <v>0.32500000000000001</v>
      </c>
      <c r="F678">
        <v>0.67562999999999995</v>
      </c>
      <c r="G678">
        <v>0.19442999999999999</v>
      </c>
      <c r="H678">
        <v>2.65</v>
      </c>
      <c r="I678">
        <v>1.772</v>
      </c>
      <c r="J678">
        <v>0.40425</v>
      </c>
    </row>
    <row r="679" spans="1:10">
      <c r="A679" s="14">
        <v>41166</v>
      </c>
      <c r="B679">
        <v>3.59</v>
      </c>
      <c r="C679">
        <v>1.2957099999999999</v>
      </c>
      <c r="D679">
        <v>4.5999999999999999E-2</v>
      </c>
      <c r="E679">
        <v>0.318</v>
      </c>
      <c r="F679">
        <v>0.66937999999999998</v>
      </c>
      <c r="G679">
        <v>0.19442999999999999</v>
      </c>
      <c r="H679">
        <v>2.64</v>
      </c>
      <c r="I679">
        <v>1.75</v>
      </c>
      <c r="J679">
        <v>0.39874999999999999</v>
      </c>
    </row>
    <row r="680" spans="1:10">
      <c r="A680" s="14">
        <v>41169</v>
      </c>
      <c r="B680">
        <v>3.53</v>
      </c>
      <c r="C680">
        <v>1.2957099999999999</v>
      </c>
      <c r="D680">
        <v>4.5999999999999999E-2</v>
      </c>
      <c r="E680">
        <v>0.31</v>
      </c>
      <c r="F680">
        <v>0.66625000000000001</v>
      </c>
      <c r="G680">
        <v>0.19442999999999999</v>
      </c>
      <c r="H680">
        <v>2.62</v>
      </c>
      <c r="I680">
        <v>1.744</v>
      </c>
      <c r="J680">
        <v>0.39424999999999999</v>
      </c>
    </row>
    <row r="681" spans="1:10">
      <c r="A681" s="14">
        <v>41170</v>
      </c>
      <c r="B681">
        <v>3.51</v>
      </c>
      <c r="C681">
        <v>1.2957099999999999</v>
      </c>
      <c r="D681">
        <v>4.5999999999999999E-2</v>
      </c>
      <c r="E681">
        <v>0.30299999999999999</v>
      </c>
      <c r="F681">
        <v>0.66188000000000002</v>
      </c>
      <c r="G681">
        <v>0.19442999999999999</v>
      </c>
      <c r="H681">
        <v>2.62</v>
      </c>
      <c r="I681">
        <v>1.736</v>
      </c>
      <c r="J681">
        <v>0.38874999999999998</v>
      </c>
    </row>
    <row r="682" spans="1:10">
      <c r="A682" s="14">
        <v>41171</v>
      </c>
      <c r="B682">
        <v>3.43</v>
      </c>
      <c r="C682">
        <v>1.2957099999999999</v>
      </c>
      <c r="D682">
        <v>4.5999999999999999E-2</v>
      </c>
      <c r="E682">
        <v>0.29499999999999998</v>
      </c>
      <c r="F682">
        <v>0.65563000000000005</v>
      </c>
      <c r="G682">
        <v>0.19442999999999999</v>
      </c>
      <c r="H682">
        <v>2.63</v>
      </c>
      <c r="I682">
        <v>1.716</v>
      </c>
      <c r="J682">
        <v>0.38524999999999998</v>
      </c>
    </row>
    <row r="683" spans="1:10">
      <c r="A683" s="14">
        <v>41172</v>
      </c>
      <c r="B683">
        <v>3.38</v>
      </c>
      <c r="C683">
        <v>1.2957099999999999</v>
      </c>
      <c r="D683">
        <v>4.5999999999999999E-2</v>
      </c>
      <c r="E683">
        <v>0.29299999999999998</v>
      </c>
      <c r="F683">
        <v>0.65312999999999999</v>
      </c>
      <c r="G683">
        <v>0.19442999999999999</v>
      </c>
      <c r="H683">
        <v>2.6349999999999998</v>
      </c>
      <c r="I683">
        <v>1.69</v>
      </c>
      <c r="J683">
        <v>0.38074999999999998</v>
      </c>
    </row>
    <row r="684" spans="1:10">
      <c r="A684" s="14">
        <v>41173</v>
      </c>
      <c r="B684">
        <v>3.38</v>
      </c>
      <c r="C684">
        <v>1.2957099999999999</v>
      </c>
      <c r="D684">
        <v>4.5999999999999999E-2</v>
      </c>
      <c r="E684">
        <v>0.28999999999999998</v>
      </c>
      <c r="F684">
        <v>0.64624999999999999</v>
      </c>
      <c r="G684">
        <v>0.19442999999999999</v>
      </c>
      <c r="H684">
        <v>2.6349999999999998</v>
      </c>
      <c r="I684">
        <v>1.6619999999999999</v>
      </c>
      <c r="J684">
        <v>0.37874999999999998</v>
      </c>
    </row>
    <row r="685" spans="1:10">
      <c r="A685" s="14">
        <v>41176</v>
      </c>
      <c r="B685">
        <v>3.3866999999999998</v>
      </c>
      <c r="C685">
        <v>1.2942899999999999</v>
      </c>
      <c r="D685">
        <v>4.5999999999999999E-2</v>
      </c>
      <c r="E685">
        <v>0.28799999999999998</v>
      </c>
      <c r="F685">
        <v>0.63749999999999996</v>
      </c>
      <c r="G685">
        <v>0.19442999999999999</v>
      </c>
      <c r="H685">
        <v>2.6349999999999998</v>
      </c>
      <c r="I685">
        <v>1.6519999999999999</v>
      </c>
      <c r="J685">
        <v>0.37574999999999997</v>
      </c>
    </row>
    <row r="686" spans="1:10">
      <c r="A686" s="14">
        <v>41177</v>
      </c>
      <c r="B686">
        <v>3.39</v>
      </c>
      <c r="C686">
        <v>1.2942899999999999</v>
      </c>
      <c r="D686">
        <v>4.5999999999999999E-2</v>
      </c>
      <c r="E686">
        <v>0.28299999999999997</v>
      </c>
      <c r="F686">
        <v>0.63063000000000002</v>
      </c>
      <c r="G686">
        <v>0.19156999999999999</v>
      </c>
      <c r="H686">
        <v>2.6349999999999998</v>
      </c>
      <c r="I686">
        <v>1.6459999999999999</v>
      </c>
      <c r="J686">
        <v>0.373</v>
      </c>
    </row>
    <row r="687" spans="1:10">
      <c r="A687" s="14">
        <v>41178</v>
      </c>
      <c r="B687">
        <v>3.37</v>
      </c>
      <c r="C687">
        <v>1.2942899999999999</v>
      </c>
      <c r="D687">
        <v>4.4999999999999998E-2</v>
      </c>
      <c r="E687">
        <v>0.27800000000000002</v>
      </c>
      <c r="F687">
        <v>0.62687999999999999</v>
      </c>
      <c r="G687">
        <v>0.19156999999999999</v>
      </c>
      <c r="H687">
        <v>2.6549999999999998</v>
      </c>
      <c r="I687">
        <v>1.6240000000000001</v>
      </c>
      <c r="J687">
        <v>0.36925000000000002</v>
      </c>
    </row>
    <row r="688" spans="1:10">
      <c r="A688" s="14">
        <v>41179</v>
      </c>
      <c r="B688">
        <v>3.35</v>
      </c>
      <c r="C688">
        <v>1.2935700000000001</v>
      </c>
      <c r="D688">
        <v>4.4999999999999998E-2</v>
      </c>
      <c r="E688">
        <v>0.27600000000000002</v>
      </c>
      <c r="F688">
        <v>0.62124999999999997</v>
      </c>
      <c r="G688">
        <v>0.19156999999999999</v>
      </c>
      <c r="H688">
        <v>2.6549999999999998</v>
      </c>
      <c r="I688">
        <v>1.61</v>
      </c>
      <c r="J688">
        <v>0.36725000000000002</v>
      </c>
    </row>
    <row r="689" spans="1:10">
      <c r="A689" s="14">
        <v>41180</v>
      </c>
      <c r="B689">
        <v>3.37</v>
      </c>
      <c r="C689">
        <v>1.2935700000000001</v>
      </c>
      <c r="D689">
        <v>4.4999999999999998E-2</v>
      </c>
      <c r="E689">
        <v>0.27300000000000002</v>
      </c>
      <c r="F689">
        <v>0.61499999999999999</v>
      </c>
      <c r="G689">
        <v>0.19156999999999999</v>
      </c>
      <c r="H689">
        <v>2.6549999999999998</v>
      </c>
      <c r="I689">
        <v>1.6</v>
      </c>
      <c r="J689">
        <v>0.36349999999999999</v>
      </c>
    </row>
    <row r="690" spans="1:10">
      <c r="A690" s="14">
        <v>41184</v>
      </c>
      <c r="B690">
        <v>3.29</v>
      </c>
      <c r="C690">
        <v>1.2935700000000001</v>
      </c>
      <c r="D690">
        <v>4.3999999999999997E-2</v>
      </c>
      <c r="E690">
        <v>0.26900000000000002</v>
      </c>
      <c r="F690">
        <v>0.61</v>
      </c>
      <c r="G690">
        <v>0.19156999999999999</v>
      </c>
      <c r="H690">
        <v>2.6349999999999998</v>
      </c>
      <c r="I690">
        <v>1.5940000000000001</v>
      </c>
      <c r="J690">
        <v>0.36225000000000002</v>
      </c>
    </row>
    <row r="691" spans="1:10">
      <c r="A691" s="14">
        <v>41185</v>
      </c>
      <c r="B691">
        <v>3.1817000000000002</v>
      </c>
      <c r="C691">
        <v>1.2942899999999999</v>
      </c>
      <c r="D691">
        <v>4.3999999999999997E-2</v>
      </c>
      <c r="E691">
        <v>0.26600000000000001</v>
      </c>
      <c r="F691">
        <v>0.60375000000000001</v>
      </c>
      <c r="G691">
        <v>0.19156999999999999</v>
      </c>
      <c r="H691">
        <v>2.625</v>
      </c>
      <c r="I691">
        <v>1.5920000000000001</v>
      </c>
      <c r="J691">
        <v>0.36025000000000001</v>
      </c>
    </row>
    <row r="692" spans="1:10">
      <c r="A692" s="14">
        <v>41186</v>
      </c>
      <c r="B692">
        <v>3.16</v>
      </c>
      <c r="C692">
        <v>1.29714</v>
      </c>
      <c r="D692">
        <v>4.3999999999999997E-2</v>
      </c>
      <c r="E692">
        <v>0.26500000000000001</v>
      </c>
      <c r="F692">
        <v>0.59687999999999997</v>
      </c>
      <c r="G692">
        <v>0.19156999999999999</v>
      </c>
      <c r="H692">
        <v>2.6349999999999998</v>
      </c>
      <c r="I692">
        <v>1.5940000000000001</v>
      </c>
      <c r="J692">
        <v>0.35849999999999999</v>
      </c>
    </row>
    <row r="693" spans="1:10">
      <c r="A693" s="14">
        <v>41187</v>
      </c>
      <c r="B693">
        <v>3.19</v>
      </c>
      <c r="C693">
        <v>1.29714</v>
      </c>
      <c r="D693">
        <v>4.2999999999999997E-2</v>
      </c>
      <c r="E693">
        <v>0.26100000000000001</v>
      </c>
      <c r="F693">
        <v>0.59187999999999996</v>
      </c>
      <c r="G693">
        <v>0.19156999999999999</v>
      </c>
      <c r="H693">
        <v>2.645</v>
      </c>
      <c r="I693">
        <v>1.6</v>
      </c>
      <c r="J693">
        <v>0.35525000000000001</v>
      </c>
    </row>
    <row r="694" spans="1:10">
      <c r="A694" s="14">
        <v>41190</v>
      </c>
      <c r="B694">
        <v>3.1867000000000001</v>
      </c>
      <c r="C694">
        <v>1.29714</v>
      </c>
      <c r="D694">
        <v>4.2000000000000003E-2</v>
      </c>
      <c r="E694">
        <v>0.25800000000000001</v>
      </c>
      <c r="F694">
        <v>0.58313000000000004</v>
      </c>
      <c r="G694">
        <v>0.19156999999999999</v>
      </c>
      <c r="H694">
        <v>2.645</v>
      </c>
      <c r="I694">
        <v>1.5920000000000001</v>
      </c>
      <c r="J694">
        <v>0.35399999999999998</v>
      </c>
    </row>
    <row r="695" spans="1:10">
      <c r="A695" s="14">
        <v>41191</v>
      </c>
      <c r="B695">
        <v>3.1566999999999998</v>
      </c>
      <c r="C695">
        <v>1.29714</v>
      </c>
      <c r="D695">
        <v>0.04</v>
      </c>
      <c r="E695">
        <v>0.255</v>
      </c>
      <c r="F695">
        <v>0.57438</v>
      </c>
      <c r="G695">
        <v>0.19014</v>
      </c>
      <c r="H695">
        <v>2.6349999999999998</v>
      </c>
      <c r="I695">
        <v>1.5920000000000001</v>
      </c>
      <c r="J695">
        <v>0.35249999999999998</v>
      </c>
    </row>
    <row r="696" spans="1:10">
      <c r="A696" s="14">
        <v>41192</v>
      </c>
      <c r="B696">
        <v>3.19</v>
      </c>
      <c r="C696">
        <v>1.29714</v>
      </c>
      <c r="D696">
        <v>0.04</v>
      </c>
      <c r="E696">
        <v>0.252</v>
      </c>
      <c r="F696">
        <v>0.5675</v>
      </c>
      <c r="G696">
        <v>0.19014</v>
      </c>
      <c r="H696">
        <v>2.645</v>
      </c>
      <c r="I696">
        <v>1.5920000000000001</v>
      </c>
      <c r="J696">
        <v>0.35225000000000001</v>
      </c>
    </row>
    <row r="697" spans="1:10">
      <c r="A697" s="14">
        <v>41193</v>
      </c>
      <c r="B697">
        <v>3.19</v>
      </c>
      <c r="C697">
        <v>1.29714</v>
      </c>
      <c r="D697">
        <v>0.04</v>
      </c>
      <c r="E697">
        <v>0.25</v>
      </c>
      <c r="F697">
        <v>0.56374999999999997</v>
      </c>
      <c r="G697">
        <v>0.19014</v>
      </c>
      <c r="H697">
        <v>2.6349999999999998</v>
      </c>
      <c r="I697">
        <v>1.5660000000000001</v>
      </c>
      <c r="J697">
        <v>0.35125000000000001</v>
      </c>
    </row>
    <row r="698" spans="1:10">
      <c r="A698" s="14">
        <v>41194</v>
      </c>
      <c r="B698">
        <v>3.2</v>
      </c>
      <c r="C698">
        <v>1.2935700000000001</v>
      </c>
      <c r="D698">
        <v>0.04</v>
      </c>
      <c r="E698">
        <v>0.248</v>
      </c>
      <c r="F698">
        <v>0.55562999999999996</v>
      </c>
      <c r="G698">
        <v>0.19014</v>
      </c>
      <c r="H698">
        <v>2.6549999999999998</v>
      </c>
      <c r="I698">
        <v>1.544</v>
      </c>
      <c r="J698">
        <v>0.35025000000000001</v>
      </c>
    </row>
    <row r="699" spans="1:10">
      <c r="A699" s="14">
        <v>41197</v>
      </c>
      <c r="B699">
        <v>3.1783000000000001</v>
      </c>
      <c r="C699">
        <v>1.2935700000000001</v>
      </c>
      <c r="D699">
        <v>3.7999999999999999E-2</v>
      </c>
      <c r="E699">
        <v>0.24399999999999999</v>
      </c>
      <c r="F699">
        <v>0.54813000000000001</v>
      </c>
      <c r="G699">
        <v>0.19014</v>
      </c>
      <c r="H699">
        <v>2.665</v>
      </c>
      <c r="I699">
        <v>1.532</v>
      </c>
      <c r="J699">
        <v>0.34675</v>
      </c>
    </row>
    <row r="700" spans="1:10">
      <c r="A700" s="14">
        <v>41198</v>
      </c>
      <c r="B700">
        <v>3.12</v>
      </c>
      <c r="C700">
        <v>1.2935700000000001</v>
      </c>
      <c r="D700">
        <v>3.6999999999999998E-2</v>
      </c>
      <c r="E700">
        <v>0.23799999999999999</v>
      </c>
      <c r="F700">
        <v>0.54437999999999998</v>
      </c>
      <c r="G700">
        <v>0.18870999999999999</v>
      </c>
      <c r="H700">
        <v>2.645</v>
      </c>
      <c r="I700">
        <v>1.53</v>
      </c>
      <c r="J700">
        <v>0.34275</v>
      </c>
    </row>
    <row r="701" spans="1:10">
      <c r="A701" s="14">
        <v>41199</v>
      </c>
      <c r="B701">
        <v>3.1549999999999998</v>
      </c>
      <c r="C701">
        <v>1.2928599999999999</v>
      </c>
      <c r="D701">
        <v>3.6999999999999998E-2</v>
      </c>
      <c r="E701">
        <v>0.23300000000000001</v>
      </c>
      <c r="F701">
        <v>0.54</v>
      </c>
      <c r="G701">
        <v>0.18870999999999999</v>
      </c>
      <c r="H701">
        <v>2.6549999999999998</v>
      </c>
      <c r="I701">
        <v>1.526</v>
      </c>
      <c r="J701">
        <v>0.34025</v>
      </c>
    </row>
    <row r="702" spans="1:10">
      <c r="A702" s="14">
        <v>41200</v>
      </c>
      <c r="B702">
        <v>3.1533000000000002</v>
      </c>
      <c r="C702">
        <v>1.2921400000000001</v>
      </c>
      <c r="D702">
        <v>3.6999999999999998E-2</v>
      </c>
      <c r="E702">
        <v>0.22800000000000001</v>
      </c>
      <c r="F702">
        <v>0.53937999999999997</v>
      </c>
      <c r="G702">
        <v>0.18856999999999999</v>
      </c>
      <c r="H702">
        <v>2.63</v>
      </c>
      <c r="I702">
        <v>1.522</v>
      </c>
      <c r="J702">
        <v>0.33424999999999999</v>
      </c>
    </row>
    <row r="703" spans="1:10">
      <c r="A703" s="14">
        <v>41201</v>
      </c>
      <c r="B703">
        <v>3.13</v>
      </c>
      <c r="C703">
        <v>1.2935700000000001</v>
      </c>
      <c r="D703">
        <v>3.6999999999999998E-2</v>
      </c>
      <c r="E703">
        <v>0.22500000000000001</v>
      </c>
      <c r="F703">
        <v>0.53874999999999995</v>
      </c>
      <c r="G703">
        <v>0.18856999999999999</v>
      </c>
      <c r="H703">
        <v>2.6349999999999998</v>
      </c>
      <c r="I703">
        <v>1.518</v>
      </c>
      <c r="J703">
        <v>0.33024999999999999</v>
      </c>
    </row>
    <row r="704" spans="1:10">
      <c r="A704" s="14">
        <v>41204</v>
      </c>
      <c r="B704">
        <v>3.08</v>
      </c>
      <c r="C704">
        <v>1.2935700000000001</v>
      </c>
      <c r="D704">
        <v>3.6999999999999998E-2</v>
      </c>
      <c r="E704">
        <v>0.222</v>
      </c>
      <c r="F704">
        <v>0.53874999999999995</v>
      </c>
      <c r="G704">
        <v>0.18856999999999999</v>
      </c>
      <c r="H704">
        <v>2.63</v>
      </c>
      <c r="I704">
        <v>1.508</v>
      </c>
      <c r="J704">
        <v>0.32474999999999998</v>
      </c>
    </row>
    <row r="705" spans="1:10">
      <c r="A705" s="14">
        <v>41205</v>
      </c>
      <c r="B705">
        <v>3.12</v>
      </c>
      <c r="C705">
        <v>1.2935700000000001</v>
      </c>
      <c r="D705">
        <v>3.6999999999999998E-2</v>
      </c>
      <c r="E705">
        <v>0.222</v>
      </c>
      <c r="F705">
        <v>0.53437999999999997</v>
      </c>
      <c r="G705">
        <v>0.18856999999999999</v>
      </c>
      <c r="H705">
        <v>2.6349999999999998</v>
      </c>
      <c r="I705">
        <v>1.494</v>
      </c>
      <c r="J705">
        <v>0.32074999999999998</v>
      </c>
    </row>
    <row r="706" spans="1:10">
      <c r="A706" s="14">
        <v>41206</v>
      </c>
      <c r="B706">
        <v>3.1267</v>
      </c>
      <c r="C706">
        <v>1.2935700000000001</v>
      </c>
      <c r="D706">
        <v>3.6999999999999998E-2</v>
      </c>
      <c r="E706">
        <v>0.221</v>
      </c>
      <c r="F706">
        <v>0.53249999999999997</v>
      </c>
      <c r="G706">
        <v>0.18856999999999999</v>
      </c>
      <c r="H706">
        <v>2.64</v>
      </c>
      <c r="I706">
        <v>1.486</v>
      </c>
      <c r="J706">
        <v>0.31874999999999998</v>
      </c>
    </row>
    <row r="707" spans="1:10">
      <c r="A707" s="14">
        <v>41207</v>
      </c>
      <c r="B707">
        <v>3.2</v>
      </c>
      <c r="C707">
        <v>1.2935700000000001</v>
      </c>
      <c r="D707">
        <v>3.6999999999999998E-2</v>
      </c>
      <c r="E707">
        <v>0.22</v>
      </c>
      <c r="F707">
        <v>0.53125</v>
      </c>
      <c r="G707">
        <v>0.18856999999999999</v>
      </c>
      <c r="H707">
        <v>2.67</v>
      </c>
      <c r="I707">
        <v>1.482</v>
      </c>
      <c r="J707">
        <v>0.31724999999999998</v>
      </c>
    </row>
    <row r="708" spans="1:10">
      <c r="A708" s="14">
        <v>41208</v>
      </c>
      <c r="B708">
        <v>3.19</v>
      </c>
      <c r="C708">
        <v>1.2935700000000001</v>
      </c>
      <c r="D708">
        <v>3.6999999999999998E-2</v>
      </c>
      <c r="E708">
        <v>0.223</v>
      </c>
      <c r="F708">
        <v>0.52937999999999996</v>
      </c>
      <c r="G708">
        <v>0.18856999999999999</v>
      </c>
      <c r="H708">
        <v>2.67</v>
      </c>
      <c r="I708">
        <v>1.506</v>
      </c>
      <c r="J708">
        <v>0.31574999999999998</v>
      </c>
    </row>
    <row r="709" spans="1:10">
      <c r="A709" s="14">
        <v>41211</v>
      </c>
      <c r="B709">
        <v>3.13</v>
      </c>
      <c r="C709">
        <v>1.2935700000000001</v>
      </c>
      <c r="D709">
        <v>3.5999999999999997E-2</v>
      </c>
      <c r="E709">
        <v>0.22</v>
      </c>
      <c r="F709">
        <v>0.52937999999999996</v>
      </c>
      <c r="G709">
        <v>0.18856999999999999</v>
      </c>
      <c r="H709">
        <v>2.665</v>
      </c>
      <c r="I709">
        <v>1.51</v>
      </c>
      <c r="J709">
        <v>0.31524999999999997</v>
      </c>
    </row>
    <row r="710" spans="1:10">
      <c r="A710" s="14">
        <v>41212</v>
      </c>
      <c r="B710">
        <v>3.15</v>
      </c>
      <c r="C710">
        <v>1.2935700000000001</v>
      </c>
      <c r="D710">
        <v>3.4000000000000002E-2</v>
      </c>
      <c r="E710">
        <v>0.218</v>
      </c>
      <c r="F710">
        <v>0.52875000000000005</v>
      </c>
      <c r="G710">
        <v>0.18856999999999999</v>
      </c>
      <c r="H710">
        <v>2.64</v>
      </c>
      <c r="I710">
        <v>1.508</v>
      </c>
      <c r="J710">
        <v>0.31424999999999997</v>
      </c>
    </row>
    <row r="711" spans="1:10">
      <c r="A711" s="14">
        <v>41213</v>
      </c>
      <c r="B711">
        <v>3.14</v>
      </c>
      <c r="C711">
        <v>1.2935700000000001</v>
      </c>
      <c r="D711">
        <v>3.4000000000000002E-2</v>
      </c>
      <c r="E711">
        <v>0.216</v>
      </c>
      <c r="F711">
        <v>0.52812999999999999</v>
      </c>
      <c r="G711">
        <v>0.18856999999999999</v>
      </c>
      <c r="H711">
        <v>2.645</v>
      </c>
      <c r="I711">
        <v>1.5</v>
      </c>
      <c r="J711">
        <v>0.31324999999999997</v>
      </c>
    </row>
    <row r="712" spans="1:10">
      <c r="A712" s="14">
        <v>41214</v>
      </c>
      <c r="B712">
        <v>3.1267</v>
      </c>
      <c r="C712">
        <v>1.2935700000000001</v>
      </c>
      <c r="D712">
        <v>3.4000000000000002E-2</v>
      </c>
      <c r="E712">
        <v>0.215</v>
      </c>
      <c r="F712">
        <v>0.52812999999999999</v>
      </c>
      <c r="G712">
        <v>0.18856999999999999</v>
      </c>
      <c r="H712">
        <v>2.64</v>
      </c>
      <c r="I712">
        <v>1.484</v>
      </c>
      <c r="J712">
        <v>0.31324999999999997</v>
      </c>
    </row>
    <row r="713" spans="1:10">
      <c r="A713" s="14">
        <v>41215</v>
      </c>
      <c r="B713">
        <v>3.15</v>
      </c>
      <c r="C713">
        <v>1.2935700000000001</v>
      </c>
      <c r="D713">
        <v>3.4000000000000002E-2</v>
      </c>
      <c r="E713">
        <v>0.214</v>
      </c>
      <c r="F713">
        <v>0.52812999999999999</v>
      </c>
      <c r="G713">
        <v>0.18856999999999999</v>
      </c>
      <c r="H713">
        <v>2.63</v>
      </c>
      <c r="I713">
        <v>1.488</v>
      </c>
      <c r="J713">
        <v>0.31274999999999997</v>
      </c>
    </row>
    <row r="714" spans="1:10">
      <c r="A714" s="14">
        <v>41218</v>
      </c>
      <c r="B714">
        <v>3.15</v>
      </c>
      <c r="C714">
        <v>1.2935700000000001</v>
      </c>
      <c r="D714">
        <v>3.4000000000000002E-2</v>
      </c>
      <c r="E714">
        <v>0.21199999999999999</v>
      </c>
      <c r="F714">
        <v>0.52812999999999999</v>
      </c>
      <c r="G714">
        <v>0.18856999999999999</v>
      </c>
      <c r="H714">
        <v>2.64</v>
      </c>
      <c r="I714">
        <v>1.48</v>
      </c>
      <c r="J714">
        <v>0.31274999999999997</v>
      </c>
    </row>
    <row r="715" spans="1:10">
      <c r="A715" s="14">
        <v>41219</v>
      </c>
      <c r="B715">
        <v>3.16</v>
      </c>
      <c r="C715">
        <v>1.2935700000000001</v>
      </c>
      <c r="D715">
        <v>3.2000000000000001E-2</v>
      </c>
      <c r="E715">
        <v>0.21099999999999999</v>
      </c>
      <c r="F715">
        <v>0.52749999999999997</v>
      </c>
      <c r="G715">
        <v>0.18856999999999999</v>
      </c>
      <c r="H715">
        <v>2.6549999999999998</v>
      </c>
      <c r="I715">
        <v>1.48</v>
      </c>
      <c r="J715">
        <v>0.31274999999999997</v>
      </c>
    </row>
    <row r="716" spans="1:10">
      <c r="A716" s="14">
        <v>41220</v>
      </c>
      <c r="B716">
        <v>3.23</v>
      </c>
      <c r="C716">
        <v>1.2949999999999999</v>
      </c>
      <c r="D716">
        <v>3.2000000000000001E-2</v>
      </c>
      <c r="E716">
        <v>0.21</v>
      </c>
      <c r="F716">
        <v>0.52749999999999997</v>
      </c>
      <c r="G716">
        <v>0.18856999999999999</v>
      </c>
      <c r="H716">
        <v>2.66</v>
      </c>
      <c r="I716">
        <v>1.484</v>
      </c>
      <c r="J716">
        <v>0.31274999999999997</v>
      </c>
    </row>
    <row r="717" spans="1:10">
      <c r="A717" s="14">
        <v>41221</v>
      </c>
      <c r="B717">
        <v>3.25</v>
      </c>
      <c r="C717">
        <v>1.2949999999999999</v>
      </c>
      <c r="D717">
        <v>3.2000000000000001E-2</v>
      </c>
      <c r="E717">
        <v>0.21</v>
      </c>
      <c r="F717">
        <v>0.52749999999999997</v>
      </c>
      <c r="G717">
        <v>0.18856999999999999</v>
      </c>
      <c r="H717">
        <v>2.65</v>
      </c>
      <c r="I717">
        <v>1.486</v>
      </c>
      <c r="J717">
        <v>0.31274999999999997</v>
      </c>
    </row>
    <row r="718" spans="1:10">
      <c r="A718" s="14">
        <v>41222</v>
      </c>
      <c r="B718">
        <v>3.24</v>
      </c>
      <c r="C718">
        <v>1.2949999999999999</v>
      </c>
      <c r="D718">
        <v>3.2000000000000001E-2</v>
      </c>
      <c r="E718">
        <v>0.20899999999999999</v>
      </c>
      <c r="F718">
        <v>0.52749999999999997</v>
      </c>
      <c r="G718">
        <v>0.18856999999999999</v>
      </c>
      <c r="H718">
        <v>2.665</v>
      </c>
      <c r="I718">
        <v>1.484</v>
      </c>
      <c r="J718">
        <v>0.31175000000000003</v>
      </c>
    </row>
    <row r="719" spans="1:10">
      <c r="A719" s="14">
        <v>41225</v>
      </c>
      <c r="B719">
        <v>3.26</v>
      </c>
      <c r="C719">
        <v>1.2949999999999999</v>
      </c>
      <c r="D719">
        <v>3.2000000000000001E-2</v>
      </c>
      <c r="E719">
        <v>0.20799999999999999</v>
      </c>
      <c r="F719">
        <v>0.52688000000000001</v>
      </c>
      <c r="G719">
        <v>0.18856999999999999</v>
      </c>
      <c r="H719">
        <v>2.69</v>
      </c>
      <c r="I719">
        <v>1.482</v>
      </c>
      <c r="J719">
        <v>0.31175000000000003</v>
      </c>
    </row>
    <row r="720" spans="1:10">
      <c r="A720" s="14">
        <v>41226</v>
      </c>
      <c r="B720">
        <v>3.28</v>
      </c>
      <c r="C720">
        <v>1.2949999999999999</v>
      </c>
      <c r="D720">
        <v>3.2000000000000001E-2</v>
      </c>
      <c r="E720">
        <v>0.20699999999999999</v>
      </c>
      <c r="F720">
        <v>0.52688000000000001</v>
      </c>
      <c r="G720">
        <v>0.18856999999999999</v>
      </c>
      <c r="H720">
        <v>2.645</v>
      </c>
      <c r="I720">
        <v>1.484</v>
      </c>
      <c r="J720">
        <v>0.31</v>
      </c>
    </row>
    <row r="721" spans="1:10">
      <c r="A721" s="14">
        <v>41227</v>
      </c>
      <c r="B721">
        <v>3.28</v>
      </c>
      <c r="C721">
        <v>1.2949999999999999</v>
      </c>
      <c r="D721">
        <v>3.2000000000000001E-2</v>
      </c>
      <c r="E721">
        <v>0.20499999999999999</v>
      </c>
      <c r="F721">
        <v>0.52563000000000004</v>
      </c>
      <c r="G721">
        <v>0.18856999999999999</v>
      </c>
      <c r="H721">
        <v>2.625</v>
      </c>
      <c r="I721">
        <v>1.486</v>
      </c>
      <c r="J721">
        <v>0.31</v>
      </c>
    </row>
    <row r="722" spans="1:10">
      <c r="A722" s="14">
        <v>41228</v>
      </c>
      <c r="B722">
        <v>3.28</v>
      </c>
      <c r="C722">
        <v>1.2949999999999999</v>
      </c>
      <c r="D722">
        <v>0.03</v>
      </c>
      <c r="E722">
        <v>0.20399999999999999</v>
      </c>
      <c r="F722">
        <v>0.52563000000000004</v>
      </c>
      <c r="G722">
        <v>0.18856999999999999</v>
      </c>
      <c r="H722">
        <v>2.625</v>
      </c>
      <c r="I722">
        <v>1.484</v>
      </c>
      <c r="J722">
        <v>0.31</v>
      </c>
    </row>
    <row r="723" spans="1:10">
      <c r="A723" s="14">
        <v>41229</v>
      </c>
      <c r="B723">
        <v>3.2416999999999998</v>
      </c>
      <c r="C723">
        <v>1.2949999999999999</v>
      </c>
      <c r="D723">
        <v>0.03</v>
      </c>
      <c r="E723">
        <v>0.20399999999999999</v>
      </c>
      <c r="F723">
        <v>0.52437999999999996</v>
      </c>
      <c r="G723">
        <v>0.18856999999999999</v>
      </c>
      <c r="H723">
        <v>2.62</v>
      </c>
      <c r="I723">
        <v>1.478</v>
      </c>
      <c r="J723">
        <v>0.31</v>
      </c>
    </row>
    <row r="724" spans="1:10">
      <c r="A724" s="14">
        <v>41232</v>
      </c>
      <c r="B724">
        <v>3.23</v>
      </c>
      <c r="C724">
        <v>1.2949999999999999</v>
      </c>
      <c r="D724">
        <v>0.03</v>
      </c>
      <c r="E724">
        <v>0.20300000000000001</v>
      </c>
      <c r="F724">
        <v>0.52437999999999996</v>
      </c>
      <c r="G724">
        <v>0.18856999999999999</v>
      </c>
      <c r="H724">
        <v>2.62</v>
      </c>
      <c r="I724">
        <v>1.468</v>
      </c>
      <c r="J724">
        <v>0.31</v>
      </c>
    </row>
    <row r="725" spans="1:10">
      <c r="A725" s="14">
        <v>41233</v>
      </c>
      <c r="B725">
        <v>3.23</v>
      </c>
      <c r="C725">
        <v>1.2949999999999999</v>
      </c>
      <c r="D725">
        <v>0.03</v>
      </c>
      <c r="E725">
        <v>0.20200000000000001</v>
      </c>
      <c r="F725">
        <v>0.52437999999999996</v>
      </c>
      <c r="G725">
        <v>0.18856999999999999</v>
      </c>
      <c r="H725">
        <v>2.62</v>
      </c>
      <c r="I725">
        <v>1.458</v>
      </c>
      <c r="J725">
        <v>0.31</v>
      </c>
    </row>
    <row r="726" spans="1:10">
      <c r="A726" s="14">
        <v>41234</v>
      </c>
      <c r="B726">
        <v>3.26</v>
      </c>
      <c r="C726">
        <v>1.2949999999999999</v>
      </c>
      <c r="D726">
        <v>0.03</v>
      </c>
      <c r="E726">
        <v>0.20100000000000001</v>
      </c>
      <c r="F726">
        <v>0.52312999999999998</v>
      </c>
      <c r="G726">
        <v>0.18856999999999999</v>
      </c>
      <c r="H726">
        <v>2.605</v>
      </c>
      <c r="I726">
        <v>1.454</v>
      </c>
      <c r="J726">
        <v>0.311</v>
      </c>
    </row>
    <row r="727" spans="1:10">
      <c r="A727" s="14">
        <v>41235</v>
      </c>
      <c r="B727">
        <v>3.2650000000000001</v>
      </c>
      <c r="C727">
        <v>1.2949999999999999</v>
      </c>
      <c r="D727">
        <v>0.03</v>
      </c>
      <c r="E727">
        <v>0.19900000000000001</v>
      </c>
      <c r="F727">
        <v>0.52312999999999998</v>
      </c>
      <c r="G727">
        <v>0.18856999999999999</v>
      </c>
      <c r="H727">
        <v>2.63</v>
      </c>
      <c r="I727">
        <v>1.45</v>
      </c>
      <c r="J727">
        <v>0.3115</v>
      </c>
    </row>
    <row r="728" spans="1:10">
      <c r="A728" s="14">
        <v>41236</v>
      </c>
      <c r="B728">
        <v>3.27</v>
      </c>
      <c r="C728">
        <v>1.2949999999999999</v>
      </c>
      <c r="D728">
        <v>0.03</v>
      </c>
      <c r="E728">
        <v>0.19600000000000001</v>
      </c>
      <c r="F728">
        <v>0.52312999999999998</v>
      </c>
      <c r="G728">
        <v>0.18856999999999999</v>
      </c>
      <c r="H728">
        <v>2.65</v>
      </c>
      <c r="I728">
        <v>1.448</v>
      </c>
      <c r="J728">
        <v>0.3115</v>
      </c>
    </row>
    <row r="729" spans="1:10">
      <c r="A729" s="14">
        <v>41239</v>
      </c>
      <c r="B729">
        <v>3.2717000000000001</v>
      </c>
      <c r="C729">
        <v>1.2949999999999999</v>
      </c>
      <c r="D729">
        <v>0.03</v>
      </c>
      <c r="E729">
        <v>0.19800000000000001</v>
      </c>
      <c r="F729">
        <v>0.52312999999999998</v>
      </c>
      <c r="G729">
        <v>0.18856999999999999</v>
      </c>
      <c r="H729">
        <v>2.6749999999999998</v>
      </c>
      <c r="I729">
        <v>1.446</v>
      </c>
      <c r="J729">
        <v>0.3105</v>
      </c>
    </row>
    <row r="730" spans="1:10">
      <c r="A730" s="14">
        <v>41240</v>
      </c>
      <c r="B730">
        <v>3.29</v>
      </c>
      <c r="C730">
        <v>1.2949999999999999</v>
      </c>
      <c r="D730">
        <v>0.03</v>
      </c>
      <c r="E730">
        <v>0.19700000000000001</v>
      </c>
      <c r="F730">
        <v>0.52375000000000005</v>
      </c>
      <c r="G730">
        <v>0.18856999999999999</v>
      </c>
      <c r="H730">
        <v>2.665</v>
      </c>
      <c r="I730">
        <v>1.4379999999999999</v>
      </c>
      <c r="J730">
        <v>0.3115</v>
      </c>
    </row>
    <row r="731" spans="1:10">
      <c r="A731" s="14">
        <v>41241</v>
      </c>
      <c r="B731">
        <v>3.2932999999999999</v>
      </c>
      <c r="C731">
        <v>1.2949999999999999</v>
      </c>
      <c r="D731">
        <v>0.03</v>
      </c>
      <c r="E731">
        <v>0.19700000000000001</v>
      </c>
      <c r="F731">
        <v>0.52375000000000005</v>
      </c>
      <c r="G731">
        <v>0.18856999999999999</v>
      </c>
      <c r="H731">
        <v>2.6749999999999998</v>
      </c>
      <c r="I731">
        <v>1.4379999999999999</v>
      </c>
      <c r="J731">
        <v>0.3115</v>
      </c>
    </row>
    <row r="732" spans="1:10">
      <c r="A732" s="14">
        <v>41242</v>
      </c>
      <c r="B732">
        <v>3.29</v>
      </c>
      <c r="C732">
        <v>1.2949999999999999</v>
      </c>
      <c r="D732">
        <v>0.03</v>
      </c>
      <c r="E732">
        <v>0.19700000000000001</v>
      </c>
      <c r="F732">
        <v>0.52375000000000005</v>
      </c>
      <c r="G732">
        <v>0.18856999999999999</v>
      </c>
      <c r="H732">
        <v>2.64</v>
      </c>
      <c r="I732">
        <v>1.4359999999999999</v>
      </c>
      <c r="J732">
        <v>0.3115</v>
      </c>
    </row>
    <row r="733" spans="1:10">
      <c r="A733" s="14">
        <v>41243</v>
      </c>
      <c r="B733">
        <v>3.26</v>
      </c>
      <c r="C733">
        <v>1.2935700000000001</v>
      </c>
      <c r="D733">
        <v>0.03</v>
      </c>
      <c r="E733">
        <v>0.19600000000000001</v>
      </c>
      <c r="F733">
        <v>0.52375000000000005</v>
      </c>
      <c r="G733">
        <v>0.18856999999999999</v>
      </c>
      <c r="H733">
        <v>2.66</v>
      </c>
      <c r="I733">
        <v>1.4359999999999999</v>
      </c>
      <c r="J733">
        <v>0.3115</v>
      </c>
    </row>
    <row r="734" spans="1:10">
      <c r="A734" s="14">
        <v>41246</v>
      </c>
      <c r="B734">
        <v>3.13</v>
      </c>
      <c r="C734">
        <v>1.29417</v>
      </c>
      <c r="D734">
        <v>0.03</v>
      </c>
      <c r="E734">
        <v>0.19600000000000001</v>
      </c>
      <c r="F734">
        <v>0.52375000000000005</v>
      </c>
      <c r="G734">
        <v>0.18856999999999999</v>
      </c>
      <c r="H734">
        <v>2.65</v>
      </c>
      <c r="I734">
        <v>1.44</v>
      </c>
      <c r="J734">
        <v>0.3115</v>
      </c>
    </row>
    <row r="735" spans="1:10">
      <c r="A735" s="14">
        <v>41247</v>
      </c>
      <c r="B735">
        <v>3.12</v>
      </c>
      <c r="C735">
        <v>1.29417</v>
      </c>
      <c r="D735">
        <v>0.03</v>
      </c>
      <c r="E735">
        <v>0.19600000000000001</v>
      </c>
      <c r="F735">
        <v>0.52249999999999996</v>
      </c>
      <c r="G735">
        <v>0.18856999999999999</v>
      </c>
      <c r="H735">
        <v>2.645</v>
      </c>
      <c r="I735">
        <v>1.444</v>
      </c>
      <c r="J735">
        <v>0.3105</v>
      </c>
    </row>
    <row r="736" spans="1:10">
      <c r="A736" s="14">
        <v>41248</v>
      </c>
      <c r="B736">
        <v>3.1</v>
      </c>
      <c r="C736">
        <v>1.29417</v>
      </c>
      <c r="D736">
        <v>0.03</v>
      </c>
      <c r="E736">
        <v>0.19400000000000001</v>
      </c>
      <c r="F736">
        <v>0.52249999999999996</v>
      </c>
      <c r="G736">
        <v>0.18714</v>
      </c>
      <c r="H736">
        <v>2.645</v>
      </c>
      <c r="I736">
        <v>1.446</v>
      </c>
      <c r="J736">
        <v>0.3105</v>
      </c>
    </row>
    <row r="737" spans="1:10">
      <c r="A737" s="14">
        <v>41249</v>
      </c>
      <c r="B737">
        <v>3.1067</v>
      </c>
      <c r="C737">
        <v>1.29417</v>
      </c>
      <c r="D737">
        <v>0.03</v>
      </c>
      <c r="E737">
        <v>0.193</v>
      </c>
      <c r="F737">
        <v>0.52249999999999996</v>
      </c>
      <c r="G737">
        <v>0.18570999999999999</v>
      </c>
      <c r="H737">
        <v>2.6349999999999998</v>
      </c>
      <c r="I737">
        <v>1.448</v>
      </c>
      <c r="J737">
        <v>0.3105</v>
      </c>
    </row>
    <row r="738" spans="1:10">
      <c r="A738" s="14">
        <v>41250</v>
      </c>
      <c r="B738">
        <v>3.1082999999999998</v>
      </c>
      <c r="C738">
        <v>1.29417</v>
      </c>
      <c r="D738">
        <v>0.03</v>
      </c>
      <c r="E738">
        <v>0.192</v>
      </c>
      <c r="F738">
        <v>0.52188000000000001</v>
      </c>
      <c r="G738">
        <v>0.18429000000000001</v>
      </c>
      <c r="H738">
        <v>2.62</v>
      </c>
      <c r="I738">
        <v>1.4379999999999999</v>
      </c>
      <c r="J738">
        <v>0.3105</v>
      </c>
    </row>
    <row r="739" spans="1:10">
      <c r="A739" s="14">
        <v>41253</v>
      </c>
      <c r="B739">
        <v>3.11</v>
      </c>
      <c r="C739">
        <v>1.29417</v>
      </c>
      <c r="D739">
        <v>0.02</v>
      </c>
      <c r="E739">
        <v>0.192</v>
      </c>
      <c r="F739">
        <v>0.52188000000000001</v>
      </c>
      <c r="G739">
        <v>0.18429000000000001</v>
      </c>
      <c r="H739">
        <v>2.63</v>
      </c>
      <c r="I739">
        <v>1.4319999999999999</v>
      </c>
      <c r="J739">
        <v>0.3105</v>
      </c>
    </row>
    <row r="740" spans="1:10">
      <c r="A740" s="14">
        <v>41254</v>
      </c>
      <c r="B740">
        <v>3.11</v>
      </c>
      <c r="C740">
        <v>1.29417</v>
      </c>
      <c r="D740">
        <v>1.6E-2</v>
      </c>
      <c r="E740">
        <v>0.191</v>
      </c>
      <c r="F740">
        <v>0.52188000000000001</v>
      </c>
      <c r="G740">
        <v>0.18285999999999999</v>
      </c>
      <c r="H740">
        <v>2.6549999999999998</v>
      </c>
      <c r="I740">
        <v>1.43</v>
      </c>
      <c r="J740">
        <v>0.3105</v>
      </c>
    </row>
    <row r="741" spans="1:10">
      <c r="A741" s="14">
        <v>41255</v>
      </c>
      <c r="B741">
        <v>3.11</v>
      </c>
      <c r="C741">
        <v>1.29417</v>
      </c>
      <c r="D741">
        <v>1.4E-2</v>
      </c>
      <c r="E741">
        <v>0.191</v>
      </c>
      <c r="F741">
        <v>0.52188000000000001</v>
      </c>
      <c r="G741">
        <v>0.18143000000000001</v>
      </c>
      <c r="H741">
        <v>2.65</v>
      </c>
      <c r="I741">
        <v>1.4339999999999999</v>
      </c>
      <c r="J741">
        <v>0.3105</v>
      </c>
    </row>
    <row r="742" spans="1:10">
      <c r="A742" s="14">
        <v>41256</v>
      </c>
      <c r="B742">
        <v>3.13</v>
      </c>
      <c r="C742">
        <v>1.2929999999999999</v>
      </c>
      <c r="D742">
        <v>1.4E-2</v>
      </c>
      <c r="E742">
        <v>0.191</v>
      </c>
      <c r="F742">
        <v>0.51937999999999995</v>
      </c>
      <c r="G742">
        <v>0.18143000000000001</v>
      </c>
      <c r="H742">
        <v>2.63</v>
      </c>
      <c r="I742">
        <v>1.4319999999999999</v>
      </c>
      <c r="J742">
        <v>0.3095</v>
      </c>
    </row>
    <row r="743" spans="1:10">
      <c r="A743" s="14">
        <v>41257</v>
      </c>
      <c r="B743">
        <v>3.17</v>
      </c>
      <c r="C743">
        <v>1.29417</v>
      </c>
      <c r="D743">
        <v>1.4E-2</v>
      </c>
      <c r="E743">
        <v>0.191</v>
      </c>
      <c r="F743">
        <v>0.51875000000000004</v>
      </c>
      <c r="G743">
        <v>0.18143000000000001</v>
      </c>
      <c r="H743">
        <v>2.605</v>
      </c>
      <c r="I743">
        <v>1.4239999999999999</v>
      </c>
      <c r="J743">
        <v>0.3105</v>
      </c>
    </row>
    <row r="744" spans="1:10">
      <c r="A744" s="14">
        <v>41260</v>
      </c>
      <c r="B744">
        <v>3.1</v>
      </c>
      <c r="C744">
        <v>1.29417</v>
      </c>
      <c r="D744">
        <v>1.4E-2</v>
      </c>
      <c r="E744">
        <v>0.19</v>
      </c>
      <c r="F744">
        <v>0.51875000000000004</v>
      </c>
      <c r="G744">
        <v>0.18143000000000001</v>
      </c>
      <c r="H744">
        <v>2.6150000000000002</v>
      </c>
      <c r="I744">
        <v>1.42</v>
      </c>
      <c r="J744">
        <v>0.3095</v>
      </c>
    </row>
    <row r="745" spans="1:10">
      <c r="A745" s="14">
        <v>41261</v>
      </c>
      <c r="B745">
        <v>3.1267</v>
      </c>
      <c r="C745">
        <v>1.29417</v>
      </c>
      <c r="D745">
        <v>1.4E-2</v>
      </c>
      <c r="E745">
        <v>0.19</v>
      </c>
      <c r="F745">
        <v>0.51875000000000004</v>
      </c>
      <c r="G745">
        <v>0.18143000000000001</v>
      </c>
      <c r="H745">
        <v>2.63</v>
      </c>
      <c r="I745">
        <v>1.41</v>
      </c>
      <c r="J745">
        <v>0.3095</v>
      </c>
    </row>
    <row r="746" spans="1:10">
      <c r="A746" s="14">
        <v>41262</v>
      </c>
      <c r="B746">
        <v>3.14</v>
      </c>
      <c r="C746">
        <v>1.29417</v>
      </c>
      <c r="D746">
        <v>1.4E-2</v>
      </c>
      <c r="E746">
        <v>0.19</v>
      </c>
      <c r="F746">
        <v>0.51875000000000004</v>
      </c>
      <c r="G746">
        <v>0.18143000000000001</v>
      </c>
      <c r="H746">
        <v>2.6349999999999998</v>
      </c>
      <c r="I746">
        <v>1.4</v>
      </c>
      <c r="J746">
        <v>0.308</v>
      </c>
    </row>
    <row r="747" spans="1:10">
      <c r="A747" s="14">
        <v>41263</v>
      </c>
      <c r="B747">
        <v>3.15</v>
      </c>
      <c r="C747">
        <v>1.29417</v>
      </c>
      <c r="D747">
        <v>1.6E-2</v>
      </c>
      <c r="E747">
        <v>0.19</v>
      </c>
      <c r="F747">
        <v>0.51875000000000004</v>
      </c>
      <c r="G747">
        <v>0.18143000000000001</v>
      </c>
      <c r="H747">
        <v>2.6349999999999998</v>
      </c>
      <c r="I747">
        <v>1.39</v>
      </c>
      <c r="J747">
        <v>0.308</v>
      </c>
    </row>
    <row r="748" spans="1:10">
      <c r="A748" s="14">
        <v>41264</v>
      </c>
      <c r="B748">
        <v>3.14</v>
      </c>
      <c r="C748">
        <v>1.29417</v>
      </c>
      <c r="D748">
        <v>1.6E-2</v>
      </c>
      <c r="E748">
        <v>0.189</v>
      </c>
      <c r="F748">
        <v>0.51875000000000004</v>
      </c>
      <c r="G748">
        <v>0.18143000000000001</v>
      </c>
      <c r="H748">
        <v>2.6349999999999998</v>
      </c>
      <c r="I748">
        <v>1.3680000000000001</v>
      </c>
      <c r="J748">
        <v>0.309</v>
      </c>
    </row>
    <row r="749" spans="1:10">
      <c r="A749" s="14">
        <v>41267</v>
      </c>
      <c r="B749">
        <v>3.14</v>
      </c>
      <c r="C749">
        <v>1.29583</v>
      </c>
      <c r="D749">
        <v>1.6E-2</v>
      </c>
      <c r="E749">
        <v>0.189</v>
      </c>
      <c r="F749">
        <v>0.51875000000000004</v>
      </c>
      <c r="G749">
        <v>0.18143000000000001</v>
      </c>
      <c r="H749">
        <v>2.6349999999999998</v>
      </c>
      <c r="I749">
        <v>1.3540000000000001</v>
      </c>
      <c r="J749">
        <v>0.309</v>
      </c>
    </row>
    <row r="750" spans="1:10">
      <c r="A750" s="14">
        <v>41270</v>
      </c>
      <c r="B750">
        <v>3.14</v>
      </c>
      <c r="C750">
        <v>1.29583</v>
      </c>
      <c r="D750">
        <v>1.2E-2</v>
      </c>
      <c r="E750">
        <v>0.188</v>
      </c>
      <c r="F750">
        <v>0.51875000000000004</v>
      </c>
      <c r="G750">
        <v>0.18143000000000001</v>
      </c>
      <c r="H750">
        <v>2.62</v>
      </c>
      <c r="I750">
        <v>1.34</v>
      </c>
      <c r="J750">
        <v>0.31</v>
      </c>
    </row>
    <row r="751" spans="1:10">
      <c r="A751" s="14">
        <v>41271</v>
      </c>
      <c r="B751">
        <v>3.11</v>
      </c>
      <c r="C751">
        <v>1.29583</v>
      </c>
      <c r="D751">
        <v>1.2E-2</v>
      </c>
      <c r="E751">
        <v>0.19</v>
      </c>
      <c r="F751">
        <v>0.51749999999999996</v>
      </c>
      <c r="G751">
        <v>0.18143000000000001</v>
      </c>
      <c r="H751">
        <v>2.64</v>
      </c>
      <c r="I751">
        <v>1.3120000000000001</v>
      </c>
      <c r="J751">
        <v>0.31</v>
      </c>
    </row>
    <row r="752" spans="1:10">
      <c r="A752" s="14">
        <v>41274</v>
      </c>
      <c r="B752">
        <v>3.0733000000000001</v>
      </c>
      <c r="C752">
        <v>1.29417</v>
      </c>
      <c r="D752">
        <v>1.2E-2</v>
      </c>
      <c r="E752">
        <v>0.191</v>
      </c>
      <c r="F752">
        <v>0.51749999999999996</v>
      </c>
      <c r="G752">
        <v>0.17857000000000001</v>
      </c>
      <c r="H752">
        <v>2.645</v>
      </c>
      <c r="I752">
        <v>1.3080000000000001</v>
      </c>
      <c r="J752">
        <v>0.31</v>
      </c>
    </row>
    <row r="753" spans="1:10">
      <c r="A753" s="14">
        <v>41276</v>
      </c>
      <c r="B753">
        <v>3.01</v>
      </c>
      <c r="C753">
        <v>1.29417</v>
      </c>
      <c r="D753">
        <v>1.2E-2</v>
      </c>
      <c r="E753">
        <v>0.19</v>
      </c>
      <c r="F753">
        <v>0.51624999999999999</v>
      </c>
      <c r="G753">
        <v>0.17857000000000001</v>
      </c>
      <c r="H753">
        <v>2.645</v>
      </c>
      <c r="I753">
        <v>1.298</v>
      </c>
      <c r="J753">
        <v>0.31</v>
      </c>
    </row>
    <row r="754" spans="1:10">
      <c r="A754" s="14">
        <v>41277</v>
      </c>
      <c r="B754">
        <v>2.97</v>
      </c>
      <c r="C754">
        <v>1.29417</v>
      </c>
      <c r="D754">
        <v>1.2E-2</v>
      </c>
      <c r="E754">
        <v>0.191</v>
      </c>
      <c r="F754">
        <v>0.51624999999999999</v>
      </c>
      <c r="G754">
        <v>0.17713999999999999</v>
      </c>
      <c r="H754">
        <v>2.64</v>
      </c>
      <c r="I754">
        <v>1.3</v>
      </c>
      <c r="J754">
        <v>0.311</v>
      </c>
    </row>
    <row r="755" spans="1:10">
      <c r="A755" s="14">
        <v>41278</v>
      </c>
      <c r="B755">
        <v>3</v>
      </c>
      <c r="C755">
        <v>1.29417</v>
      </c>
      <c r="D755">
        <v>1.2E-2</v>
      </c>
      <c r="E755">
        <v>0.19</v>
      </c>
      <c r="F755">
        <v>0.51624999999999999</v>
      </c>
      <c r="G755">
        <v>0.17571000000000001</v>
      </c>
      <c r="H755">
        <v>2.6150000000000002</v>
      </c>
      <c r="I755">
        <v>1.298</v>
      </c>
      <c r="J755">
        <v>0.308</v>
      </c>
    </row>
    <row r="756" spans="1:10">
      <c r="A756" s="14">
        <v>41281</v>
      </c>
      <c r="B756">
        <v>3</v>
      </c>
      <c r="C756">
        <v>1.29417</v>
      </c>
      <c r="D756">
        <v>1.2E-2</v>
      </c>
      <c r="E756">
        <v>0.19</v>
      </c>
      <c r="F756">
        <v>0.51500000000000001</v>
      </c>
      <c r="G756">
        <v>0.17571000000000001</v>
      </c>
      <c r="H756">
        <v>2.59</v>
      </c>
      <c r="I756">
        <v>1.288</v>
      </c>
      <c r="J756">
        <v>0.30599999999999999</v>
      </c>
    </row>
    <row r="757" spans="1:10">
      <c r="A757" s="14">
        <v>41282</v>
      </c>
      <c r="B757">
        <v>3.03</v>
      </c>
      <c r="C757">
        <v>1.29417</v>
      </c>
      <c r="D757">
        <v>1.2E-2</v>
      </c>
      <c r="E757">
        <v>0.187</v>
      </c>
      <c r="F757">
        <v>0.51500000000000001</v>
      </c>
      <c r="G757">
        <v>0.17429</v>
      </c>
      <c r="H757">
        <v>2.645</v>
      </c>
      <c r="I757">
        <v>1.276</v>
      </c>
      <c r="J757">
        <v>0.30499999999999999</v>
      </c>
    </row>
    <row r="758" spans="1:10">
      <c r="A758" s="14">
        <v>41283</v>
      </c>
      <c r="B758">
        <v>3.02</v>
      </c>
      <c r="C758">
        <v>1.29417</v>
      </c>
      <c r="D758">
        <v>1.2E-2</v>
      </c>
      <c r="E758">
        <v>0.183</v>
      </c>
      <c r="F758">
        <v>0.51500000000000001</v>
      </c>
      <c r="G758">
        <v>0.17429</v>
      </c>
      <c r="H758">
        <v>2.6549999999999998</v>
      </c>
      <c r="I758">
        <v>1.256</v>
      </c>
      <c r="J758">
        <v>0.30499999999999999</v>
      </c>
    </row>
    <row r="759" spans="1:10">
      <c r="A759" s="14">
        <v>41284</v>
      </c>
      <c r="B759">
        <v>3.05</v>
      </c>
      <c r="C759">
        <v>1.29417</v>
      </c>
      <c r="D759">
        <v>1.2E-2</v>
      </c>
      <c r="E759">
        <v>0.18099999999999999</v>
      </c>
      <c r="F759">
        <v>0.51500000000000001</v>
      </c>
      <c r="G759">
        <v>0.17429</v>
      </c>
      <c r="H759">
        <v>2.6549999999999998</v>
      </c>
      <c r="I759">
        <v>1.242</v>
      </c>
      <c r="J759">
        <v>0.30499999999999999</v>
      </c>
    </row>
    <row r="760" spans="1:10">
      <c r="A760" s="14">
        <v>41285</v>
      </c>
      <c r="B760">
        <v>3.05</v>
      </c>
      <c r="C760">
        <v>1.29417</v>
      </c>
      <c r="D760">
        <v>1.2E-2</v>
      </c>
      <c r="E760">
        <v>0.183</v>
      </c>
      <c r="F760">
        <v>0.51375000000000004</v>
      </c>
      <c r="G760">
        <v>0.17429</v>
      </c>
      <c r="H760">
        <v>2.67</v>
      </c>
      <c r="I760">
        <v>1.246</v>
      </c>
      <c r="J760">
        <v>0.30499999999999999</v>
      </c>
    </row>
    <row r="761" spans="1:10">
      <c r="A761" s="14">
        <v>41288</v>
      </c>
      <c r="B761">
        <v>3.05</v>
      </c>
      <c r="C761">
        <v>1.29417</v>
      </c>
      <c r="D761">
        <v>1.2E-2</v>
      </c>
      <c r="E761">
        <v>0.183</v>
      </c>
      <c r="F761">
        <v>0.51375000000000004</v>
      </c>
      <c r="G761">
        <v>0.17286000000000001</v>
      </c>
      <c r="H761">
        <v>2.6549999999999998</v>
      </c>
      <c r="I761">
        <v>1.242</v>
      </c>
      <c r="J761">
        <v>0.30499999999999999</v>
      </c>
    </row>
    <row r="762" spans="1:10">
      <c r="A762" s="14">
        <v>41289</v>
      </c>
      <c r="B762">
        <v>3.06</v>
      </c>
      <c r="C762">
        <v>1.29417</v>
      </c>
      <c r="D762">
        <v>1.4E-2</v>
      </c>
      <c r="E762">
        <v>0.184</v>
      </c>
      <c r="F762">
        <v>0.51249999999999996</v>
      </c>
      <c r="G762">
        <v>0.17286000000000001</v>
      </c>
      <c r="H762">
        <v>2.7050000000000001</v>
      </c>
      <c r="I762">
        <v>1.232</v>
      </c>
      <c r="J762">
        <v>0.30499999999999999</v>
      </c>
    </row>
    <row r="763" spans="1:10">
      <c r="A763" s="14">
        <v>41290</v>
      </c>
      <c r="B763">
        <v>2.99</v>
      </c>
      <c r="C763">
        <v>1.29417</v>
      </c>
      <c r="D763">
        <v>1.4E-2</v>
      </c>
      <c r="E763">
        <v>0.184</v>
      </c>
      <c r="F763">
        <v>0.51249999999999996</v>
      </c>
      <c r="G763">
        <v>0.17286000000000001</v>
      </c>
      <c r="H763">
        <v>2.67</v>
      </c>
      <c r="I763">
        <v>1.226</v>
      </c>
      <c r="J763">
        <v>0.30499999999999999</v>
      </c>
    </row>
    <row r="764" spans="1:10">
      <c r="A764" s="14">
        <v>41291</v>
      </c>
      <c r="B764">
        <v>3</v>
      </c>
      <c r="C764">
        <v>1.29417</v>
      </c>
      <c r="D764">
        <v>1.6E-2</v>
      </c>
      <c r="E764">
        <v>0.184</v>
      </c>
      <c r="F764">
        <v>0.51249999999999996</v>
      </c>
      <c r="G764">
        <v>0.17213999999999999</v>
      </c>
      <c r="H764">
        <v>2.665</v>
      </c>
      <c r="I764">
        <v>1.224</v>
      </c>
      <c r="J764">
        <v>0.30399999999999999</v>
      </c>
    </row>
    <row r="765" spans="1:10">
      <c r="A765" s="14">
        <v>41292</v>
      </c>
      <c r="B765">
        <v>2.9866999999999999</v>
      </c>
      <c r="C765">
        <v>1.2933300000000001</v>
      </c>
      <c r="D765">
        <v>1.6E-2</v>
      </c>
      <c r="E765">
        <v>0.183</v>
      </c>
      <c r="F765">
        <v>0.51249999999999996</v>
      </c>
      <c r="G765">
        <v>0.17213999999999999</v>
      </c>
      <c r="H765">
        <v>2.64</v>
      </c>
      <c r="I765">
        <v>1.22</v>
      </c>
      <c r="J765">
        <v>0.30399999999999999</v>
      </c>
    </row>
    <row r="766" spans="1:10">
      <c r="A766" s="14">
        <v>41295</v>
      </c>
      <c r="B766">
        <v>2.98</v>
      </c>
      <c r="C766">
        <v>1.29</v>
      </c>
      <c r="D766">
        <v>1.7999999999999999E-2</v>
      </c>
      <c r="E766">
        <v>0.183</v>
      </c>
      <c r="F766">
        <v>0.51124999999999998</v>
      </c>
      <c r="G766">
        <v>0.17</v>
      </c>
      <c r="H766">
        <v>2.645</v>
      </c>
      <c r="I766">
        <v>1.218</v>
      </c>
      <c r="J766">
        <v>0.30299999999999999</v>
      </c>
    </row>
    <row r="767" spans="1:10">
      <c r="A767" s="14">
        <v>41296</v>
      </c>
      <c r="B767">
        <v>2.96</v>
      </c>
      <c r="C767">
        <v>1.29</v>
      </c>
      <c r="D767">
        <v>1.7999999999999999E-2</v>
      </c>
      <c r="E767">
        <v>0.184</v>
      </c>
      <c r="F767">
        <v>0.51124999999999998</v>
      </c>
      <c r="G767">
        <v>0.16929</v>
      </c>
      <c r="H767">
        <v>2.6349999999999998</v>
      </c>
      <c r="I767">
        <v>1.222</v>
      </c>
      <c r="J767">
        <v>0.30299999999999999</v>
      </c>
    </row>
    <row r="768" spans="1:10">
      <c r="A768" s="14">
        <v>41297</v>
      </c>
      <c r="B768">
        <v>2.98</v>
      </c>
      <c r="C768">
        <v>1.29</v>
      </c>
      <c r="D768">
        <v>0.02</v>
      </c>
      <c r="E768">
        <v>0.186</v>
      </c>
      <c r="F768">
        <v>0.51124999999999998</v>
      </c>
      <c r="G768">
        <v>0.16857</v>
      </c>
      <c r="H768">
        <v>2.65</v>
      </c>
      <c r="I768">
        <v>1.218</v>
      </c>
      <c r="J768">
        <v>0.30199999999999999</v>
      </c>
    </row>
    <row r="769" spans="1:10">
      <c r="A769" s="14">
        <v>41298</v>
      </c>
      <c r="B769">
        <v>2.98</v>
      </c>
      <c r="C769">
        <v>1.29</v>
      </c>
      <c r="D769">
        <v>0.02</v>
      </c>
      <c r="E769">
        <v>0.185</v>
      </c>
      <c r="F769">
        <v>0.51124999999999998</v>
      </c>
      <c r="G769">
        <v>0.16714000000000001</v>
      </c>
      <c r="H769">
        <v>2.65</v>
      </c>
      <c r="I769">
        <v>1.21</v>
      </c>
      <c r="J769">
        <v>0.30199999999999999</v>
      </c>
    </row>
    <row r="770" spans="1:10">
      <c r="A770" s="14">
        <v>41299</v>
      </c>
      <c r="B770">
        <v>2.9691999999999998</v>
      </c>
      <c r="C770">
        <v>1.29</v>
      </c>
      <c r="D770">
        <v>0.02</v>
      </c>
      <c r="E770">
        <v>0.186</v>
      </c>
      <c r="F770">
        <v>0.51124999999999998</v>
      </c>
      <c r="G770">
        <v>0.16714000000000001</v>
      </c>
      <c r="H770">
        <v>2.665</v>
      </c>
      <c r="I770">
        <v>1.202</v>
      </c>
      <c r="J770">
        <v>0.30199999999999999</v>
      </c>
    </row>
    <row r="771" spans="1:10">
      <c r="A771" s="14">
        <v>41303</v>
      </c>
      <c r="B771">
        <v>2.9874999999999998</v>
      </c>
      <c r="C771">
        <v>1.29</v>
      </c>
      <c r="D771">
        <v>1.7999999999999999E-2</v>
      </c>
      <c r="E771">
        <v>0.187</v>
      </c>
      <c r="F771">
        <v>0.51124999999999998</v>
      </c>
      <c r="G771">
        <v>0.16714000000000001</v>
      </c>
      <c r="H771">
        <v>2.6749999999999998</v>
      </c>
      <c r="I771">
        <v>1.196</v>
      </c>
      <c r="J771">
        <v>0.30199999999999999</v>
      </c>
    </row>
    <row r="772" spans="1:10">
      <c r="A772" s="14">
        <v>41304</v>
      </c>
      <c r="B772">
        <v>2.9866999999999999</v>
      </c>
      <c r="C772">
        <v>1.2891699999999999</v>
      </c>
      <c r="D772">
        <v>1.7999999999999999E-2</v>
      </c>
      <c r="E772">
        <v>0.188</v>
      </c>
      <c r="F772">
        <v>0.51124999999999998</v>
      </c>
      <c r="G772">
        <v>0.16714000000000001</v>
      </c>
      <c r="H772">
        <v>2.6949999999999998</v>
      </c>
      <c r="I772">
        <v>1.1859999999999999</v>
      </c>
      <c r="J772">
        <v>0.30099999999999999</v>
      </c>
    </row>
    <row r="773" spans="1:10">
      <c r="A773" s="14">
        <v>41305</v>
      </c>
      <c r="B773">
        <v>2.95</v>
      </c>
      <c r="C773">
        <v>1.2891699999999999</v>
      </c>
      <c r="D773">
        <v>1.7999999999999999E-2</v>
      </c>
      <c r="E773">
        <v>0.189</v>
      </c>
      <c r="F773">
        <v>0.51124999999999998</v>
      </c>
      <c r="G773">
        <v>0.16714000000000001</v>
      </c>
      <c r="H773">
        <v>2.7</v>
      </c>
      <c r="I773">
        <v>1.1739999999999999</v>
      </c>
      <c r="J773">
        <v>0.30049999999999999</v>
      </c>
    </row>
    <row r="774" spans="1:10">
      <c r="A774" s="14">
        <v>41306</v>
      </c>
      <c r="B774">
        <v>2.9291999999999998</v>
      </c>
      <c r="C774">
        <v>1.2891699999999999</v>
      </c>
      <c r="D774">
        <v>0.02</v>
      </c>
      <c r="E774">
        <v>0.191</v>
      </c>
      <c r="F774">
        <v>0.51124999999999998</v>
      </c>
      <c r="G774">
        <v>0.16714000000000001</v>
      </c>
      <c r="H774">
        <v>2.645</v>
      </c>
      <c r="I774">
        <v>1.1739999999999999</v>
      </c>
      <c r="J774">
        <v>0.30049999999999999</v>
      </c>
    </row>
    <row r="775" spans="1:10">
      <c r="A775" s="14">
        <v>41309</v>
      </c>
      <c r="B775">
        <v>2.94</v>
      </c>
      <c r="C775">
        <v>1.2891699999999999</v>
      </c>
      <c r="D775">
        <v>2.1999999999999999E-2</v>
      </c>
      <c r="E775">
        <v>0.192</v>
      </c>
      <c r="F775">
        <v>0.51124999999999998</v>
      </c>
      <c r="G775">
        <v>0.16714000000000001</v>
      </c>
      <c r="H775">
        <v>2.6749999999999998</v>
      </c>
      <c r="I775">
        <v>1.18</v>
      </c>
      <c r="J775">
        <v>0.30149999999999999</v>
      </c>
    </row>
    <row r="776" spans="1:10">
      <c r="A776" s="14">
        <v>41310</v>
      </c>
      <c r="B776">
        <v>2.9367000000000001</v>
      </c>
      <c r="C776">
        <v>1.28833</v>
      </c>
      <c r="D776">
        <v>2.1999999999999999E-2</v>
      </c>
      <c r="E776">
        <v>0.192</v>
      </c>
      <c r="F776">
        <v>0.51</v>
      </c>
      <c r="G776">
        <v>0.16714000000000001</v>
      </c>
      <c r="H776">
        <v>2.6749999999999998</v>
      </c>
      <c r="I776">
        <v>1.1879999999999999</v>
      </c>
      <c r="J776">
        <v>0.30049999999999999</v>
      </c>
    </row>
    <row r="777" spans="1:10">
      <c r="A777" s="14">
        <v>41311</v>
      </c>
      <c r="B777">
        <v>2.9424999999999999</v>
      </c>
      <c r="C777">
        <v>1.2875000000000001</v>
      </c>
      <c r="D777">
        <v>2.1999999999999999E-2</v>
      </c>
      <c r="E777">
        <v>0.192</v>
      </c>
      <c r="F777">
        <v>0.51124999999999998</v>
      </c>
      <c r="G777">
        <v>0.16714000000000001</v>
      </c>
      <c r="H777">
        <v>2.6749999999999998</v>
      </c>
      <c r="I777">
        <v>1.1839999999999999</v>
      </c>
      <c r="J777">
        <v>0.29849999999999999</v>
      </c>
    </row>
    <row r="778" spans="1:10">
      <c r="A778" s="14">
        <v>41312</v>
      </c>
      <c r="B778">
        <v>2.9375</v>
      </c>
      <c r="C778">
        <v>1.28667</v>
      </c>
      <c r="D778">
        <v>2.1999999999999999E-2</v>
      </c>
      <c r="E778">
        <v>0.19</v>
      </c>
      <c r="F778">
        <v>0.51124999999999998</v>
      </c>
      <c r="G778">
        <v>0.16714000000000001</v>
      </c>
      <c r="H778">
        <v>2.6549999999999998</v>
      </c>
      <c r="I778">
        <v>1.1779999999999999</v>
      </c>
      <c r="J778">
        <v>0.29799999999999999</v>
      </c>
    </row>
    <row r="779" spans="1:10">
      <c r="A779" s="14">
        <v>41313</v>
      </c>
      <c r="B779">
        <v>2.96</v>
      </c>
      <c r="C779">
        <v>1.28583</v>
      </c>
      <c r="D779">
        <v>2.4E-2</v>
      </c>
      <c r="E779">
        <v>0.19500000000000001</v>
      </c>
      <c r="F779">
        <v>0.51124999999999998</v>
      </c>
      <c r="G779">
        <v>0.16714000000000001</v>
      </c>
      <c r="H779">
        <v>2.6549999999999998</v>
      </c>
      <c r="I779">
        <v>1.1759999999999999</v>
      </c>
      <c r="J779">
        <v>0.29549999999999998</v>
      </c>
    </row>
    <row r="780" spans="1:10">
      <c r="A780" s="14">
        <v>41316</v>
      </c>
      <c r="B780">
        <v>2.9375</v>
      </c>
      <c r="C780">
        <v>1.28583</v>
      </c>
      <c r="D780">
        <v>2.4E-2</v>
      </c>
      <c r="E780">
        <v>0.19900000000000001</v>
      </c>
      <c r="F780">
        <v>0.51124999999999998</v>
      </c>
      <c r="G780">
        <v>0.16714000000000001</v>
      </c>
      <c r="H780">
        <v>2.645</v>
      </c>
      <c r="I780">
        <v>1.1819999999999999</v>
      </c>
      <c r="J780">
        <v>0.29549999999999998</v>
      </c>
    </row>
    <row r="781" spans="1:10">
      <c r="A781" s="14">
        <v>41317</v>
      </c>
      <c r="B781">
        <v>2.9417</v>
      </c>
      <c r="C781">
        <v>1.28583</v>
      </c>
      <c r="D781">
        <v>2.4E-2</v>
      </c>
      <c r="E781">
        <v>0.20200000000000001</v>
      </c>
      <c r="F781">
        <v>0.51124999999999998</v>
      </c>
      <c r="G781">
        <v>0.16714000000000001</v>
      </c>
      <c r="H781">
        <v>2.66</v>
      </c>
      <c r="I781">
        <v>1.1819999999999999</v>
      </c>
      <c r="J781">
        <v>0.29549999999999998</v>
      </c>
    </row>
    <row r="782" spans="1:10">
      <c r="A782" s="14">
        <v>41318</v>
      </c>
      <c r="B782">
        <v>2.9350000000000001</v>
      </c>
      <c r="C782">
        <v>1.28583</v>
      </c>
      <c r="D782">
        <v>2.4E-2</v>
      </c>
      <c r="E782">
        <v>0.20100000000000001</v>
      </c>
      <c r="F782">
        <v>0.51124999999999998</v>
      </c>
      <c r="G782">
        <v>0.16571</v>
      </c>
      <c r="H782">
        <v>2.66</v>
      </c>
      <c r="I782">
        <v>1.1759999999999999</v>
      </c>
      <c r="J782">
        <v>0.29299999999999998</v>
      </c>
    </row>
    <row r="783" spans="1:10">
      <c r="A783" s="14">
        <v>41319</v>
      </c>
      <c r="B783">
        <v>2.9458000000000002</v>
      </c>
      <c r="C783">
        <v>1.28583</v>
      </c>
      <c r="D783">
        <v>2.4E-2</v>
      </c>
      <c r="E783">
        <v>0.20399999999999999</v>
      </c>
      <c r="F783">
        <v>0.51124999999999998</v>
      </c>
      <c r="G783">
        <v>0.16571</v>
      </c>
      <c r="H783">
        <v>2.66</v>
      </c>
      <c r="I783">
        <v>1.1719999999999999</v>
      </c>
      <c r="J783">
        <v>0.29199999999999998</v>
      </c>
    </row>
    <row r="784" spans="1:10">
      <c r="A784" s="14">
        <v>41320</v>
      </c>
      <c r="B784">
        <v>2.92</v>
      </c>
      <c r="C784">
        <v>1.28583</v>
      </c>
      <c r="D784">
        <v>2.4E-2</v>
      </c>
      <c r="E784">
        <v>0.20899999999999999</v>
      </c>
      <c r="F784">
        <v>0.51124999999999998</v>
      </c>
      <c r="G784">
        <v>0.16428999999999999</v>
      </c>
      <c r="H784">
        <v>2.6549999999999998</v>
      </c>
      <c r="I784">
        <v>1.17</v>
      </c>
      <c r="J784">
        <v>0.29199999999999998</v>
      </c>
    </row>
    <row r="785" spans="1:10">
      <c r="A785" s="14">
        <v>41323</v>
      </c>
      <c r="B785">
        <v>2.9066999999999998</v>
      </c>
      <c r="C785">
        <v>1.28583</v>
      </c>
      <c r="D785">
        <v>2.4E-2</v>
      </c>
      <c r="E785">
        <v>0.20899999999999999</v>
      </c>
      <c r="F785">
        <v>0.51</v>
      </c>
      <c r="G785">
        <v>0.16428999999999999</v>
      </c>
      <c r="H785">
        <v>2.645</v>
      </c>
      <c r="I785">
        <v>1.1679999999999999</v>
      </c>
      <c r="J785">
        <v>0.29310000000000003</v>
      </c>
    </row>
    <row r="786" spans="1:10">
      <c r="A786" s="14">
        <v>41324</v>
      </c>
      <c r="B786">
        <v>2.9192</v>
      </c>
      <c r="C786">
        <v>1.2849999999999999</v>
      </c>
      <c r="D786">
        <v>2.4E-2</v>
      </c>
      <c r="E786">
        <v>0.20899999999999999</v>
      </c>
      <c r="F786">
        <v>0.51</v>
      </c>
      <c r="G786">
        <v>0.16428999999999999</v>
      </c>
      <c r="H786">
        <v>2.66</v>
      </c>
      <c r="I786">
        <v>1.1559999999999999</v>
      </c>
      <c r="J786">
        <v>0.29210000000000003</v>
      </c>
    </row>
    <row r="787" spans="1:10">
      <c r="A787" s="14">
        <v>41325</v>
      </c>
      <c r="B787">
        <v>2.94</v>
      </c>
      <c r="C787">
        <v>1.2849999999999999</v>
      </c>
      <c r="D787">
        <v>2.4E-2</v>
      </c>
      <c r="E787">
        <v>0.20899999999999999</v>
      </c>
      <c r="F787">
        <v>0.51124999999999998</v>
      </c>
      <c r="G787">
        <v>0.16428999999999999</v>
      </c>
      <c r="H787">
        <v>2.66</v>
      </c>
      <c r="I787">
        <v>1.1879999999999999</v>
      </c>
      <c r="J787">
        <v>0.29010000000000002</v>
      </c>
    </row>
    <row r="788" spans="1:10">
      <c r="A788" s="14">
        <v>41326</v>
      </c>
      <c r="B788">
        <v>2.9392</v>
      </c>
      <c r="C788">
        <v>1.2849999999999999</v>
      </c>
      <c r="D788">
        <v>2.4E-2</v>
      </c>
      <c r="E788">
        <v>0.21099999999999999</v>
      </c>
      <c r="F788">
        <v>0.51124999999999998</v>
      </c>
      <c r="G788">
        <v>0.16286</v>
      </c>
      <c r="H788">
        <v>2.665</v>
      </c>
      <c r="I788">
        <v>1.19</v>
      </c>
      <c r="J788">
        <v>0.29010000000000002</v>
      </c>
    </row>
    <row r="789" spans="1:10">
      <c r="A789" s="14">
        <v>41327</v>
      </c>
      <c r="B789">
        <v>2.9567000000000001</v>
      </c>
      <c r="C789">
        <v>1.2849999999999999</v>
      </c>
      <c r="D789">
        <v>2.4E-2</v>
      </c>
      <c r="E789">
        <v>0.214</v>
      </c>
      <c r="F789">
        <v>0.51</v>
      </c>
      <c r="G789">
        <v>0.16142999999999999</v>
      </c>
      <c r="H789">
        <v>2.65</v>
      </c>
      <c r="I789">
        <v>1.19</v>
      </c>
      <c r="J789">
        <v>0.29010000000000002</v>
      </c>
    </row>
    <row r="790" spans="1:10">
      <c r="A790" s="14">
        <v>41330</v>
      </c>
      <c r="B790">
        <v>2.9782999999999999</v>
      </c>
      <c r="C790">
        <v>1.2849999999999999</v>
      </c>
      <c r="D790">
        <v>2.4E-2</v>
      </c>
      <c r="E790">
        <v>0.224</v>
      </c>
      <c r="F790">
        <v>0.51</v>
      </c>
      <c r="G790">
        <v>0.16142999999999999</v>
      </c>
      <c r="H790">
        <v>2.6549999999999998</v>
      </c>
      <c r="I790">
        <v>1.19</v>
      </c>
      <c r="J790">
        <v>0.28910000000000002</v>
      </c>
    </row>
    <row r="791" spans="1:10">
      <c r="A791" s="14">
        <v>41331</v>
      </c>
      <c r="B791">
        <v>2.9782999999999999</v>
      </c>
      <c r="C791">
        <v>1.2849999999999999</v>
      </c>
      <c r="D791">
        <v>2.4E-2</v>
      </c>
      <c r="E791">
        <v>0.22600000000000001</v>
      </c>
      <c r="F791">
        <v>0.51</v>
      </c>
      <c r="G791">
        <v>0.16142999999999999</v>
      </c>
      <c r="H791">
        <v>2.665</v>
      </c>
      <c r="I791">
        <v>1.194</v>
      </c>
      <c r="J791">
        <v>0.28910000000000002</v>
      </c>
    </row>
    <row r="792" spans="1:10">
      <c r="A792" s="14">
        <v>41332</v>
      </c>
      <c r="B792">
        <v>2.96</v>
      </c>
      <c r="C792">
        <v>1.2849999999999999</v>
      </c>
      <c r="D792">
        <v>2.4E-2</v>
      </c>
      <c r="E792">
        <v>0.23</v>
      </c>
      <c r="F792">
        <v>0.50875000000000004</v>
      </c>
      <c r="G792">
        <v>0.16142999999999999</v>
      </c>
      <c r="H792">
        <v>2.6749999999999998</v>
      </c>
      <c r="I792">
        <v>1.194</v>
      </c>
      <c r="J792">
        <v>0.28910000000000002</v>
      </c>
    </row>
    <row r="793" spans="1:10">
      <c r="A793" s="14">
        <v>41333</v>
      </c>
      <c r="B793">
        <v>2.9716999999999998</v>
      </c>
      <c r="C793">
        <v>1.2849999999999999</v>
      </c>
      <c r="D793">
        <v>2.4E-2</v>
      </c>
      <c r="E793">
        <v>0.23200000000000001</v>
      </c>
      <c r="F793">
        <v>0.50812999999999997</v>
      </c>
      <c r="G793">
        <v>0.16142999999999999</v>
      </c>
      <c r="H793">
        <v>2.665</v>
      </c>
      <c r="I793">
        <v>1.196</v>
      </c>
      <c r="J793">
        <v>0.28810000000000002</v>
      </c>
    </row>
    <row r="794" spans="1:10">
      <c r="A794" s="14">
        <v>41334</v>
      </c>
      <c r="B794">
        <v>2.9458000000000002</v>
      </c>
      <c r="C794">
        <v>1.2849999999999999</v>
      </c>
      <c r="D794">
        <v>2.4E-2</v>
      </c>
      <c r="E794">
        <v>0.23400000000000001</v>
      </c>
      <c r="F794">
        <v>0.50812999999999997</v>
      </c>
      <c r="G794">
        <v>0.16142999999999999</v>
      </c>
      <c r="H794">
        <v>2.67</v>
      </c>
      <c r="I794">
        <v>1.202</v>
      </c>
      <c r="J794">
        <v>0.28810000000000002</v>
      </c>
    </row>
    <row r="795" spans="1:10">
      <c r="A795" s="14">
        <v>41337</v>
      </c>
      <c r="B795">
        <v>2.95</v>
      </c>
      <c r="C795">
        <v>1.2849999999999999</v>
      </c>
      <c r="D795">
        <v>2.4E-2</v>
      </c>
      <c r="E795">
        <v>0.23300000000000001</v>
      </c>
      <c r="F795">
        <v>0.50812999999999997</v>
      </c>
      <c r="G795">
        <v>0.16142999999999999</v>
      </c>
      <c r="H795">
        <v>2.68</v>
      </c>
      <c r="I795">
        <v>1.208</v>
      </c>
      <c r="J795">
        <v>0.28660000000000002</v>
      </c>
    </row>
    <row r="796" spans="1:10">
      <c r="A796" s="14">
        <v>41338</v>
      </c>
      <c r="B796">
        <v>2.95</v>
      </c>
      <c r="C796">
        <v>1.2849999999999999</v>
      </c>
      <c r="D796">
        <v>2.1999999999999999E-2</v>
      </c>
      <c r="E796">
        <v>0.23300000000000001</v>
      </c>
      <c r="F796">
        <v>0.50812999999999997</v>
      </c>
      <c r="G796">
        <v>0.16142999999999999</v>
      </c>
      <c r="H796">
        <v>2.68</v>
      </c>
      <c r="I796">
        <v>1.214</v>
      </c>
      <c r="J796">
        <v>0.28660000000000002</v>
      </c>
    </row>
    <row r="797" spans="1:10">
      <c r="A797" s="14">
        <v>41339</v>
      </c>
      <c r="B797">
        <v>2.9891999999999999</v>
      </c>
      <c r="C797">
        <v>1.2849999999999999</v>
      </c>
      <c r="D797">
        <v>2.1999999999999999E-2</v>
      </c>
      <c r="E797">
        <v>0.23300000000000001</v>
      </c>
      <c r="F797">
        <v>0.50812999999999997</v>
      </c>
      <c r="G797">
        <v>0.16142999999999999</v>
      </c>
      <c r="H797">
        <v>2.6749999999999998</v>
      </c>
      <c r="I797">
        <v>1.222</v>
      </c>
      <c r="J797">
        <v>0.28710000000000002</v>
      </c>
    </row>
    <row r="798" spans="1:10">
      <c r="A798" s="14">
        <v>41340</v>
      </c>
      <c r="B798">
        <v>2.9817</v>
      </c>
      <c r="C798">
        <v>1.2849999999999999</v>
      </c>
      <c r="D798">
        <v>2.1999999999999999E-2</v>
      </c>
      <c r="E798">
        <v>0.23200000000000001</v>
      </c>
      <c r="F798">
        <v>0.50812999999999997</v>
      </c>
      <c r="G798">
        <v>0.16142999999999999</v>
      </c>
      <c r="H798">
        <v>2.68</v>
      </c>
      <c r="I798">
        <v>1.224</v>
      </c>
      <c r="J798">
        <v>0.28710000000000002</v>
      </c>
    </row>
    <row r="799" spans="1:10">
      <c r="A799" s="14">
        <v>41341</v>
      </c>
      <c r="B799">
        <v>3.02</v>
      </c>
      <c r="C799">
        <v>1.2849999999999999</v>
      </c>
      <c r="D799">
        <v>2.1999999999999999E-2</v>
      </c>
      <c r="E799">
        <v>0.22700000000000001</v>
      </c>
      <c r="F799">
        <v>0.50688</v>
      </c>
      <c r="G799">
        <v>0.16142999999999999</v>
      </c>
      <c r="H799">
        <v>2.6850000000000001</v>
      </c>
      <c r="I799">
        <v>1.234</v>
      </c>
      <c r="J799">
        <v>0.28410000000000002</v>
      </c>
    </row>
    <row r="800" spans="1:10">
      <c r="A800" s="14">
        <v>41344</v>
      </c>
      <c r="B800">
        <v>3.0516999999999999</v>
      </c>
      <c r="C800">
        <v>1.28583</v>
      </c>
      <c r="D800">
        <v>2.1999999999999999E-2</v>
      </c>
      <c r="E800">
        <v>0.22700000000000001</v>
      </c>
      <c r="F800">
        <v>0.50688</v>
      </c>
      <c r="G800">
        <v>0.16</v>
      </c>
      <c r="H800">
        <v>2.6749999999999998</v>
      </c>
      <c r="I800">
        <v>1.246</v>
      </c>
      <c r="J800">
        <v>0.28310000000000002</v>
      </c>
    </row>
    <row r="801" spans="1:10">
      <c r="A801" s="14">
        <v>41345</v>
      </c>
      <c r="B801">
        <v>3.0825</v>
      </c>
      <c r="C801">
        <v>1.28583</v>
      </c>
      <c r="D801">
        <v>2.1999999999999999E-2</v>
      </c>
      <c r="E801">
        <v>0.22600000000000001</v>
      </c>
      <c r="F801">
        <v>0.50688</v>
      </c>
      <c r="G801">
        <v>0.16</v>
      </c>
      <c r="H801">
        <v>2.665</v>
      </c>
      <c r="I801">
        <v>1.26</v>
      </c>
      <c r="J801">
        <v>0.28110000000000002</v>
      </c>
    </row>
    <row r="802" spans="1:10">
      <c r="A802" s="14">
        <v>41346</v>
      </c>
      <c r="B802">
        <v>3.07</v>
      </c>
      <c r="C802">
        <v>1.28583</v>
      </c>
      <c r="D802">
        <v>2.1999999999999999E-2</v>
      </c>
      <c r="E802">
        <v>0.22600000000000001</v>
      </c>
      <c r="F802">
        <v>0.50688</v>
      </c>
      <c r="G802">
        <v>0.16</v>
      </c>
      <c r="H802">
        <v>2.665</v>
      </c>
      <c r="I802">
        <v>1.264</v>
      </c>
      <c r="J802">
        <v>0.27960000000000002</v>
      </c>
    </row>
    <row r="803" spans="1:10">
      <c r="A803" s="14">
        <v>41347</v>
      </c>
      <c r="B803">
        <v>3.0508000000000002</v>
      </c>
      <c r="C803">
        <v>1.28583</v>
      </c>
      <c r="D803">
        <v>2.1999999999999999E-2</v>
      </c>
      <c r="E803">
        <v>0.22600000000000001</v>
      </c>
      <c r="F803">
        <v>0.50688</v>
      </c>
      <c r="G803">
        <v>0.16</v>
      </c>
      <c r="H803">
        <v>2.665</v>
      </c>
      <c r="I803">
        <v>1.26</v>
      </c>
      <c r="J803">
        <v>0.28060000000000002</v>
      </c>
    </row>
    <row r="804" spans="1:10">
      <c r="A804" s="14">
        <v>41348</v>
      </c>
      <c r="B804">
        <v>3.1292</v>
      </c>
      <c r="C804">
        <v>1.2833300000000001</v>
      </c>
      <c r="D804">
        <v>2.1999999999999999E-2</v>
      </c>
      <c r="E804">
        <v>0.22500000000000001</v>
      </c>
      <c r="F804">
        <v>0.50688</v>
      </c>
      <c r="G804">
        <v>0.16</v>
      </c>
      <c r="H804">
        <v>2.68</v>
      </c>
      <c r="I804">
        <v>1.26</v>
      </c>
      <c r="J804">
        <v>0.28010000000000002</v>
      </c>
    </row>
    <row r="805" spans="1:10">
      <c r="A805" s="14">
        <v>41351</v>
      </c>
      <c r="B805">
        <v>3.03</v>
      </c>
      <c r="C805">
        <v>1.2833300000000001</v>
      </c>
      <c r="D805">
        <v>2.1999999999999999E-2</v>
      </c>
      <c r="E805">
        <v>0.223</v>
      </c>
      <c r="F805">
        <v>0.50688</v>
      </c>
      <c r="G805">
        <v>0.16</v>
      </c>
      <c r="H805">
        <v>2.68</v>
      </c>
      <c r="I805">
        <v>1.26</v>
      </c>
      <c r="J805">
        <v>0.28010000000000002</v>
      </c>
    </row>
    <row r="806" spans="1:10">
      <c r="A806" s="14">
        <v>41352</v>
      </c>
      <c r="B806">
        <v>3.03</v>
      </c>
      <c r="C806">
        <v>1.2833300000000001</v>
      </c>
      <c r="D806">
        <v>2.1999999999999999E-2</v>
      </c>
      <c r="E806">
        <v>0.221</v>
      </c>
      <c r="F806">
        <v>0.50688</v>
      </c>
      <c r="G806">
        <v>0.16</v>
      </c>
      <c r="H806">
        <v>2.6749999999999998</v>
      </c>
      <c r="I806">
        <v>1.254</v>
      </c>
      <c r="J806">
        <v>0.28110000000000002</v>
      </c>
    </row>
    <row r="807" spans="1:10">
      <c r="A807" s="14">
        <v>41353</v>
      </c>
      <c r="B807">
        <v>3.0482999999999998</v>
      </c>
      <c r="C807">
        <v>1.2833300000000001</v>
      </c>
      <c r="D807">
        <v>2.1999999999999999E-2</v>
      </c>
      <c r="E807">
        <v>0.221</v>
      </c>
      <c r="F807">
        <v>0.50688</v>
      </c>
      <c r="G807">
        <v>0.16</v>
      </c>
      <c r="H807">
        <v>2.6850000000000001</v>
      </c>
      <c r="I807">
        <v>1.246</v>
      </c>
      <c r="J807">
        <v>0.28010000000000002</v>
      </c>
    </row>
    <row r="808" spans="1:10">
      <c r="A808" s="14">
        <v>41354</v>
      </c>
      <c r="B808">
        <v>3.0375000000000001</v>
      </c>
      <c r="C808">
        <v>1.2833300000000001</v>
      </c>
      <c r="D808">
        <v>2.1999999999999999E-2</v>
      </c>
      <c r="E808">
        <v>0.22</v>
      </c>
      <c r="F808">
        <v>0.50688</v>
      </c>
      <c r="G808">
        <v>0.16</v>
      </c>
      <c r="H808">
        <v>2.665</v>
      </c>
      <c r="I808">
        <v>1.236</v>
      </c>
      <c r="J808">
        <v>0.28010000000000002</v>
      </c>
    </row>
    <row r="809" spans="1:10">
      <c r="A809" s="14">
        <v>41355</v>
      </c>
      <c r="B809">
        <v>3.06</v>
      </c>
      <c r="C809">
        <v>1.2833300000000001</v>
      </c>
      <c r="D809">
        <v>2.1999999999999999E-2</v>
      </c>
      <c r="E809">
        <v>0.218</v>
      </c>
      <c r="F809">
        <v>0.50688</v>
      </c>
      <c r="G809">
        <v>0.16</v>
      </c>
      <c r="H809">
        <v>2.6549999999999998</v>
      </c>
      <c r="I809">
        <v>1.232</v>
      </c>
      <c r="J809">
        <v>0.28010000000000002</v>
      </c>
    </row>
    <row r="810" spans="1:10">
      <c r="A810" s="14">
        <v>41358</v>
      </c>
      <c r="B810">
        <v>3.04</v>
      </c>
      <c r="C810">
        <v>1.2833300000000001</v>
      </c>
      <c r="D810">
        <v>2.1999999999999999E-2</v>
      </c>
      <c r="E810">
        <v>0.21299999999999999</v>
      </c>
      <c r="F810">
        <v>0.50688</v>
      </c>
      <c r="G810">
        <v>0.16</v>
      </c>
      <c r="H810">
        <v>2.6549999999999998</v>
      </c>
      <c r="I810">
        <v>1.236</v>
      </c>
      <c r="J810">
        <v>0.28010000000000002</v>
      </c>
    </row>
    <row r="811" spans="1:10">
      <c r="A811" s="14">
        <v>41359</v>
      </c>
      <c r="B811">
        <v>3.04</v>
      </c>
      <c r="C811">
        <v>1.2833300000000001</v>
      </c>
      <c r="D811">
        <v>2.1999999999999999E-2</v>
      </c>
      <c r="E811">
        <v>0.21</v>
      </c>
      <c r="F811">
        <v>0.50688</v>
      </c>
      <c r="G811">
        <v>0.16</v>
      </c>
      <c r="H811">
        <v>2.665</v>
      </c>
      <c r="I811">
        <v>1.244</v>
      </c>
      <c r="J811">
        <v>0.28210000000000002</v>
      </c>
    </row>
    <row r="812" spans="1:10">
      <c r="A812" s="14">
        <v>41360</v>
      </c>
      <c r="B812">
        <v>3.1</v>
      </c>
      <c r="C812">
        <v>1.2833300000000001</v>
      </c>
      <c r="D812">
        <v>2.1999999999999999E-2</v>
      </c>
      <c r="E812">
        <v>0.21</v>
      </c>
      <c r="F812">
        <v>0.50688</v>
      </c>
      <c r="G812">
        <v>0.16</v>
      </c>
      <c r="H812">
        <v>2.66</v>
      </c>
      <c r="I812">
        <v>1.246</v>
      </c>
      <c r="J812">
        <v>0.28410000000000002</v>
      </c>
    </row>
    <row r="813" spans="1:10">
      <c r="A813" s="14">
        <v>41361</v>
      </c>
      <c r="B813">
        <v>3.1042000000000001</v>
      </c>
      <c r="C813">
        <v>1.2833300000000001</v>
      </c>
      <c r="D813">
        <v>2.1999999999999999E-2</v>
      </c>
      <c r="E813">
        <v>0.20899999999999999</v>
      </c>
      <c r="F813">
        <v>0.50688</v>
      </c>
      <c r="G813">
        <v>0.16</v>
      </c>
      <c r="H813">
        <v>2.6549999999999998</v>
      </c>
      <c r="I813">
        <v>1.244</v>
      </c>
      <c r="J813">
        <v>0.28410000000000002</v>
      </c>
    </row>
    <row r="814" spans="1:10">
      <c r="A814" s="14">
        <v>41366</v>
      </c>
      <c r="B814">
        <v>3.05</v>
      </c>
      <c r="C814">
        <v>1.2833300000000001</v>
      </c>
      <c r="D814">
        <v>2.1999999999999999E-2</v>
      </c>
      <c r="E814">
        <v>0.20599999999999999</v>
      </c>
      <c r="F814">
        <v>0.50688</v>
      </c>
      <c r="G814">
        <v>0.16</v>
      </c>
      <c r="H814">
        <v>2.6549999999999998</v>
      </c>
      <c r="I814">
        <v>1.24</v>
      </c>
      <c r="J814">
        <v>0.28460000000000002</v>
      </c>
    </row>
    <row r="815" spans="1:10">
      <c r="A815" s="14">
        <v>41367</v>
      </c>
      <c r="B815">
        <v>3.07</v>
      </c>
      <c r="C815">
        <v>1.2816700000000001</v>
      </c>
      <c r="D815">
        <v>2.1999999999999999E-2</v>
      </c>
      <c r="E815">
        <v>0.20200000000000001</v>
      </c>
      <c r="F815">
        <v>0.50688</v>
      </c>
      <c r="G815">
        <v>0.16</v>
      </c>
      <c r="H815">
        <v>2.66</v>
      </c>
      <c r="I815">
        <v>1.236</v>
      </c>
      <c r="J815">
        <v>0.28310000000000002</v>
      </c>
    </row>
    <row r="816" spans="1:10">
      <c r="A816" s="14">
        <v>41368</v>
      </c>
      <c r="B816">
        <v>3.07</v>
      </c>
      <c r="C816">
        <v>1.2816700000000001</v>
      </c>
      <c r="D816">
        <v>2.1999999999999999E-2</v>
      </c>
      <c r="E816">
        <v>0.2</v>
      </c>
      <c r="F816">
        <v>0.50688</v>
      </c>
      <c r="G816">
        <v>0.16142999999999999</v>
      </c>
      <c r="H816">
        <v>2.6549999999999998</v>
      </c>
      <c r="I816">
        <v>1.238</v>
      </c>
      <c r="J816">
        <v>0.28360000000000002</v>
      </c>
    </row>
    <row r="817" spans="1:10">
      <c r="A817" s="14">
        <v>41369</v>
      </c>
      <c r="B817">
        <v>3.0733000000000001</v>
      </c>
      <c r="C817">
        <v>1.2816700000000001</v>
      </c>
      <c r="D817">
        <v>2.1999999999999999E-2</v>
      </c>
      <c r="E817">
        <v>0.2</v>
      </c>
      <c r="F817">
        <v>0.50688</v>
      </c>
      <c r="G817">
        <v>0.16142999999999999</v>
      </c>
      <c r="H817">
        <v>2.645</v>
      </c>
      <c r="I817">
        <v>1.24</v>
      </c>
      <c r="J817">
        <v>0.28360000000000002</v>
      </c>
    </row>
    <row r="818" spans="1:10">
      <c r="A818" s="14">
        <v>41372</v>
      </c>
      <c r="B818">
        <v>3.0682999999999998</v>
      </c>
      <c r="C818">
        <v>1.2816700000000001</v>
      </c>
      <c r="D818">
        <v>2.1999999999999999E-2</v>
      </c>
      <c r="E818">
        <v>0.2</v>
      </c>
      <c r="F818">
        <v>0.50688</v>
      </c>
      <c r="G818">
        <v>0.16142999999999999</v>
      </c>
      <c r="H818">
        <v>2.6549999999999998</v>
      </c>
      <c r="I818">
        <v>1.24</v>
      </c>
      <c r="J818">
        <v>0.28260000000000002</v>
      </c>
    </row>
    <row r="819" spans="1:10">
      <c r="A819" s="14">
        <v>41373</v>
      </c>
      <c r="B819">
        <v>3.0617000000000001</v>
      </c>
      <c r="C819">
        <v>1.2816700000000001</v>
      </c>
      <c r="D819">
        <v>2.1999999999999999E-2</v>
      </c>
      <c r="E819">
        <v>0.20100000000000001</v>
      </c>
      <c r="F819">
        <v>0.50688</v>
      </c>
      <c r="G819">
        <v>0.16142999999999999</v>
      </c>
      <c r="H819">
        <v>2.65</v>
      </c>
      <c r="I819">
        <v>1.238</v>
      </c>
      <c r="J819">
        <v>0.28210000000000002</v>
      </c>
    </row>
    <row r="820" spans="1:10">
      <c r="A820" s="14">
        <v>41374</v>
      </c>
      <c r="B820">
        <v>3.1</v>
      </c>
      <c r="C820">
        <v>1.2808299999999999</v>
      </c>
      <c r="D820">
        <v>2.1999999999999999E-2</v>
      </c>
      <c r="E820">
        <v>0.20100000000000001</v>
      </c>
      <c r="F820">
        <v>0.50688</v>
      </c>
      <c r="G820">
        <v>0.16</v>
      </c>
      <c r="H820">
        <v>2.65</v>
      </c>
      <c r="I820">
        <v>1.238</v>
      </c>
      <c r="J820">
        <v>0.28110000000000002</v>
      </c>
    </row>
    <row r="821" spans="1:10">
      <c r="A821" s="14">
        <v>41375</v>
      </c>
      <c r="B821">
        <v>3.09</v>
      </c>
      <c r="C821">
        <v>1.28</v>
      </c>
      <c r="D821">
        <v>2.1999999999999999E-2</v>
      </c>
      <c r="E821">
        <v>0.20100000000000001</v>
      </c>
      <c r="F821">
        <v>0.50688</v>
      </c>
      <c r="G821">
        <v>0.15714</v>
      </c>
      <c r="H821">
        <v>2.645</v>
      </c>
      <c r="I821">
        <v>1.238</v>
      </c>
      <c r="J821">
        <v>0.28039999999999998</v>
      </c>
    </row>
    <row r="822" spans="1:10">
      <c r="A822" s="14">
        <v>41376</v>
      </c>
      <c r="B822">
        <v>3.0583</v>
      </c>
      <c r="C822">
        <v>1.28</v>
      </c>
      <c r="D822">
        <v>2.1999999999999999E-2</v>
      </c>
      <c r="E822">
        <v>0.20300000000000001</v>
      </c>
      <c r="F822">
        <v>0.50688</v>
      </c>
      <c r="G822">
        <v>0.15570999999999999</v>
      </c>
      <c r="H822">
        <v>2.645</v>
      </c>
      <c r="I822">
        <v>1.24</v>
      </c>
      <c r="J822">
        <v>0.27939999999999998</v>
      </c>
    </row>
    <row r="823" spans="1:10">
      <c r="A823" s="14">
        <v>41379</v>
      </c>
      <c r="B823">
        <v>3.0442</v>
      </c>
      <c r="C823">
        <v>1.28</v>
      </c>
      <c r="D823">
        <v>2.1999999999999999E-2</v>
      </c>
      <c r="E823">
        <v>0.20399999999999999</v>
      </c>
      <c r="F823">
        <v>0.50688</v>
      </c>
      <c r="G823">
        <v>0.15570999999999999</v>
      </c>
      <c r="H823">
        <v>2.645</v>
      </c>
      <c r="I823">
        <v>1.244</v>
      </c>
      <c r="J823">
        <v>0.27939999999999998</v>
      </c>
    </row>
    <row r="824" spans="1:10">
      <c r="A824" s="14">
        <v>41380</v>
      </c>
      <c r="B824">
        <v>2.9916999999999998</v>
      </c>
      <c r="C824">
        <v>1.28</v>
      </c>
      <c r="D824">
        <v>0.02</v>
      </c>
      <c r="E824">
        <v>0.20399999999999999</v>
      </c>
      <c r="F824">
        <v>0.50688</v>
      </c>
      <c r="G824">
        <v>0.15570999999999999</v>
      </c>
      <c r="H824">
        <v>2.645</v>
      </c>
      <c r="I824">
        <v>1.244</v>
      </c>
      <c r="J824">
        <v>0.27810000000000001</v>
      </c>
    </row>
    <row r="825" spans="1:10">
      <c r="A825" s="14">
        <v>41381</v>
      </c>
      <c r="B825">
        <v>3.0074999999999998</v>
      </c>
      <c r="C825">
        <v>1.28</v>
      </c>
      <c r="D825">
        <v>0.02</v>
      </c>
      <c r="E825">
        <v>0.20599999999999999</v>
      </c>
      <c r="F825">
        <v>0.50688</v>
      </c>
      <c r="G825">
        <v>0.15570999999999999</v>
      </c>
      <c r="H825">
        <v>2.645</v>
      </c>
      <c r="I825">
        <v>1.246</v>
      </c>
      <c r="J825">
        <v>0.27710000000000001</v>
      </c>
    </row>
    <row r="826" spans="1:10">
      <c r="A826" s="14">
        <v>41382</v>
      </c>
      <c r="B826">
        <v>2.9874999999999998</v>
      </c>
      <c r="C826">
        <v>1.28</v>
      </c>
      <c r="D826">
        <v>0.02</v>
      </c>
      <c r="E826">
        <v>0.20699999999999999</v>
      </c>
      <c r="F826">
        <v>0.50688</v>
      </c>
      <c r="G826">
        <v>0.15570999999999999</v>
      </c>
      <c r="H826">
        <v>2.66</v>
      </c>
      <c r="I826">
        <v>1.252</v>
      </c>
      <c r="J826">
        <v>0.27710000000000001</v>
      </c>
    </row>
    <row r="827" spans="1:10">
      <c r="A827" s="14">
        <v>41383</v>
      </c>
      <c r="B827">
        <v>2.98</v>
      </c>
      <c r="C827">
        <v>1.28</v>
      </c>
      <c r="D827">
        <v>0.02</v>
      </c>
      <c r="E827">
        <v>0.21</v>
      </c>
      <c r="F827">
        <v>0.50563000000000002</v>
      </c>
      <c r="G827">
        <v>0.15570999999999999</v>
      </c>
      <c r="H827">
        <v>2.6349999999999998</v>
      </c>
      <c r="I827">
        <v>1.254</v>
      </c>
      <c r="J827">
        <v>0.27760000000000001</v>
      </c>
    </row>
    <row r="828" spans="1:10">
      <c r="A828" s="14">
        <v>41386</v>
      </c>
      <c r="B828">
        <v>2.9483000000000001</v>
      </c>
      <c r="C828">
        <v>1.28</v>
      </c>
      <c r="D828">
        <v>0.02</v>
      </c>
      <c r="E828">
        <v>0.21099999999999999</v>
      </c>
      <c r="F828">
        <v>0.50563000000000002</v>
      </c>
      <c r="G828">
        <v>0.15570999999999999</v>
      </c>
      <c r="H828">
        <v>2.645</v>
      </c>
      <c r="I828">
        <v>1.252</v>
      </c>
      <c r="J828">
        <v>0.27760000000000001</v>
      </c>
    </row>
    <row r="829" spans="1:10">
      <c r="A829" s="14">
        <v>41387</v>
      </c>
      <c r="B829">
        <v>2.99</v>
      </c>
      <c r="C829">
        <v>1.28</v>
      </c>
      <c r="D829">
        <v>0.02</v>
      </c>
      <c r="E829">
        <v>0.215</v>
      </c>
      <c r="F829">
        <v>0.50563000000000002</v>
      </c>
      <c r="G829">
        <v>0.15570999999999999</v>
      </c>
      <c r="H829">
        <v>2.625</v>
      </c>
      <c r="I829">
        <v>1.248</v>
      </c>
      <c r="J829">
        <v>0.27710000000000001</v>
      </c>
    </row>
    <row r="830" spans="1:10">
      <c r="A830" s="14">
        <v>41388</v>
      </c>
      <c r="B830">
        <v>2.97</v>
      </c>
      <c r="C830">
        <v>1.28</v>
      </c>
      <c r="D830">
        <v>0.02</v>
      </c>
      <c r="E830">
        <v>0.214</v>
      </c>
      <c r="F830">
        <v>0.50438000000000005</v>
      </c>
      <c r="G830">
        <v>0.15714</v>
      </c>
      <c r="H830">
        <v>2.645</v>
      </c>
      <c r="I830">
        <v>1.24</v>
      </c>
      <c r="J830">
        <v>0.27610000000000001</v>
      </c>
    </row>
    <row r="831" spans="1:10">
      <c r="A831" s="14">
        <v>41390</v>
      </c>
      <c r="B831">
        <v>2.9382999999999999</v>
      </c>
      <c r="C831">
        <v>1.28</v>
      </c>
      <c r="D831">
        <v>0.02</v>
      </c>
      <c r="E831">
        <v>0.21299999999999999</v>
      </c>
      <c r="F831">
        <v>0.50438000000000005</v>
      </c>
      <c r="G831">
        <v>0.15570999999999999</v>
      </c>
      <c r="H831">
        <v>2.645</v>
      </c>
      <c r="I831">
        <v>1.24</v>
      </c>
      <c r="J831">
        <v>0.27610000000000001</v>
      </c>
    </row>
    <row r="832" spans="1:10">
      <c r="A832" s="14">
        <v>41393</v>
      </c>
      <c r="B832">
        <v>2.92</v>
      </c>
      <c r="C832">
        <v>1.28</v>
      </c>
      <c r="D832">
        <v>0.02</v>
      </c>
      <c r="E832">
        <v>0.21199999999999999</v>
      </c>
      <c r="F832">
        <v>0.50438000000000005</v>
      </c>
      <c r="G832">
        <v>0.15570999999999999</v>
      </c>
      <c r="H832">
        <v>2.6349999999999998</v>
      </c>
      <c r="I832">
        <v>1.238</v>
      </c>
      <c r="J832">
        <v>0.27610000000000001</v>
      </c>
    </row>
    <row r="833" spans="1:10">
      <c r="A833" s="14">
        <v>41394</v>
      </c>
      <c r="B833">
        <v>2.91</v>
      </c>
      <c r="C833">
        <v>1.28</v>
      </c>
      <c r="D833">
        <v>0.02</v>
      </c>
      <c r="E833">
        <v>0.21099999999999999</v>
      </c>
      <c r="F833">
        <v>0.50438000000000005</v>
      </c>
      <c r="G833">
        <v>0.15570999999999999</v>
      </c>
      <c r="H833">
        <v>2.645</v>
      </c>
      <c r="I833">
        <v>1.234</v>
      </c>
      <c r="J833">
        <v>0.27510000000000001</v>
      </c>
    </row>
    <row r="834" spans="1:10">
      <c r="A834" s="14">
        <v>41395</v>
      </c>
      <c r="B834">
        <v>2.8992</v>
      </c>
      <c r="C834">
        <v>1.2791699999999999</v>
      </c>
      <c r="D834">
        <v>0.02</v>
      </c>
      <c r="E834">
        <v>0.21</v>
      </c>
      <c r="F834">
        <v>0.50438000000000005</v>
      </c>
      <c r="G834">
        <v>0.15570999999999999</v>
      </c>
      <c r="H834">
        <v>2.645</v>
      </c>
      <c r="I834">
        <v>1.23</v>
      </c>
      <c r="J834">
        <v>0.27560000000000001</v>
      </c>
    </row>
    <row r="835" spans="1:10">
      <c r="A835" s="14">
        <v>41396</v>
      </c>
      <c r="B835">
        <v>2.9</v>
      </c>
      <c r="C835">
        <v>1.2791699999999999</v>
      </c>
      <c r="D835">
        <v>0.02</v>
      </c>
      <c r="E835">
        <v>0.21</v>
      </c>
      <c r="F835">
        <v>0.50438000000000005</v>
      </c>
      <c r="G835">
        <v>0.15570999999999999</v>
      </c>
      <c r="H835">
        <v>2.6549999999999998</v>
      </c>
      <c r="I835">
        <v>1.23</v>
      </c>
      <c r="J835">
        <v>0.27560000000000001</v>
      </c>
    </row>
    <row r="836" spans="1:10">
      <c r="A836" s="14">
        <v>41397</v>
      </c>
      <c r="B836">
        <v>2.88</v>
      </c>
      <c r="C836">
        <v>1.2791699999999999</v>
      </c>
      <c r="D836">
        <v>0.02</v>
      </c>
      <c r="E836">
        <v>0.21</v>
      </c>
      <c r="F836">
        <v>0.50438000000000005</v>
      </c>
      <c r="G836">
        <v>0.15570999999999999</v>
      </c>
      <c r="H836">
        <v>2.645</v>
      </c>
      <c r="I836">
        <v>1.23</v>
      </c>
      <c r="J836">
        <v>0.27560000000000001</v>
      </c>
    </row>
    <row r="837" spans="1:10">
      <c r="A837" s="14">
        <v>41400</v>
      </c>
      <c r="B837">
        <v>2.9007999999999998</v>
      </c>
      <c r="C837">
        <v>1.2791699999999999</v>
      </c>
      <c r="D837">
        <v>0.02</v>
      </c>
      <c r="E837">
        <v>0.21</v>
      </c>
      <c r="F837">
        <v>0.50438000000000005</v>
      </c>
      <c r="G837">
        <v>0.15570999999999999</v>
      </c>
      <c r="H837">
        <v>2.6549999999999998</v>
      </c>
      <c r="I837">
        <v>1.23</v>
      </c>
      <c r="J837">
        <v>0.27560000000000001</v>
      </c>
    </row>
    <row r="838" spans="1:10">
      <c r="A838" s="14">
        <v>41401</v>
      </c>
      <c r="B838">
        <v>2.88</v>
      </c>
      <c r="C838">
        <v>1.2791699999999999</v>
      </c>
      <c r="D838">
        <v>0.02</v>
      </c>
      <c r="E838">
        <v>0.21</v>
      </c>
      <c r="F838">
        <v>0.50438000000000005</v>
      </c>
      <c r="G838">
        <v>0.15570999999999999</v>
      </c>
      <c r="H838">
        <v>2.645</v>
      </c>
      <c r="I838">
        <v>1.232</v>
      </c>
      <c r="J838">
        <v>0.27410000000000001</v>
      </c>
    </row>
    <row r="839" spans="1:10">
      <c r="A839" s="14">
        <v>41402</v>
      </c>
      <c r="B839">
        <v>2.8</v>
      </c>
      <c r="C839">
        <v>1.2791699999999999</v>
      </c>
      <c r="D839">
        <v>0.02</v>
      </c>
      <c r="E839">
        <v>0.21099999999999999</v>
      </c>
      <c r="F839">
        <v>0.50438000000000005</v>
      </c>
      <c r="G839">
        <v>0.15570999999999999</v>
      </c>
      <c r="H839">
        <v>2.645</v>
      </c>
      <c r="I839">
        <v>1.232</v>
      </c>
      <c r="J839">
        <v>0.27310000000000001</v>
      </c>
    </row>
    <row r="840" spans="1:10">
      <c r="A840" s="14">
        <v>41403</v>
      </c>
      <c r="B840">
        <v>2.79</v>
      </c>
      <c r="C840">
        <v>1.2791699999999999</v>
      </c>
      <c r="D840">
        <v>0.02</v>
      </c>
      <c r="E840">
        <v>0.21099999999999999</v>
      </c>
      <c r="F840">
        <v>0.50563000000000002</v>
      </c>
      <c r="G840">
        <v>0.15570999999999999</v>
      </c>
      <c r="H840">
        <v>2.6549999999999998</v>
      </c>
      <c r="I840">
        <v>1.23</v>
      </c>
      <c r="J840">
        <v>0.27310000000000001</v>
      </c>
    </row>
    <row r="841" spans="1:10">
      <c r="A841" s="14">
        <v>41404</v>
      </c>
      <c r="B841">
        <v>2.81</v>
      </c>
      <c r="C841">
        <v>1.2791699999999999</v>
      </c>
      <c r="D841">
        <v>0.02</v>
      </c>
      <c r="E841">
        <v>0.21099999999999999</v>
      </c>
      <c r="F841">
        <v>0.50563000000000002</v>
      </c>
      <c r="G841">
        <v>0.15570999999999999</v>
      </c>
      <c r="H841">
        <v>2.6549999999999998</v>
      </c>
      <c r="I841">
        <v>1.22</v>
      </c>
      <c r="J841">
        <v>0.27310000000000001</v>
      </c>
    </row>
    <row r="842" spans="1:10">
      <c r="A842" s="14">
        <v>41407</v>
      </c>
      <c r="B842">
        <v>2.81</v>
      </c>
      <c r="C842">
        <v>1.2791699999999999</v>
      </c>
      <c r="D842">
        <v>0.02</v>
      </c>
      <c r="E842">
        <v>0.21</v>
      </c>
      <c r="F842">
        <v>0.50563000000000002</v>
      </c>
      <c r="G842">
        <v>0.15570999999999999</v>
      </c>
      <c r="H842">
        <v>2.64</v>
      </c>
      <c r="I842">
        <v>1.214</v>
      </c>
      <c r="J842">
        <v>0.27510000000000001</v>
      </c>
    </row>
    <row r="843" spans="1:10">
      <c r="A843" s="14">
        <v>41408</v>
      </c>
      <c r="B843">
        <v>2.8092000000000001</v>
      </c>
      <c r="C843">
        <v>1.2791699999999999</v>
      </c>
      <c r="D843">
        <v>0.02</v>
      </c>
      <c r="E843">
        <v>0.21</v>
      </c>
      <c r="F843">
        <v>0.50563000000000002</v>
      </c>
      <c r="G843">
        <v>0.155</v>
      </c>
      <c r="H843">
        <v>2.6549999999999998</v>
      </c>
      <c r="I843">
        <v>1.21</v>
      </c>
      <c r="J843">
        <v>0.27510000000000001</v>
      </c>
    </row>
    <row r="844" spans="1:10">
      <c r="A844" s="14">
        <v>41409</v>
      </c>
      <c r="B844">
        <v>2.8075000000000001</v>
      </c>
      <c r="C844">
        <v>1.2775000000000001</v>
      </c>
      <c r="D844">
        <v>0.02</v>
      </c>
      <c r="E844">
        <v>0.21</v>
      </c>
      <c r="F844">
        <v>0.50563000000000002</v>
      </c>
      <c r="G844">
        <v>0.155</v>
      </c>
      <c r="H844">
        <v>2.645</v>
      </c>
      <c r="I844">
        <v>1.208</v>
      </c>
      <c r="J844">
        <v>0.27510000000000001</v>
      </c>
    </row>
    <row r="845" spans="1:10">
      <c r="A845" s="14">
        <v>41410</v>
      </c>
      <c r="B845">
        <v>2.79</v>
      </c>
      <c r="C845">
        <v>1.2749999999999999</v>
      </c>
      <c r="D845">
        <v>0.02</v>
      </c>
      <c r="E845">
        <v>0.21</v>
      </c>
      <c r="F845">
        <v>0.50563000000000002</v>
      </c>
      <c r="G845">
        <v>0.155</v>
      </c>
      <c r="H845">
        <v>2.6549999999999998</v>
      </c>
      <c r="I845">
        <v>1.204</v>
      </c>
      <c r="J845">
        <v>0.27510000000000001</v>
      </c>
    </row>
    <row r="846" spans="1:10">
      <c r="A846" s="14">
        <v>41411</v>
      </c>
      <c r="B846">
        <v>2.78</v>
      </c>
      <c r="C846">
        <v>1.2749999999999999</v>
      </c>
      <c r="D846">
        <v>0.02</v>
      </c>
      <c r="E846">
        <v>0.20799999999999999</v>
      </c>
      <c r="F846">
        <v>0.50563000000000002</v>
      </c>
      <c r="G846">
        <v>0.155</v>
      </c>
      <c r="H846">
        <v>2.6549999999999998</v>
      </c>
      <c r="I846">
        <v>1.206</v>
      </c>
      <c r="J846">
        <v>0.27510000000000001</v>
      </c>
    </row>
    <row r="847" spans="1:10">
      <c r="A847" s="14">
        <v>41414</v>
      </c>
      <c r="B847">
        <v>2.77</v>
      </c>
      <c r="C847">
        <v>1.2749999999999999</v>
      </c>
      <c r="D847">
        <v>0.02</v>
      </c>
      <c r="E847">
        <v>0.20799999999999999</v>
      </c>
      <c r="F847">
        <v>0.50563000000000002</v>
      </c>
      <c r="G847">
        <v>0.155</v>
      </c>
      <c r="H847">
        <v>2.645</v>
      </c>
      <c r="I847">
        <v>1.204</v>
      </c>
      <c r="J847">
        <v>0.27510000000000001</v>
      </c>
    </row>
    <row r="848" spans="1:10">
      <c r="A848" s="14">
        <v>41415</v>
      </c>
      <c r="B848">
        <v>2.79</v>
      </c>
      <c r="C848">
        <v>1.2749999999999999</v>
      </c>
      <c r="D848">
        <v>0.02</v>
      </c>
      <c r="E848">
        <v>0.20799999999999999</v>
      </c>
      <c r="F848">
        <v>0.50563000000000002</v>
      </c>
      <c r="G848">
        <v>0.155</v>
      </c>
      <c r="H848">
        <v>2.645</v>
      </c>
      <c r="I848">
        <v>1.198</v>
      </c>
      <c r="J848">
        <v>0.27410000000000001</v>
      </c>
    </row>
    <row r="849" spans="1:10">
      <c r="A849" s="14">
        <v>41416</v>
      </c>
      <c r="B849">
        <v>2.8174999999999999</v>
      </c>
      <c r="C849">
        <v>1.27417</v>
      </c>
      <c r="D849">
        <v>1.7999999999999999E-2</v>
      </c>
      <c r="E849">
        <v>0.20699999999999999</v>
      </c>
      <c r="F849">
        <v>0.50563000000000002</v>
      </c>
      <c r="G849">
        <v>0.155</v>
      </c>
      <c r="H849">
        <v>2.645</v>
      </c>
      <c r="I849">
        <v>1.2</v>
      </c>
      <c r="J849">
        <v>0.27410000000000001</v>
      </c>
    </row>
    <row r="850" spans="1:10">
      <c r="A850" s="14">
        <v>41417</v>
      </c>
      <c r="B850">
        <v>2.81</v>
      </c>
      <c r="C850">
        <v>1.2733300000000001</v>
      </c>
      <c r="D850">
        <v>1.7999999999999999E-2</v>
      </c>
      <c r="E850">
        <v>0.20599999999999999</v>
      </c>
      <c r="F850">
        <v>0.50563000000000002</v>
      </c>
      <c r="G850">
        <v>0.155</v>
      </c>
      <c r="H850">
        <v>2.645</v>
      </c>
      <c r="I850">
        <v>1.202</v>
      </c>
      <c r="J850">
        <v>0.27410000000000001</v>
      </c>
    </row>
    <row r="851" spans="1:10">
      <c r="A851" s="14">
        <v>41418</v>
      </c>
      <c r="B851">
        <v>2.8025000000000002</v>
      </c>
      <c r="C851">
        <v>1.2733300000000001</v>
      </c>
      <c r="D851">
        <v>1.7999999999999999E-2</v>
      </c>
      <c r="E851">
        <v>0.20599999999999999</v>
      </c>
      <c r="F851">
        <v>0.50563000000000002</v>
      </c>
      <c r="G851">
        <v>0.155</v>
      </c>
      <c r="H851">
        <v>2.6549999999999998</v>
      </c>
      <c r="I851">
        <v>1.204</v>
      </c>
      <c r="J851">
        <v>0.27360000000000001</v>
      </c>
    </row>
    <row r="852" spans="1:10">
      <c r="A852" s="14">
        <v>41421</v>
      </c>
      <c r="B852">
        <v>2.8092000000000001</v>
      </c>
      <c r="C852">
        <v>1.2733300000000001</v>
      </c>
      <c r="D852">
        <v>1.7999999999999999E-2</v>
      </c>
      <c r="E852">
        <v>0.20699999999999999</v>
      </c>
      <c r="F852">
        <v>0.50563000000000002</v>
      </c>
      <c r="G852">
        <v>0.155</v>
      </c>
      <c r="H852">
        <v>2.6549999999999998</v>
      </c>
      <c r="I852">
        <v>1.202</v>
      </c>
      <c r="J852">
        <v>0.27310000000000001</v>
      </c>
    </row>
    <row r="853" spans="1:10">
      <c r="A853" s="14">
        <v>41422</v>
      </c>
      <c r="B853">
        <v>2.82</v>
      </c>
      <c r="C853">
        <v>1.2733300000000001</v>
      </c>
      <c r="D853">
        <v>1.7999999999999999E-2</v>
      </c>
      <c r="E853">
        <v>0.20699999999999999</v>
      </c>
      <c r="F853">
        <v>0.50563000000000002</v>
      </c>
      <c r="G853">
        <v>0.155</v>
      </c>
      <c r="H853">
        <v>2.6349999999999998</v>
      </c>
      <c r="I853">
        <v>1.202</v>
      </c>
      <c r="J853">
        <v>0.27410000000000001</v>
      </c>
    </row>
    <row r="854" spans="1:10">
      <c r="A854" s="14">
        <v>41423</v>
      </c>
      <c r="B854">
        <v>2.84</v>
      </c>
      <c r="C854">
        <v>1.2733300000000001</v>
      </c>
      <c r="D854">
        <v>1.7999999999999999E-2</v>
      </c>
      <c r="E854">
        <v>0.20699999999999999</v>
      </c>
      <c r="F854">
        <v>0.50563000000000002</v>
      </c>
      <c r="G854">
        <v>0.155</v>
      </c>
      <c r="H854">
        <v>2.6349999999999998</v>
      </c>
      <c r="I854">
        <v>1.196</v>
      </c>
      <c r="J854">
        <v>0.27374999999999999</v>
      </c>
    </row>
    <row r="855" spans="1:10">
      <c r="A855" s="14">
        <v>41424</v>
      </c>
      <c r="B855">
        <v>2.81</v>
      </c>
      <c r="C855">
        <v>1.2733300000000001</v>
      </c>
      <c r="D855">
        <v>0.02</v>
      </c>
      <c r="E855">
        <v>0.20699999999999999</v>
      </c>
      <c r="F855">
        <v>0.50563000000000002</v>
      </c>
      <c r="G855">
        <v>0.155</v>
      </c>
      <c r="H855">
        <v>2.6549999999999998</v>
      </c>
      <c r="I855">
        <v>1.194</v>
      </c>
      <c r="J855">
        <v>0.27274999999999999</v>
      </c>
    </row>
    <row r="856" spans="1:10">
      <c r="A856" s="14">
        <v>41425</v>
      </c>
      <c r="B856">
        <v>2.82</v>
      </c>
      <c r="C856">
        <v>1.2733300000000001</v>
      </c>
      <c r="D856">
        <v>1.6E-2</v>
      </c>
      <c r="E856">
        <v>0.20100000000000001</v>
      </c>
      <c r="F856">
        <v>0.50563000000000002</v>
      </c>
      <c r="G856">
        <v>0.155</v>
      </c>
      <c r="H856">
        <v>2.6549999999999998</v>
      </c>
      <c r="I856">
        <v>1.19</v>
      </c>
      <c r="J856">
        <v>0.27274999999999999</v>
      </c>
    </row>
    <row r="857" spans="1:10">
      <c r="A857" s="14">
        <v>41428</v>
      </c>
      <c r="B857">
        <v>2.77</v>
      </c>
      <c r="C857">
        <v>1.2733300000000001</v>
      </c>
      <c r="D857">
        <v>1.6E-2</v>
      </c>
      <c r="E857">
        <v>0.20200000000000001</v>
      </c>
      <c r="F857">
        <v>0.50563000000000002</v>
      </c>
      <c r="G857">
        <v>0.155</v>
      </c>
      <c r="H857">
        <v>2.6549999999999998</v>
      </c>
      <c r="I857">
        <v>1.1879999999999999</v>
      </c>
      <c r="J857">
        <v>0.27274999999999999</v>
      </c>
    </row>
    <row r="858" spans="1:10">
      <c r="A858" s="14">
        <v>41429</v>
      </c>
      <c r="B858">
        <v>2.7892000000000001</v>
      </c>
      <c r="C858">
        <v>1.2733300000000001</v>
      </c>
      <c r="D858">
        <v>1.6E-2</v>
      </c>
      <c r="E858">
        <v>0.20200000000000001</v>
      </c>
      <c r="F858">
        <v>0.50563000000000002</v>
      </c>
      <c r="G858">
        <v>0.15429000000000001</v>
      </c>
      <c r="H858">
        <v>2.6349999999999998</v>
      </c>
      <c r="I858">
        <v>1.196</v>
      </c>
      <c r="J858">
        <v>0.27575</v>
      </c>
    </row>
    <row r="859" spans="1:10">
      <c r="A859" s="14">
        <v>41430</v>
      </c>
      <c r="B859">
        <v>2.8108</v>
      </c>
      <c r="C859">
        <v>1.2733300000000001</v>
      </c>
      <c r="D859">
        <v>1.6E-2</v>
      </c>
      <c r="E859">
        <v>0.20300000000000001</v>
      </c>
      <c r="F859">
        <v>0.50563000000000002</v>
      </c>
      <c r="G859">
        <v>0.15429000000000001</v>
      </c>
      <c r="H859">
        <v>2.6349999999999998</v>
      </c>
      <c r="I859">
        <v>1.202</v>
      </c>
      <c r="J859">
        <v>0.27465000000000001</v>
      </c>
    </row>
    <row r="860" spans="1:10">
      <c r="A860" s="14">
        <v>41431</v>
      </c>
      <c r="B860">
        <v>2.79</v>
      </c>
      <c r="C860">
        <v>1.2733300000000001</v>
      </c>
      <c r="D860">
        <v>1.6E-2</v>
      </c>
      <c r="E860">
        <v>0.20300000000000001</v>
      </c>
      <c r="F860">
        <v>0.50563000000000002</v>
      </c>
      <c r="G860">
        <v>0.15429000000000001</v>
      </c>
      <c r="H860">
        <v>2.645</v>
      </c>
      <c r="I860">
        <v>1.204</v>
      </c>
      <c r="J860">
        <v>0.27524999999999999</v>
      </c>
    </row>
    <row r="861" spans="1:10">
      <c r="A861" s="14">
        <v>41432</v>
      </c>
      <c r="B861">
        <v>2.8</v>
      </c>
      <c r="C861">
        <v>1.2733300000000001</v>
      </c>
      <c r="D861">
        <v>1.6E-2</v>
      </c>
      <c r="E861">
        <v>0.20300000000000001</v>
      </c>
      <c r="F861">
        <v>0.50563000000000002</v>
      </c>
      <c r="G861">
        <v>0.15429000000000001</v>
      </c>
      <c r="H861">
        <v>2.625</v>
      </c>
      <c r="I861">
        <v>1.212</v>
      </c>
      <c r="J861">
        <v>0.27324999999999999</v>
      </c>
    </row>
    <row r="862" spans="1:10">
      <c r="A862" s="14">
        <v>41436</v>
      </c>
      <c r="B862">
        <v>2.7707999999999999</v>
      </c>
      <c r="C862">
        <v>1.2733300000000001</v>
      </c>
      <c r="D862">
        <v>1.6E-2</v>
      </c>
      <c r="E862">
        <v>0.20300000000000001</v>
      </c>
      <c r="F862">
        <v>0.50738000000000005</v>
      </c>
      <c r="G862">
        <v>0.15429000000000001</v>
      </c>
      <c r="H862">
        <v>2.625</v>
      </c>
      <c r="I862">
        <v>1.2230000000000001</v>
      </c>
      <c r="J862">
        <v>0.27395000000000003</v>
      </c>
    </row>
    <row r="863" spans="1:10">
      <c r="A863" s="14">
        <v>41437</v>
      </c>
      <c r="B863">
        <v>2.7825000000000002</v>
      </c>
      <c r="C863">
        <v>1.2733300000000001</v>
      </c>
      <c r="D863">
        <v>1.6E-2</v>
      </c>
      <c r="E863">
        <v>0.20300000000000001</v>
      </c>
      <c r="F863">
        <v>0.50738000000000005</v>
      </c>
      <c r="G863">
        <v>0.15429000000000001</v>
      </c>
      <c r="H863">
        <v>2.645</v>
      </c>
      <c r="I863">
        <v>1.2170000000000001</v>
      </c>
      <c r="J863">
        <v>0.27445000000000003</v>
      </c>
    </row>
    <row r="864" spans="1:10">
      <c r="A864" s="14">
        <v>41438</v>
      </c>
      <c r="B864">
        <v>2.8233000000000001</v>
      </c>
      <c r="C864">
        <v>1.2733300000000001</v>
      </c>
      <c r="D864">
        <v>1.6E-2</v>
      </c>
      <c r="E864">
        <v>0.20300000000000001</v>
      </c>
      <c r="F864">
        <v>0.50700000000000001</v>
      </c>
      <c r="G864">
        <v>0.15429000000000001</v>
      </c>
      <c r="H864">
        <v>2.645</v>
      </c>
      <c r="I864">
        <v>1.22</v>
      </c>
      <c r="J864">
        <v>0.27424999999999999</v>
      </c>
    </row>
    <row r="865" spans="1:10">
      <c r="A865" s="14">
        <v>41439</v>
      </c>
      <c r="B865">
        <v>2.82</v>
      </c>
      <c r="C865">
        <v>1.2733300000000001</v>
      </c>
      <c r="D865">
        <v>1.6E-2</v>
      </c>
      <c r="E865">
        <v>0.20200000000000001</v>
      </c>
      <c r="F865">
        <v>0.50575000000000003</v>
      </c>
      <c r="G865">
        <v>0.15429000000000001</v>
      </c>
      <c r="H865">
        <v>2.665</v>
      </c>
      <c r="I865">
        <v>1.2150000000000001</v>
      </c>
      <c r="J865">
        <v>0.27515000000000001</v>
      </c>
    </row>
    <row r="866" spans="1:10">
      <c r="A866" s="14">
        <v>41442</v>
      </c>
      <c r="B866">
        <v>2.7808000000000002</v>
      </c>
      <c r="C866">
        <v>1.2733300000000001</v>
      </c>
      <c r="D866">
        <v>1.6E-2</v>
      </c>
      <c r="E866">
        <v>0.2</v>
      </c>
      <c r="F866">
        <v>0.50575000000000003</v>
      </c>
      <c r="G866">
        <v>0.15429000000000001</v>
      </c>
      <c r="H866">
        <v>2.6749999999999998</v>
      </c>
      <c r="I866">
        <v>1.222</v>
      </c>
      <c r="J866">
        <v>0.27415</v>
      </c>
    </row>
    <row r="867" spans="1:10">
      <c r="A867" s="14">
        <v>41443</v>
      </c>
      <c r="B867">
        <v>2.8041999999999998</v>
      </c>
      <c r="C867">
        <v>1.2733300000000001</v>
      </c>
      <c r="D867">
        <v>1.7999999999999999E-2</v>
      </c>
      <c r="E867">
        <v>0.19900000000000001</v>
      </c>
      <c r="F867">
        <v>0.50575000000000003</v>
      </c>
      <c r="G867">
        <v>0.15429000000000001</v>
      </c>
      <c r="H867">
        <v>2.645</v>
      </c>
      <c r="I867">
        <v>1.2270000000000001</v>
      </c>
      <c r="J867">
        <v>0.27224999999999999</v>
      </c>
    </row>
    <row r="868" spans="1:10">
      <c r="A868" s="14">
        <v>41444</v>
      </c>
      <c r="B868">
        <v>2.7757999999999998</v>
      </c>
      <c r="C868">
        <v>1.2733300000000001</v>
      </c>
      <c r="D868">
        <v>1.7999999999999999E-2</v>
      </c>
      <c r="E868">
        <v>0.19800000000000001</v>
      </c>
      <c r="F868">
        <v>0.50575000000000003</v>
      </c>
      <c r="G868">
        <v>0.15429000000000001</v>
      </c>
      <c r="H868">
        <v>2.625</v>
      </c>
      <c r="I868">
        <v>1.228</v>
      </c>
      <c r="J868">
        <v>0.27324999999999999</v>
      </c>
    </row>
    <row r="869" spans="1:10">
      <c r="A869" s="14">
        <v>41445</v>
      </c>
      <c r="B869">
        <v>2.8</v>
      </c>
      <c r="C869">
        <v>1.2733300000000001</v>
      </c>
      <c r="D869">
        <v>1.7999999999999999E-2</v>
      </c>
      <c r="E869">
        <v>0.19900000000000001</v>
      </c>
      <c r="F869">
        <v>0.50575000000000003</v>
      </c>
      <c r="G869">
        <v>0.15429000000000001</v>
      </c>
      <c r="H869">
        <v>2.645</v>
      </c>
      <c r="I869">
        <v>1.228</v>
      </c>
      <c r="J869">
        <v>0.27324999999999999</v>
      </c>
    </row>
    <row r="870" spans="1:10">
      <c r="A870" s="14">
        <v>41446</v>
      </c>
      <c r="B870">
        <v>2.8174999999999999</v>
      </c>
      <c r="C870">
        <v>1.2749999999999999</v>
      </c>
      <c r="D870">
        <v>1.7999999999999999E-2</v>
      </c>
      <c r="E870">
        <v>0.19900000000000001</v>
      </c>
      <c r="F870">
        <v>0.50575000000000003</v>
      </c>
      <c r="G870">
        <v>0.15429000000000001</v>
      </c>
      <c r="H870">
        <v>2.6349999999999998</v>
      </c>
      <c r="I870">
        <v>1.2270000000000001</v>
      </c>
      <c r="J870">
        <v>0.27274999999999999</v>
      </c>
    </row>
    <row r="871" spans="1:10">
      <c r="A871" s="14">
        <v>41449</v>
      </c>
      <c r="B871">
        <v>2.8191999999999999</v>
      </c>
      <c r="C871">
        <v>1.2749999999999999</v>
      </c>
      <c r="D871">
        <v>1.7999999999999999E-2</v>
      </c>
      <c r="E871">
        <v>0.2</v>
      </c>
      <c r="F871">
        <v>0.50849999999999995</v>
      </c>
      <c r="G871">
        <v>0.15429000000000001</v>
      </c>
      <c r="H871">
        <v>2.645</v>
      </c>
      <c r="I871">
        <v>1.228</v>
      </c>
      <c r="J871">
        <v>0.27324999999999999</v>
      </c>
    </row>
    <row r="872" spans="1:10">
      <c r="A872" s="14">
        <v>41450</v>
      </c>
      <c r="B872">
        <v>2.8275000000000001</v>
      </c>
      <c r="C872">
        <v>1.2749999999999999</v>
      </c>
      <c r="D872">
        <v>1.7999999999999999E-2</v>
      </c>
      <c r="E872">
        <v>0.20100000000000001</v>
      </c>
      <c r="F872">
        <v>0.50849999999999995</v>
      </c>
      <c r="G872">
        <v>0.15429000000000001</v>
      </c>
      <c r="H872">
        <v>2.645</v>
      </c>
      <c r="I872">
        <v>1.232</v>
      </c>
      <c r="J872">
        <v>0.27224999999999999</v>
      </c>
    </row>
    <row r="873" spans="1:10">
      <c r="A873" s="14">
        <v>41451</v>
      </c>
      <c r="B873">
        <v>2.84</v>
      </c>
      <c r="C873">
        <v>1.2749999999999999</v>
      </c>
      <c r="D873">
        <v>1.7999999999999999E-2</v>
      </c>
      <c r="E873">
        <v>0.19900000000000001</v>
      </c>
      <c r="F873">
        <v>0.50849999999999995</v>
      </c>
      <c r="G873">
        <v>0.15429000000000001</v>
      </c>
      <c r="H873">
        <v>2.645</v>
      </c>
      <c r="I873">
        <v>1.2350000000000001</v>
      </c>
      <c r="J873">
        <v>0.27174999999999999</v>
      </c>
    </row>
    <row r="874" spans="1:10">
      <c r="A874" s="14">
        <v>41452</v>
      </c>
      <c r="B874">
        <v>2.83</v>
      </c>
      <c r="C874">
        <v>1.2749999999999999</v>
      </c>
      <c r="D874">
        <v>1.7999999999999999E-2</v>
      </c>
      <c r="E874">
        <v>0.2</v>
      </c>
      <c r="F874">
        <v>0.50849999999999995</v>
      </c>
      <c r="G874">
        <v>0.15429000000000001</v>
      </c>
      <c r="H874">
        <v>2.6549999999999998</v>
      </c>
      <c r="I874">
        <v>1.232</v>
      </c>
      <c r="J874">
        <v>0.27255000000000001</v>
      </c>
    </row>
    <row r="875" spans="1:10">
      <c r="A875" s="14">
        <v>41453</v>
      </c>
      <c r="B875">
        <v>2.82</v>
      </c>
      <c r="C875">
        <v>1.2749999999999999</v>
      </c>
      <c r="D875">
        <v>1.7999999999999999E-2</v>
      </c>
      <c r="E875">
        <v>0.2</v>
      </c>
      <c r="F875">
        <v>0.50849999999999995</v>
      </c>
      <c r="G875">
        <v>0.15429000000000001</v>
      </c>
      <c r="H875">
        <v>2.645</v>
      </c>
      <c r="I875">
        <v>1.2250000000000001</v>
      </c>
      <c r="J875">
        <v>0.27274999999999999</v>
      </c>
    </row>
    <row r="876" spans="1:10">
      <c r="A876" s="14">
        <v>41456</v>
      </c>
      <c r="B876">
        <v>2.8075000000000001</v>
      </c>
      <c r="C876">
        <v>1.2749999999999999</v>
      </c>
      <c r="D876">
        <v>1.7999999999999999E-2</v>
      </c>
      <c r="E876">
        <v>0.2</v>
      </c>
      <c r="F876">
        <v>0.51100000000000001</v>
      </c>
      <c r="G876">
        <v>0.15570999999999999</v>
      </c>
      <c r="H876">
        <v>2.6549999999999998</v>
      </c>
      <c r="I876">
        <v>1.2150000000000001</v>
      </c>
      <c r="J876">
        <v>0.27675</v>
      </c>
    </row>
    <row r="877" spans="1:10">
      <c r="A877" s="14">
        <v>41457</v>
      </c>
      <c r="B877">
        <v>2.8191999999999999</v>
      </c>
      <c r="C877">
        <v>1.2749999999999999</v>
      </c>
      <c r="D877">
        <v>1.9E-2</v>
      </c>
      <c r="E877">
        <v>0.2</v>
      </c>
      <c r="F877">
        <v>0.51163000000000003</v>
      </c>
      <c r="G877">
        <v>0.15570999999999999</v>
      </c>
      <c r="H877">
        <v>2.6549999999999998</v>
      </c>
      <c r="I877">
        <v>1.2050000000000001</v>
      </c>
      <c r="J877">
        <v>0.27610000000000001</v>
      </c>
    </row>
    <row r="878" spans="1:10">
      <c r="A878" s="14">
        <v>41458</v>
      </c>
      <c r="B878">
        <v>2.8325</v>
      </c>
      <c r="C878">
        <v>1.2749999999999999</v>
      </c>
      <c r="D878">
        <v>1.9E-2</v>
      </c>
      <c r="E878">
        <v>0.2</v>
      </c>
      <c r="F878">
        <v>0.51100000000000001</v>
      </c>
      <c r="G878">
        <v>0.15643000000000001</v>
      </c>
      <c r="H878">
        <v>2.6549999999999998</v>
      </c>
      <c r="I878">
        <v>1.21</v>
      </c>
      <c r="J878">
        <v>0.27560000000000001</v>
      </c>
    </row>
    <row r="879" spans="1:10">
      <c r="A879" s="14">
        <v>41459</v>
      </c>
      <c r="B879">
        <v>2.83</v>
      </c>
      <c r="C879">
        <v>1.2749999999999999</v>
      </c>
      <c r="D879">
        <v>1.9E-2</v>
      </c>
      <c r="E879">
        <v>0.2</v>
      </c>
      <c r="F879">
        <v>0.51037999999999994</v>
      </c>
      <c r="G879">
        <v>0.15643000000000001</v>
      </c>
      <c r="H879">
        <v>2.6549999999999998</v>
      </c>
      <c r="I879">
        <v>1.212</v>
      </c>
      <c r="J879">
        <v>0.27400000000000002</v>
      </c>
    </row>
    <row r="880" spans="1:10">
      <c r="A880" s="14">
        <v>41460</v>
      </c>
      <c r="B880">
        <v>2.8308</v>
      </c>
      <c r="C880">
        <v>1.2749999999999999</v>
      </c>
      <c r="D880">
        <v>1.9E-2</v>
      </c>
      <c r="E880">
        <v>0.2</v>
      </c>
      <c r="F880">
        <v>0.51037999999999994</v>
      </c>
      <c r="G880">
        <v>0.15643000000000001</v>
      </c>
      <c r="H880">
        <v>2.65</v>
      </c>
      <c r="I880">
        <v>1.208</v>
      </c>
      <c r="J880">
        <v>0.27310000000000001</v>
      </c>
    </row>
    <row r="881" spans="1:10">
      <c r="A881" s="14">
        <v>41463</v>
      </c>
      <c r="B881">
        <v>2.84</v>
      </c>
      <c r="C881">
        <v>1.2749999999999999</v>
      </c>
      <c r="D881">
        <v>1.9E-2</v>
      </c>
      <c r="E881">
        <v>0.20300000000000001</v>
      </c>
      <c r="F881">
        <v>0.51037999999999994</v>
      </c>
      <c r="G881">
        <v>0.15643000000000001</v>
      </c>
      <c r="H881">
        <v>2.645</v>
      </c>
      <c r="I881">
        <v>1.2070000000000001</v>
      </c>
      <c r="J881">
        <v>0.27310000000000001</v>
      </c>
    </row>
    <row r="882" spans="1:10">
      <c r="A882" s="14">
        <v>41464</v>
      </c>
      <c r="B882">
        <v>2.82</v>
      </c>
      <c r="C882">
        <v>1.2749999999999999</v>
      </c>
      <c r="D882">
        <v>1.9E-2</v>
      </c>
      <c r="E882">
        <v>0.20399999999999999</v>
      </c>
      <c r="F882">
        <v>0.51037999999999994</v>
      </c>
      <c r="G882">
        <v>0.15643000000000001</v>
      </c>
      <c r="H882">
        <v>2.645</v>
      </c>
      <c r="I882">
        <v>1.2150000000000001</v>
      </c>
      <c r="J882">
        <v>0.27289999999999998</v>
      </c>
    </row>
    <row r="883" spans="1:10">
      <c r="A883" s="14">
        <v>41465</v>
      </c>
      <c r="B883">
        <v>2.82</v>
      </c>
      <c r="C883">
        <v>1.2749999999999999</v>
      </c>
      <c r="D883">
        <v>1.9E-2</v>
      </c>
      <c r="E883">
        <v>0.20499999999999999</v>
      </c>
      <c r="F883">
        <v>0.51163000000000003</v>
      </c>
      <c r="G883">
        <v>0.15643000000000001</v>
      </c>
      <c r="H883">
        <v>2.6349999999999998</v>
      </c>
      <c r="I883">
        <v>1.2170000000000001</v>
      </c>
      <c r="J883">
        <v>0.27389999999999998</v>
      </c>
    </row>
    <row r="884" spans="1:10">
      <c r="A884" s="14">
        <v>41466</v>
      </c>
      <c r="B884">
        <v>2.8</v>
      </c>
      <c r="C884">
        <v>1.2749999999999999</v>
      </c>
      <c r="D884">
        <v>1.9E-2</v>
      </c>
      <c r="E884">
        <v>0.20799999999999999</v>
      </c>
      <c r="F884">
        <v>0.51163000000000003</v>
      </c>
      <c r="G884">
        <v>0.15643000000000001</v>
      </c>
      <c r="H884">
        <v>2.645</v>
      </c>
      <c r="I884">
        <v>1.208</v>
      </c>
      <c r="J884">
        <v>0.27089999999999997</v>
      </c>
    </row>
    <row r="885" spans="1:10">
      <c r="A885" s="14">
        <v>41467</v>
      </c>
      <c r="B885">
        <v>2.76</v>
      </c>
      <c r="C885">
        <v>1.2749999999999999</v>
      </c>
      <c r="D885">
        <v>1.9E-2</v>
      </c>
      <c r="E885">
        <v>0.20899999999999999</v>
      </c>
      <c r="F885">
        <v>0.50875000000000004</v>
      </c>
      <c r="G885">
        <v>0.15643000000000001</v>
      </c>
      <c r="H885">
        <v>2.6349999999999998</v>
      </c>
      <c r="I885">
        <v>1.2030000000000001</v>
      </c>
      <c r="J885">
        <v>0.26989999999999997</v>
      </c>
    </row>
    <row r="886" spans="1:10">
      <c r="A886" s="14">
        <v>41470</v>
      </c>
      <c r="B886">
        <v>2.7433000000000001</v>
      </c>
      <c r="C886">
        <v>1.2749999999999999</v>
      </c>
      <c r="D886">
        <v>1.9E-2</v>
      </c>
      <c r="E886">
        <v>0.20899999999999999</v>
      </c>
      <c r="F886">
        <v>0.50812999999999997</v>
      </c>
      <c r="G886">
        <v>0.15643000000000001</v>
      </c>
      <c r="H886">
        <v>2.6349999999999998</v>
      </c>
      <c r="I886">
        <v>1.1970000000000001</v>
      </c>
      <c r="J886">
        <v>0.26860000000000001</v>
      </c>
    </row>
    <row r="887" spans="1:10">
      <c r="A887" s="14">
        <v>41471</v>
      </c>
      <c r="B887">
        <v>2.74</v>
      </c>
      <c r="C887">
        <v>1.2749999999999999</v>
      </c>
      <c r="D887">
        <v>1.9E-2</v>
      </c>
      <c r="E887">
        <v>0.21</v>
      </c>
      <c r="F887">
        <v>0.50812999999999997</v>
      </c>
      <c r="G887">
        <v>0.15643000000000001</v>
      </c>
      <c r="H887">
        <v>2.645</v>
      </c>
      <c r="I887">
        <v>1.1919999999999999</v>
      </c>
      <c r="J887">
        <v>0.26910000000000001</v>
      </c>
    </row>
    <row r="888" spans="1:10">
      <c r="A888" s="14">
        <v>41472</v>
      </c>
      <c r="B888">
        <v>2.75</v>
      </c>
      <c r="C888">
        <v>1.2749999999999999</v>
      </c>
      <c r="D888">
        <v>1.9E-2</v>
      </c>
      <c r="E888">
        <v>0.21</v>
      </c>
      <c r="F888">
        <v>0.50812999999999997</v>
      </c>
      <c r="G888">
        <v>0.15643000000000001</v>
      </c>
      <c r="H888">
        <v>2.645</v>
      </c>
      <c r="I888">
        <v>1.1950000000000001</v>
      </c>
      <c r="J888">
        <v>0.26910000000000001</v>
      </c>
    </row>
    <row r="889" spans="1:10">
      <c r="A889" s="14">
        <v>41473</v>
      </c>
      <c r="B889">
        <v>2.7408000000000001</v>
      </c>
      <c r="C889">
        <v>1.2749999999999999</v>
      </c>
      <c r="D889">
        <v>1.9E-2</v>
      </c>
      <c r="E889">
        <v>0.21199999999999999</v>
      </c>
      <c r="F889">
        <v>0.50875000000000004</v>
      </c>
      <c r="G889">
        <v>0.15643000000000001</v>
      </c>
      <c r="H889">
        <v>2.645</v>
      </c>
      <c r="I889">
        <v>1.202</v>
      </c>
      <c r="J889">
        <v>0.2681</v>
      </c>
    </row>
    <row r="890" spans="1:10">
      <c r="A890" s="14">
        <v>41474</v>
      </c>
      <c r="B890">
        <v>2.7292000000000001</v>
      </c>
      <c r="C890">
        <v>1.2749999999999999</v>
      </c>
      <c r="D890">
        <v>1.9E-2</v>
      </c>
      <c r="E890">
        <v>0.214</v>
      </c>
      <c r="F890">
        <v>0.50938000000000005</v>
      </c>
      <c r="G890">
        <v>0.15643000000000001</v>
      </c>
      <c r="H890">
        <v>2.625</v>
      </c>
      <c r="I890">
        <v>1.202</v>
      </c>
      <c r="J890">
        <v>0.2676</v>
      </c>
    </row>
    <row r="891" spans="1:10">
      <c r="A891" s="14">
        <v>41477</v>
      </c>
      <c r="B891">
        <v>2.71</v>
      </c>
      <c r="C891">
        <v>1.2749999999999999</v>
      </c>
      <c r="D891">
        <v>0.02</v>
      </c>
      <c r="E891">
        <v>0.216</v>
      </c>
      <c r="F891">
        <v>0.50938000000000005</v>
      </c>
      <c r="G891">
        <v>0.15643000000000001</v>
      </c>
      <c r="H891">
        <v>2.6349999999999998</v>
      </c>
      <c r="I891">
        <v>1.1950000000000001</v>
      </c>
      <c r="J891">
        <v>0.2676</v>
      </c>
    </row>
    <row r="892" spans="1:10">
      <c r="A892" s="14">
        <v>41478</v>
      </c>
      <c r="B892">
        <v>2.7408000000000001</v>
      </c>
      <c r="C892">
        <v>1.2749999999999999</v>
      </c>
      <c r="D892">
        <v>0.02</v>
      </c>
      <c r="E892">
        <v>0.221</v>
      </c>
      <c r="F892">
        <v>0.50800000000000001</v>
      </c>
      <c r="G892">
        <v>0.15643000000000001</v>
      </c>
      <c r="H892">
        <v>2.6349999999999998</v>
      </c>
      <c r="I892">
        <v>1.1950000000000001</v>
      </c>
      <c r="J892">
        <v>0.26619999999999999</v>
      </c>
    </row>
    <row r="893" spans="1:10">
      <c r="A893" s="14">
        <v>41479</v>
      </c>
      <c r="B893">
        <v>2.73</v>
      </c>
      <c r="C893">
        <v>1.2749999999999999</v>
      </c>
      <c r="D893">
        <v>0.02</v>
      </c>
      <c r="E893">
        <v>0.22500000000000001</v>
      </c>
      <c r="F893">
        <v>0.51024999999999998</v>
      </c>
      <c r="G893">
        <v>0.15643000000000001</v>
      </c>
      <c r="H893">
        <v>2.6349999999999998</v>
      </c>
      <c r="I893">
        <v>1.1970000000000001</v>
      </c>
      <c r="J893">
        <v>0.26619999999999999</v>
      </c>
    </row>
    <row r="894" spans="1:10">
      <c r="A894" s="14">
        <v>41480</v>
      </c>
      <c r="B894">
        <v>2.7342</v>
      </c>
      <c r="C894">
        <v>1.2749999999999999</v>
      </c>
      <c r="D894">
        <v>0.02</v>
      </c>
      <c r="E894">
        <v>0.222</v>
      </c>
      <c r="F894">
        <v>0.50963000000000003</v>
      </c>
      <c r="G894">
        <v>0.16070999999999999</v>
      </c>
      <c r="H894">
        <v>2.645</v>
      </c>
      <c r="I894">
        <v>1.1970000000000001</v>
      </c>
      <c r="J894">
        <v>0.26619999999999999</v>
      </c>
    </row>
    <row r="895" spans="1:10">
      <c r="A895" s="14">
        <v>41481</v>
      </c>
      <c r="B895">
        <v>2.74</v>
      </c>
      <c r="C895">
        <v>1.2749999999999999</v>
      </c>
      <c r="D895">
        <v>0.02</v>
      </c>
      <c r="E895">
        <v>0.219</v>
      </c>
      <c r="F895">
        <v>0.51024999999999998</v>
      </c>
      <c r="G895">
        <v>0.15714</v>
      </c>
      <c r="H895">
        <v>2.645</v>
      </c>
      <c r="I895">
        <v>1.1970000000000001</v>
      </c>
      <c r="J895">
        <v>0.26469999999999999</v>
      </c>
    </row>
    <row r="896" spans="1:10">
      <c r="A896" s="14">
        <v>41484</v>
      </c>
      <c r="B896">
        <v>2.71</v>
      </c>
      <c r="C896">
        <v>1.2749999999999999</v>
      </c>
      <c r="D896">
        <v>0.02</v>
      </c>
      <c r="E896">
        <v>0.218</v>
      </c>
      <c r="F896">
        <v>0.51024999999999998</v>
      </c>
      <c r="G896">
        <v>0.15714</v>
      </c>
      <c r="H896">
        <v>2.64</v>
      </c>
      <c r="I896">
        <v>1.196</v>
      </c>
      <c r="J896">
        <v>0.26469999999999999</v>
      </c>
    </row>
    <row r="897" spans="1:10">
      <c r="A897" s="14">
        <v>41485</v>
      </c>
      <c r="B897">
        <v>2.72</v>
      </c>
      <c r="C897">
        <v>1.2749999999999999</v>
      </c>
      <c r="D897">
        <v>0.02</v>
      </c>
      <c r="E897">
        <v>0.222</v>
      </c>
      <c r="F897">
        <v>0.51024999999999998</v>
      </c>
      <c r="G897">
        <v>0.15714</v>
      </c>
      <c r="H897">
        <v>2.6549999999999998</v>
      </c>
      <c r="I897">
        <v>1.194</v>
      </c>
      <c r="J897">
        <v>0.26590000000000003</v>
      </c>
    </row>
    <row r="898" spans="1:10">
      <c r="A898" s="14">
        <v>41486</v>
      </c>
      <c r="B898">
        <v>2.67</v>
      </c>
      <c r="C898">
        <v>1.2749999999999999</v>
      </c>
      <c r="D898">
        <v>0.02</v>
      </c>
      <c r="E898">
        <v>0.221</v>
      </c>
      <c r="F898">
        <v>0.51024999999999998</v>
      </c>
      <c r="G898">
        <v>0.15714</v>
      </c>
      <c r="H898">
        <v>2.6549999999999998</v>
      </c>
      <c r="I898">
        <v>1.1930000000000001</v>
      </c>
      <c r="J898">
        <v>0.26429999999999998</v>
      </c>
    </row>
    <row r="899" spans="1:10">
      <c r="A899" s="14">
        <v>41487</v>
      </c>
      <c r="B899">
        <v>2.6192000000000002</v>
      </c>
      <c r="C899">
        <v>1.2749999999999999</v>
      </c>
      <c r="D899">
        <v>2.1999999999999999E-2</v>
      </c>
      <c r="E899">
        <v>0.222</v>
      </c>
      <c r="F899">
        <v>0.50938000000000005</v>
      </c>
      <c r="G899">
        <v>0.15714</v>
      </c>
      <c r="H899">
        <v>2.6549999999999998</v>
      </c>
      <c r="I899">
        <v>1.1930000000000001</v>
      </c>
      <c r="J899">
        <v>0.26379999999999998</v>
      </c>
    </row>
    <row r="900" spans="1:10">
      <c r="A900" s="14">
        <v>41488</v>
      </c>
      <c r="B900">
        <v>2.6292</v>
      </c>
      <c r="C900">
        <v>1.2749999999999999</v>
      </c>
      <c r="D900">
        <v>2.1999999999999999E-2</v>
      </c>
      <c r="E900">
        <v>0.222</v>
      </c>
      <c r="F900">
        <v>0.50856000000000001</v>
      </c>
      <c r="G900">
        <v>0.15714</v>
      </c>
      <c r="H900">
        <v>2.6549999999999998</v>
      </c>
      <c r="I900">
        <v>1.19</v>
      </c>
      <c r="J900">
        <v>0.26500000000000001</v>
      </c>
    </row>
    <row r="901" spans="1:10">
      <c r="A901" s="14">
        <v>41492</v>
      </c>
      <c r="B901">
        <v>2.5874999999999999</v>
      </c>
      <c r="C901">
        <v>1.2749999999999999</v>
      </c>
      <c r="D901">
        <v>0.02</v>
      </c>
      <c r="E901">
        <v>0.217</v>
      </c>
      <c r="F901">
        <v>0.50856000000000001</v>
      </c>
      <c r="G901">
        <v>0.15714</v>
      </c>
      <c r="H901">
        <v>2.645</v>
      </c>
      <c r="I901">
        <v>1.19</v>
      </c>
      <c r="J901">
        <v>0.26600000000000001</v>
      </c>
    </row>
    <row r="902" spans="1:10">
      <c r="A902" s="14">
        <v>41493</v>
      </c>
      <c r="B902">
        <v>2.5874999999999999</v>
      </c>
      <c r="C902">
        <v>1.2749999999999999</v>
      </c>
      <c r="D902">
        <v>0.02</v>
      </c>
      <c r="E902">
        <v>0.217</v>
      </c>
      <c r="F902">
        <v>0.50856000000000001</v>
      </c>
      <c r="G902">
        <v>0.15714</v>
      </c>
      <c r="H902">
        <v>2.645</v>
      </c>
      <c r="I902">
        <v>1.19</v>
      </c>
      <c r="J902">
        <v>0.26500000000000001</v>
      </c>
    </row>
    <row r="903" spans="1:10">
      <c r="A903" s="14">
        <v>41494</v>
      </c>
      <c r="B903">
        <v>2.6008</v>
      </c>
      <c r="C903">
        <v>1.2749999999999999</v>
      </c>
      <c r="D903">
        <v>1.7999999999999999E-2</v>
      </c>
      <c r="E903">
        <v>0.217</v>
      </c>
      <c r="F903">
        <v>0.50856000000000001</v>
      </c>
      <c r="G903">
        <v>0.15570999999999999</v>
      </c>
      <c r="H903">
        <v>2.645</v>
      </c>
      <c r="I903">
        <v>1.1910000000000001</v>
      </c>
      <c r="J903">
        <v>0.2656</v>
      </c>
    </row>
    <row r="904" spans="1:10">
      <c r="A904" s="14">
        <v>41495</v>
      </c>
      <c r="B904">
        <v>2.59</v>
      </c>
      <c r="C904">
        <v>1.2749999999999999</v>
      </c>
      <c r="D904">
        <v>1.7999999999999999E-2</v>
      </c>
      <c r="E904">
        <v>0.217</v>
      </c>
      <c r="F904">
        <v>0.50856000000000001</v>
      </c>
      <c r="G904">
        <v>0.15570999999999999</v>
      </c>
      <c r="H904">
        <v>2.645</v>
      </c>
      <c r="I904">
        <v>1.1930000000000001</v>
      </c>
      <c r="J904">
        <v>0.2656</v>
      </c>
    </row>
    <row r="905" spans="1:10">
      <c r="A905" s="14">
        <v>41498</v>
      </c>
      <c r="B905">
        <v>2.6</v>
      </c>
      <c r="C905">
        <v>1.2749999999999999</v>
      </c>
      <c r="D905">
        <v>1.7999999999999999E-2</v>
      </c>
      <c r="E905">
        <v>0.218</v>
      </c>
      <c r="F905">
        <v>0.51124999999999998</v>
      </c>
      <c r="G905">
        <v>0.15570999999999999</v>
      </c>
      <c r="H905">
        <v>2.6349999999999998</v>
      </c>
      <c r="I905">
        <v>1.1910000000000001</v>
      </c>
      <c r="J905">
        <v>0.2666</v>
      </c>
    </row>
    <row r="906" spans="1:10">
      <c r="A906" s="14">
        <v>41499</v>
      </c>
      <c r="B906">
        <v>2.6133000000000002</v>
      </c>
      <c r="C906">
        <v>1.2749999999999999</v>
      </c>
      <c r="D906">
        <v>1.7999999999999999E-2</v>
      </c>
      <c r="E906">
        <v>0.22</v>
      </c>
      <c r="F906">
        <v>0.51124999999999998</v>
      </c>
      <c r="G906">
        <v>0.15570999999999999</v>
      </c>
      <c r="H906">
        <v>2.64</v>
      </c>
      <c r="I906">
        <v>1.1930000000000001</v>
      </c>
      <c r="J906">
        <v>0.26540000000000002</v>
      </c>
    </row>
    <row r="907" spans="1:10">
      <c r="A907" s="14">
        <v>41500</v>
      </c>
      <c r="B907">
        <v>2.6282999999999999</v>
      </c>
      <c r="C907">
        <v>1.2749999999999999</v>
      </c>
      <c r="D907">
        <v>0.02</v>
      </c>
      <c r="E907">
        <v>0.219</v>
      </c>
      <c r="F907">
        <v>0.51124999999999998</v>
      </c>
      <c r="G907">
        <v>0.15570999999999999</v>
      </c>
      <c r="H907">
        <v>2.645</v>
      </c>
      <c r="I907">
        <v>1.194</v>
      </c>
      <c r="J907">
        <v>0.26640000000000003</v>
      </c>
    </row>
    <row r="908" spans="1:10">
      <c r="A908" s="14">
        <v>41501</v>
      </c>
      <c r="B908">
        <v>2.6183000000000001</v>
      </c>
      <c r="C908">
        <v>1.2749999999999999</v>
      </c>
      <c r="D908">
        <v>1.7999999999999999E-2</v>
      </c>
      <c r="E908">
        <v>0.219</v>
      </c>
      <c r="F908">
        <v>0.51124999999999998</v>
      </c>
      <c r="G908">
        <v>0.155</v>
      </c>
      <c r="H908">
        <v>2.6549999999999998</v>
      </c>
      <c r="I908">
        <v>1.198</v>
      </c>
      <c r="J908">
        <v>0.26640000000000003</v>
      </c>
    </row>
    <row r="909" spans="1:10">
      <c r="A909" s="14">
        <v>41502</v>
      </c>
      <c r="B909">
        <v>2.6017000000000001</v>
      </c>
      <c r="C909">
        <v>1.2749999999999999</v>
      </c>
      <c r="D909">
        <v>1.7999999999999999E-2</v>
      </c>
      <c r="E909">
        <v>0.22</v>
      </c>
      <c r="F909">
        <v>0.51249999999999996</v>
      </c>
      <c r="G909">
        <v>0.155</v>
      </c>
      <c r="H909">
        <v>2.66</v>
      </c>
      <c r="I909">
        <v>1.2</v>
      </c>
      <c r="J909">
        <v>0.26469999999999999</v>
      </c>
    </row>
    <row r="910" spans="1:10">
      <c r="A910" s="14">
        <v>41505</v>
      </c>
      <c r="B910">
        <v>2.58</v>
      </c>
      <c r="C910">
        <v>1.2749999999999999</v>
      </c>
      <c r="D910">
        <v>1.7999999999999999E-2</v>
      </c>
      <c r="E910">
        <v>0.22</v>
      </c>
      <c r="F910">
        <v>0.51249999999999996</v>
      </c>
      <c r="G910">
        <v>0.155</v>
      </c>
      <c r="H910">
        <v>2.6549999999999998</v>
      </c>
      <c r="I910">
        <v>1.2030000000000001</v>
      </c>
      <c r="J910">
        <v>0.26469999999999999</v>
      </c>
    </row>
    <row r="911" spans="1:10">
      <c r="A911" s="14">
        <v>41506</v>
      </c>
      <c r="B911">
        <v>2.58</v>
      </c>
      <c r="C911">
        <v>1.2749999999999999</v>
      </c>
      <c r="D911">
        <v>1.7999999999999999E-2</v>
      </c>
      <c r="E911">
        <v>0.22</v>
      </c>
      <c r="F911">
        <v>0.51249999999999996</v>
      </c>
      <c r="G911">
        <v>0.155</v>
      </c>
      <c r="H911">
        <v>2.6549999999999998</v>
      </c>
      <c r="I911">
        <v>1.202</v>
      </c>
      <c r="J911">
        <v>0.26469999999999999</v>
      </c>
    </row>
    <row r="912" spans="1:10">
      <c r="A912" s="14">
        <v>41507</v>
      </c>
      <c r="B912">
        <v>2.585</v>
      </c>
      <c r="C912">
        <v>1.2749999999999999</v>
      </c>
      <c r="D912">
        <v>1.7999999999999999E-2</v>
      </c>
      <c r="E912">
        <v>0.221</v>
      </c>
      <c r="F912">
        <v>0.51249999999999996</v>
      </c>
      <c r="G912">
        <v>0.155</v>
      </c>
      <c r="H912">
        <v>2.645</v>
      </c>
      <c r="I912">
        <v>1.202</v>
      </c>
      <c r="J912">
        <v>0.26419999999999999</v>
      </c>
    </row>
    <row r="913" spans="1:10">
      <c r="A913" s="14">
        <v>41508</v>
      </c>
      <c r="B913">
        <v>2.6</v>
      </c>
      <c r="C913">
        <v>1.2749999999999999</v>
      </c>
      <c r="D913">
        <v>1.7999999999999999E-2</v>
      </c>
      <c r="E913">
        <v>0.224</v>
      </c>
      <c r="F913">
        <v>0.51249999999999996</v>
      </c>
      <c r="G913">
        <v>0.155</v>
      </c>
      <c r="H913">
        <v>2.645</v>
      </c>
      <c r="I913">
        <v>1.2030000000000001</v>
      </c>
      <c r="J913">
        <v>0.26319999999999999</v>
      </c>
    </row>
    <row r="914" spans="1:10">
      <c r="A914" s="14">
        <v>41509</v>
      </c>
      <c r="B914">
        <v>2.5891999999999999</v>
      </c>
      <c r="C914">
        <v>1.2749999999999999</v>
      </c>
      <c r="D914">
        <v>1.7999999999999999E-2</v>
      </c>
      <c r="E914">
        <v>0.22500000000000001</v>
      </c>
      <c r="F914">
        <v>0.51249999999999996</v>
      </c>
      <c r="G914">
        <v>0.155</v>
      </c>
      <c r="H914">
        <v>2.6349999999999998</v>
      </c>
      <c r="I914">
        <v>1.202</v>
      </c>
      <c r="J914">
        <v>0.26319999999999999</v>
      </c>
    </row>
    <row r="915" spans="1:10">
      <c r="A915" s="14">
        <v>41512</v>
      </c>
      <c r="B915">
        <v>2.6004999999999998</v>
      </c>
      <c r="C915">
        <v>1.2749999999999999</v>
      </c>
      <c r="D915">
        <v>1.7999999999999999E-2</v>
      </c>
      <c r="E915">
        <v>0.22500000000000001</v>
      </c>
      <c r="F915">
        <v>0.51249999999999996</v>
      </c>
      <c r="G915">
        <v>0.15357000000000001</v>
      </c>
      <c r="H915">
        <v>2.63</v>
      </c>
      <c r="I915">
        <v>1.2030000000000001</v>
      </c>
      <c r="J915">
        <v>0.2641</v>
      </c>
    </row>
    <row r="916" spans="1:10">
      <c r="A916" s="14">
        <v>41513</v>
      </c>
      <c r="B916">
        <v>2.5992000000000002</v>
      </c>
      <c r="C916">
        <v>1.2749999999999999</v>
      </c>
      <c r="D916">
        <v>1.7999999999999999E-2</v>
      </c>
      <c r="E916">
        <v>0.22600000000000001</v>
      </c>
      <c r="F916">
        <v>0.51356000000000002</v>
      </c>
      <c r="G916">
        <v>0.15357000000000001</v>
      </c>
      <c r="H916">
        <v>2.6349999999999998</v>
      </c>
      <c r="I916">
        <v>1.2050000000000001</v>
      </c>
      <c r="J916">
        <v>0.2631</v>
      </c>
    </row>
    <row r="917" spans="1:10">
      <c r="A917" s="14">
        <v>41514</v>
      </c>
      <c r="B917">
        <v>2.5933000000000002</v>
      </c>
      <c r="C917">
        <v>1.2749999999999999</v>
      </c>
      <c r="D917">
        <v>1.7999999999999999E-2</v>
      </c>
      <c r="E917">
        <v>0.22600000000000001</v>
      </c>
      <c r="F917">
        <v>0.51249999999999996</v>
      </c>
      <c r="G917">
        <v>0.15357000000000001</v>
      </c>
      <c r="H917">
        <v>2.6349999999999998</v>
      </c>
      <c r="I917">
        <v>1.2070000000000001</v>
      </c>
      <c r="J917">
        <v>0.2621</v>
      </c>
    </row>
    <row r="918" spans="1:10">
      <c r="A918" s="14">
        <v>41515</v>
      </c>
      <c r="B918">
        <v>2.59</v>
      </c>
      <c r="C918">
        <v>1.2749999999999999</v>
      </c>
      <c r="D918">
        <v>1.7999999999999999E-2</v>
      </c>
      <c r="E918">
        <v>0.22700000000000001</v>
      </c>
      <c r="F918">
        <v>0.51209000000000005</v>
      </c>
      <c r="G918">
        <v>0.15357000000000001</v>
      </c>
      <c r="H918">
        <v>2.65</v>
      </c>
      <c r="I918">
        <v>1.2130000000000001</v>
      </c>
      <c r="J918">
        <v>0.2621</v>
      </c>
    </row>
    <row r="919" spans="1:10">
      <c r="A919" s="14">
        <v>41516</v>
      </c>
      <c r="B919">
        <v>2.5808</v>
      </c>
      <c r="C919">
        <v>1.2749999999999999</v>
      </c>
      <c r="D919">
        <v>1.7999999999999999E-2</v>
      </c>
      <c r="E919">
        <v>0.22800000000000001</v>
      </c>
      <c r="F919">
        <v>0.51209000000000005</v>
      </c>
      <c r="G919">
        <v>0.15357000000000001</v>
      </c>
      <c r="H919">
        <v>2.665</v>
      </c>
      <c r="I919">
        <v>1.218</v>
      </c>
      <c r="J919">
        <v>0.2621</v>
      </c>
    </row>
    <row r="920" spans="1:10">
      <c r="A920" s="14">
        <v>41519</v>
      </c>
      <c r="B920">
        <v>2.56</v>
      </c>
      <c r="C920">
        <v>1.2749999999999999</v>
      </c>
      <c r="D920">
        <v>1.7999999999999999E-2</v>
      </c>
      <c r="E920">
        <v>0.22800000000000001</v>
      </c>
      <c r="F920">
        <v>0.51375000000000004</v>
      </c>
      <c r="G920">
        <v>0.15357000000000001</v>
      </c>
      <c r="H920">
        <v>2.6549999999999998</v>
      </c>
      <c r="I920">
        <v>1.218</v>
      </c>
      <c r="J920">
        <v>0.2621</v>
      </c>
    </row>
    <row r="921" spans="1:10">
      <c r="A921" s="14">
        <v>41520</v>
      </c>
      <c r="B921">
        <v>2.57</v>
      </c>
      <c r="C921">
        <v>1.2749999999999999</v>
      </c>
      <c r="D921">
        <v>1.7999999999999999E-2</v>
      </c>
      <c r="E921">
        <v>0.22800000000000001</v>
      </c>
      <c r="F921">
        <v>0.51375000000000004</v>
      </c>
      <c r="G921">
        <v>0.155</v>
      </c>
      <c r="H921">
        <v>2.6549999999999998</v>
      </c>
      <c r="I921">
        <v>1.2230000000000001</v>
      </c>
      <c r="J921">
        <v>0.25940000000000002</v>
      </c>
    </row>
    <row r="922" spans="1:10">
      <c r="A922" s="14">
        <v>41521</v>
      </c>
      <c r="B922">
        <v>2.58</v>
      </c>
      <c r="C922">
        <v>1.2749999999999999</v>
      </c>
      <c r="D922">
        <v>1.7999999999999999E-2</v>
      </c>
      <c r="E922">
        <v>0.22700000000000001</v>
      </c>
      <c r="F922">
        <v>0.51500000000000001</v>
      </c>
      <c r="G922">
        <v>0.15357000000000001</v>
      </c>
      <c r="H922">
        <v>2.645</v>
      </c>
      <c r="I922">
        <v>1.22</v>
      </c>
      <c r="J922">
        <v>0.26050000000000001</v>
      </c>
    </row>
    <row r="923" spans="1:10">
      <c r="A923" s="14">
        <v>41522</v>
      </c>
      <c r="B923">
        <v>2.6</v>
      </c>
      <c r="C923">
        <v>1.2749999999999999</v>
      </c>
      <c r="D923">
        <v>1.7999999999999999E-2</v>
      </c>
      <c r="E923">
        <v>0.22800000000000001</v>
      </c>
      <c r="F923">
        <v>0.51500000000000001</v>
      </c>
      <c r="G923">
        <v>0.15357000000000001</v>
      </c>
      <c r="H923">
        <v>2.645</v>
      </c>
      <c r="I923">
        <v>1.22</v>
      </c>
      <c r="J923">
        <v>0.26119999999999999</v>
      </c>
    </row>
    <row r="924" spans="1:10">
      <c r="A924" s="14">
        <v>41523</v>
      </c>
      <c r="B924">
        <v>2.5924999999999998</v>
      </c>
      <c r="C924">
        <v>1.2749999999999999</v>
      </c>
      <c r="D924">
        <v>1.7999999999999999E-2</v>
      </c>
      <c r="E924">
        <v>0.22700000000000001</v>
      </c>
      <c r="F924">
        <v>0.51500000000000001</v>
      </c>
      <c r="G924">
        <v>0.15357000000000001</v>
      </c>
      <c r="H924">
        <v>2.645</v>
      </c>
      <c r="I924">
        <v>1.22</v>
      </c>
      <c r="J924">
        <v>0.25950000000000001</v>
      </c>
    </row>
    <row r="925" spans="1:10">
      <c r="A925" s="14">
        <v>41526</v>
      </c>
      <c r="B925">
        <v>2.5747</v>
      </c>
      <c r="C925">
        <v>1.2749999999999999</v>
      </c>
      <c r="D925">
        <v>1.7999999999999999E-2</v>
      </c>
      <c r="E925">
        <v>0.22700000000000001</v>
      </c>
      <c r="F925">
        <v>0.51500000000000001</v>
      </c>
      <c r="G925">
        <v>0.15357000000000001</v>
      </c>
      <c r="H925">
        <v>2.645</v>
      </c>
      <c r="I925">
        <v>1.2190000000000001</v>
      </c>
      <c r="J925">
        <v>0.25950000000000001</v>
      </c>
    </row>
    <row r="926" spans="1:10">
      <c r="A926" s="14">
        <v>41527</v>
      </c>
      <c r="B926">
        <v>2.6</v>
      </c>
      <c r="C926">
        <v>1.2749999999999999</v>
      </c>
      <c r="D926">
        <v>1.7999999999999999E-2</v>
      </c>
      <c r="E926">
        <v>0.22700000000000001</v>
      </c>
      <c r="F926">
        <v>0.51500000000000001</v>
      </c>
      <c r="G926">
        <v>0.15357000000000001</v>
      </c>
      <c r="H926">
        <v>2.645</v>
      </c>
      <c r="I926">
        <v>1.2170000000000001</v>
      </c>
      <c r="J926">
        <v>0.25950000000000001</v>
      </c>
    </row>
    <row r="927" spans="1:10">
      <c r="A927" s="14">
        <v>41528</v>
      </c>
      <c r="B927">
        <v>2.59</v>
      </c>
      <c r="C927">
        <v>1.2749999999999999</v>
      </c>
      <c r="D927">
        <v>1.7999999999999999E-2</v>
      </c>
      <c r="E927">
        <v>0.22600000000000001</v>
      </c>
      <c r="F927">
        <v>0.51500000000000001</v>
      </c>
      <c r="G927">
        <v>0.15357000000000001</v>
      </c>
      <c r="H927">
        <v>2.645</v>
      </c>
      <c r="I927">
        <v>1.218</v>
      </c>
      <c r="J927">
        <v>0.25900000000000001</v>
      </c>
    </row>
    <row r="928" spans="1:10">
      <c r="A928" s="14">
        <v>41529</v>
      </c>
      <c r="B928">
        <v>2.61</v>
      </c>
      <c r="C928">
        <v>1.2749999999999999</v>
      </c>
      <c r="D928">
        <v>1.7999999999999999E-2</v>
      </c>
      <c r="E928">
        <v>0.22500000000000001</v>
      </c>
      <c r="F928">
        <v>0.51588000000000001</v>
      </c>
      <c r="G928">
        <v>0.15357000000000001</v>
      </c>
      <c r="H928">
        <v>2.645</v>
      </c>
      <c r="I928">
        <v>1.216</v>
      </c>
      <c r="J928">
        <v>0.2581</v>
      </c>
    </row>
    <row r="929" spans="1:10">
      <c r="A929" s="14">
        <v>41530</v>
      </c>
      <c r="B929">
        <v>2.6</v>
      </c>
      <c r="C929">
        <v>1.2749999999999999</v>
      </c>
      <c r="D929">
        <v>1.7999999999999999E-2</v>
      </c>
      <c r="E929">
        <v>0.22600000000000001</v>
      </c>
      <c r="F929">
        <v>0.51575000000000004</v>
      </c>
      <c r="G929">
        <v>0.15357000000000001</v>
      </c>
      <c r="H929">
        <v>2.64</v>
      </c>
      <c r="I929">
        <v>1.2170000000000001</v>
      </c>
      <c r="J929">
        <v>0.25640000000000002</v>
      </c>
    </row>
    <row r="930" spans="1:10">
      <c r="A930" s="14">
        <v>41533</v>
      </c>
      <c r="B930">
        <v>2.58</v>
      </c>
      <c r="C930">
        <v>1.2749999999999999</v>
      </c>
      <c r="D930">
        <v>1.7999999999999999E-2</v>
      </c>
      <c r="E930">
        <v>0.22600000000000001</v>
      </c>
      <c r="F930">
        <v>0.51600000000000001</v>
      </c>
      <c r="G930">
        <v>0.15357000000000001</v>
      </c>
      <c r="H930">
        <v>2.65</v>
      </c>
      <c r="I930">
        <v>1.218</v>
      </c>
      <c r="J930">
        <v>0.25590000000000002</v>
      </c>
    </row>
    <row r="931" spans="1:10">
      <c r="A931" s="14">
        <v>41534</v>
      </c>
      <c r="B931">
        <v>2.5767000000000002</v>
      </c>
      <c r="C931">
        <v>1.2749999999999999</v>
      </c>
      <c r="D931">
        <v>1.9E-2</v>
      </c>
      <c r="E931">
        <v>0.22600000000000001</v>
      </c>
      <c r="F931">
        <v>0.51688000000000001</v>
      </c>
      <c r="G931">
        <v>0.15357000000000001</v>
      </c>
      <c r="H931">
        <v>2.645</v>
      </c>
      <c r="I931">
        <v>1.2170000000000001</v>
      </c>
      <c r="J931">
        <v>0.25590000000000002</v>
      </c>
    </row>
    <row r="932" spans="1:10">
      <c r="A932" s="14">
        <v>41535</v>
      </c>
      <c r="B932">
        <v>2.56</v>
      </c>
      <c r="C932">
        <v>1.2749999999999999</v>
      </c>
      <c r="D932">
        <v>1.9E-2</v>
      </c>
      <c r="E932">
        <v>0.22600000000000001</v>
      </c>
      <c r="F932">
        <v>0.51749999999999996</v>
      </c>
      <c r="G932">
        <v>0.15357000000000001</v>
      </c>
      <c r="H932">
        <v>2.6549999999999998</v>
      </c>
      <c r="I932">
        <v>1.216</v>
      </c>
      <c r="J932">
        <v>0.25440000000000002</v>
      </c>
    </row>
    <row r="933" spans="1:10">
      <c r="A933" s="14">
        <v>41536</v>
      </c>
      <c r="B933">
        <v>2.5499999999999998</v>
      </c>
      <c r="C933">
        <v>1.2749999999999999</v>
      </c>
      <c r="D933">
        <v>2.1000000000000001E-2</v>
      </c>
      <c r="E933">
        <v>0.22500000000000001</v>
      </c>
      <c r="F933">
        <v>0.51749999999999996</v>
      </c>
      <c r="G933">
        <v>0.15357000000000001</v>
      </c>
      <c r="H933">
        <v>2.645</v>
      </c>
      <c r="I933">
        <v>1.2170000000000001</v>
      </c>
      <c r="J933">
        <v>0.25440000000000002</v>
      </c>
    </row>
    <row r="934" spans="1:10">
      <c r="A934" s="14">
        <v>41537</v>
      </c>
      <c r="B934">
        <v>2.5516999999999999</v>
      </c>
      <c r="C934">
        <v>1.2749999999999999</v>
      </c>
      <c r="D934">
        <v>2.1000000000000001E-2</v>
      </c>
      <c r="E934">
        <v>0.224</v>
      </c>
      <c r="F934">
        <v>0.51749999999999996</v>
      </c>
      <c r="G934">
        <v>0.15357000000000001</v>
      </c>
      <c r="H934">
        <v>2.6349999999999998</v>
      </c>
      <c r="I934">
        <v>1.2170000000000001</v>
      </c>
      <c r="J934">
        <v>0.25390000000000001</v>
      </c>
    </row>
    <row r="935" spans="1:10">
      <c r="A935" s="14">
        <v>41540</v>
      </c>
      <c r="B935">
        <v>2.5783</v>
      </c>
      <c r="C935">
        <v>1.2749999999999999</v>
      </c>
      <c r="D935">
        <v>2.1000000000000001E-2</v>
      </c>
      <c r="E935">
        <v>0.224</v>
      </c>
      <c r="F935">
        <v>0.51737999999999995</v>
      </c>
      <c r="G935">
        <v>0.15357000000000001</v>
      </c>
      <c r="H935">
        <v>2.625</v>
      </c>
      <c r="I935">
        <v>1.2190000000000001</v>
      </c>
      <c r="J935">
        <v>0.25185000000000002</v>
      </c>
    </row>
    <row r="936" spans="1:10">
      <c r="A936" s="14">
        <v>41541</v>
      </c>
      <c r="B936">
        <v>2.5758000000000001</v>
      </c>
      <c r="C936">
        <v>1.2749999999999999</v>
      </c>
      <c r="D936">
        <v>2.1000000000000001E-2</v>
      </c>
      <c r="E936">
        <v>0.22500000000000001</v>
      </c>
      <c r="F936">
        <v>0.51749999999999996</v>
      </c>
      <c r="G936">
        <v>0.15357000000000001</v>
      </c>
      <c r="H936">
        <v>2.625</v>
      </c>
      <c r="I936">
        <v>1.218</v>
      </c>
      <c r="J936">
        <v>0.25195000000000001</v>
      </c>
    </row>
    <row r="937" spans="1:10">
      <c r="A937" s="14">
        <v>41542</v>
      </c>
      <c r="B937">
        <v>2.5724999999999998</v>
      </c>
      <c r="C937">
        <v>1.2749999999999999</v>
      </c>
      <c r="D937">
        <v>2.1000000000000001E-2</v>
      </c>
      <c r="E937">
        <v>0.22500000000000001</v>
      </c>
      <c r="F937">
        <v>0.51749999999999996</v>
      </c>
      <c r="G937">
        <v>0.15357000000000001</v>
      </c>
      <c r="H937">
        <v>2.625</v>
      </c>
      <c r="I937">
        <v>1.2170000000000001</v>
      </c>
      <c r="J937">
        <v>0.25245000000000001</v>
      </c>
    </row>
    <row r="938" spans="1:10">
      <c r="A938" s="14">
        <v>41543</v>
      </c>
      <c r="B938">
        <v>2.5783</v>
      </c>
      <c r="C938">
        <v>1.2749999999999999</v>
      </c>
      <c r="D938">
        <v>2.1000000000000001E-2</v>
      </c>
      <c r="E938">
        <v>0.22500000000000001</v>
      </c>
      <c r="F938">
        <v>0.51749999999999996</v>
      </c>
      <c r="G938">
        <v>0.15357000000000001</v>
      </c>
      <c r="H938">
        <v>2.645</v>
      </c>
      <c r="I938">
        <v>1.2170000000000001</v>
      </c>
      <c r="J938">
        <v>0.25019999999999998</v>
      </c>
    </row>
    <row r="939" spans="1:10">
      <c r="A939" s="14">
        <v>41544</v>
      </c>
      <c r="B939">
        <v>2.5933000000000002</v>
      </c>
      <c r="C939">
        <v>1.2749999999999999</v>
      </c>
      <c r="D939">
        <v>2.1000000000000001E-2</v>
      </c>
      <c r="E939">
        <v>0.22500000000000001</v>
      </c>
      <c r="F939">
        <v>0.51749999999999996</v>
      </c>
      <c r="G939">
        <v>0.15286</v>
      </c>
      <c r="H939">
        <v>2.6549999999999998</v>
      </c>
      <c r="I939">
        <v>1.2130000000000001</v>
      </c>
      <c r="J939">
        <v>0.24959999999999999</v>
      </c>
    </row>
    <row r="940" spans="1:10">
      <c r="A940" s="14">
        <v>41547</v>
      </c>
      <c r="B940">
        <v>2.5966999999999998</v>
      </c>
      <c r="C940">
        <v>1.2749999999999999</v>
      </c>
      <c r="D940">
        <v>2.1000000000000001E-2</v>
      </c>
      <c r="E940">
        <v>0.22500000000000001</v>
      </c>
      <c r="F940">
        <v>0.51749999999999996</v>
      </c>
      <c r="G940">
        <v>0.15286</v>
      </c>
      <c r="H940">
        <v>2.645</v>
      </c>
      <c r="I940">
        <v>1.208</v>
      </c>
      <c r="J940">
        <v>0.25059999999999999</v>
      </c>
    </row>
    <row r="941" spans="1:10">
      <c r="A941" s="14">
        <v>41548</v>
      </c>
      <c r="B941">
        <v>2.5567000000000002</v>
      </c>
      <c r="C941">
        <v>1.2749999999999999</v>
      </c>
      <c r="D941">
        <v>2.1000000000000001E-2</v>
      </c>
      <c r="E941">
        <v>0.224</v>
      </c>
      <c r="F941">
        <v>0.51749999999999996</v>
      </c>
      <c r="G941">
        <v>0.15286</v>
      </c>
      <c r="H941">
        <v>2.6549999999999998</v>
      </c>
      <c r="I941">
        <v>1.204</v>
      </c>
      <c r="J941">
        <v>0.25019999999999998</v>
      </c>
    </row>
    <row r="942" spans="1:10">
      <c r="A942" s="14">
        <v>41549</v>
      </c>
      <c r="B942">
        <v>2.5649999999999999</v>
      </c>
      <c r="C942">
        <v>1.2749999999999999</v>
      </c>
      <c r="D942">
        <v>2.1000000000000001E-2</v>
      </c>
      <c r="E942">
        <v>0.22500000000000001</v>
      </c>
      <c r="F942">
        <v>0.51749999999999996</v>
      </c>
      <c r="G942">
        <v>0.15286</v>
      </c>
      <c r="H942">
        <v>2.665</v>
      </c>
      <c r="I942">
        <v>1.2050000000000001</v>
      </c>
      <c r="J942">
        <v>0.24759999999999999</v>
      </c>
    </row>
    <row r="943" spans="1:10">
      <c r="A943" s="14">
        <v>41550</v>
      </c>
      <c r="B943">
        <v>2.5583</v>
      </c>
      <c r="C943">
        <v>1.2749999999999999</v>
      </c>
      <c r="D943">
        <v>2.1000000000000001E-2</v>
      </c>
      <c r="E943">
        <v>0.22500000000000001</v>
      </c>
      <c r="F943">
        <v>0.51749999999999996</v>
      </c>
      <c r="G943">
        <v>0.15286</v>
      </c>
      <c r="H943">
        <v>2.665</v>
      </c>
      <c r="I943">
        <v>1.206</v>
      </c>
      <c r="J943">
        <v>0.24809999999999999</v>
      </c>
    </row>
    <row r="944" spans="1:10">
      <c r="A944" s="14">
        <v>41551</v>
      </c>
      <c r="B944">
        <v>2.5783</v>
      </c>
      <c r="C944">
        <v>1.2749999999999999</v>
      </c>
      <c r="D944">
        <v>2.1999999999999999E-2</v>
      </c>
      <c r="E944">
        <v>0.22500000000000001</v>
      </c>
      <c r="F944">
        <v>0.51749999999999996</v>
      </c>
      <c r="G944">
        <v>0.15286</v>
      </c>
      <c r="H944">
        <v>2.6549999999999998</v>
      </c>
      <c r="I944">
        <v>1.2050000000000001</v>
      </c>
      <c r="J944">
        <v>0.24834999999999999</v>
      </c>
    </row>
    <row r="945" spans="1:10">
      <c r="A945" s="14">
        <v>41555</v>
      </c>
      <c r="B945">
        <v>2.5583</v>
      </c>
      <c r="C945">
        <v>1.2749999999999999</v>
      </c>
      <c r="D945">
        <v>2.1999999999999999E-2</v>
      </c>
      <c r="E945">
        <v>0.22500000000000001</v>
      </c>
      <c r="F945">
        <v>0.51749999999999996</v>
      </c>
      <c r="G945">
        <v>0.15429000000000001</v>
      </c>
      <c r="H945">
        <v>2.6549999999999998</v>
      </c>
      <c r="I945">
        <v>1.204</v>
      </c>
      <c r="J945">
        <v>0.24884999999999999</v>
      </c>
    </row>
    <row r="946" spans="1:10">
      <c r="A946" s="14">
        <v>41556</v>
      </c>
      <c r="B946">
        <v>2.5716999999999999</v>
      </c>
      <c r="C946">
        <v>1.2749999999999999</v>
      </c>
      <c r="D946">
        <v>2.3E-2</v>
      </c>
      <c r="E946">
        <v>0.22500000000000001</v>
      </c>
      <c r="F946">
        <v>0.51749999999999996</v>
      </c>
      <c r="G946">
        <v>0.15286</v>
      </c>
      <c r="H946">
        <v>2.645</v>
      </c>
      <c r="I946">
        <v>1.2010000000000001</v>
      </c>
      <c r="J946">
        <v>0.24585000000000001</v>
      </c>
    </row>
    <row r="947" spans="1:10">
      <c r="A947" s="14">
        <v>41557</v>
      </c>
      <c r="B947">
        <v>2.59</v>
      </c>
      <c r="C947">
        <v>1.2749999999999999</v>
      </c>
      <c r="D947">
        <v>2.4E-2</v>
      </c>
      <c r="E947">
        <v>0.22500000000000001</v>
      </c>
      <c r="F947">
        <v>0.51749999999999996</v>
      </c>
      <c r="G947">
        <v>0.15143000000000001</v>
      </c>
      <c r="H947">
        <v>2.645</v>
      </c>
      <c r="I947">
        <v>1.2030000000000001</v>
      </c>
      <c r="J947">
        <v>0.24435000000000001</v>
      </c>
    </row>
    <row r="948" spans="1:10">
      <c r="A948" s="14">
        <v>41558</v>
      </c>
      <c r="B948">
        <v>2.5916999999999999</v>
      </c>
      <c r="C948">
        <v>1.2749999999999999</v>
      </c>
      <c r="D948">
        <v>2.4E-2</v>
      </c>
      <c r="E948">
        <v>0.22500000000000001</v>
      </c>
      <c r="F948">
        <v>0.51749999999999996</v>
      </c>
      <c r="G948">
        <v>0.15143000000000001</v>
      </c>
      <c r="H948">
        <v>2.645</v>
      </c>
      <c r="I948">
        <v>1.2030000000000001</v>
      </c>
      <c r="J948">
        <v>0.24285000000000001</v>
      </c>
    </row>
    <row r="949" spans="1:10">
      <c r="A949" s="14">
        <v>41561</v>
      </c>
      <c r="B949">
        <v>2.585</v>
      </c>
      <c r="C949">
        <v>1.2749999999999999</v>
      </c>
      <c r="D949">
        <v>2.3E-2</v>
      </c>
      <c r="E949">
        <v>0.224</v>
      </c>
      <c r="F949">
        <v>0.51749999999999996</v>
      </c>
      <c r="G949">
        <v>0.15</v>
      </c>
      <c r="H949">
        <v>2.645</v>
      </c>
      <c r="I949">
        <v>1.2010000000000001</v>
      </c>
      <c r="J949">
        <v>0.24285000000000001</v>
      </c>
    </row>
    <row r="950" spans="1:10">
      <c r="A950" s="14">
        <v>41562</v>
      </c>
      <c r="B950">
        <v>2.58</v>
      </c>
      <c r="C950">
        <v>1.2749999999999999</v>
      </c>
      <c r="D950">
        <v>2.1000000000000001E-2</v>
      </c>
      <c r="E950">
        <v>0.224</v>
      </c>
      <c r="F950">
        <v>0.51749999999999996</v>
      </c>
      <c r="G950">
        <v>0.14857000000000001</v>
      </c>
      <c r="H950">
        <v>2.645</v>
      </c>
      <c r="I950">
        <v>1.2070000000000001</v>
      </c>
      <c r="J950">
        <v>0.24335000000000001</v>
      </c>
    </row>
    <row r="951" spans="1:10">
      <c r="A951" s="14">
        <v>41563</v>
      </c>
      <c r="B951">
        <v>2.5950000000000002</v>
      </c>
      <c r="C951">
        <v>1.2749999999999999</v>
      </c>
      <c r="D951">
        <v>2.1000000000000001E-2</v>
      </c>
      <c r="E951">
        <v>0.223</v>
      </c>
      <c r="F951">
        <v>0.51688000000000001</v>
      </c>
      <c r="G951">
        <v>0.14857000000000001</v>
      </c>
      <c r="H951">
        <v>2.645</v>
      </c>
      <c r="I951">
        <v>1.212</v>
      </c>
      <c r="J951">
        <v>0.24360000000000001</v>
      </c>
    </row>
    <row r="952" spans="1:10">
      <c r="A952" s="14">
        <v>41564</v>
      </c>
      <c r="B952">
        <v>2.5832999999999999</v>
      </c>
      <c r="C952">
        <v>1.2749999999999999</v>
      </c>
      <c r="D952">
        <v>1.9E-2</v>
      </c>
      <c r="E952">
        <v>0.223</v>
      </c>
      <c r="F952">
        <v>0.51688000000000001</v>
      </c>
      <c r="G952">
        <v>0.14571000000000001</v>
      </c>
      <c r="H952">
        <v>2.645</v>
      </c>
      <c r="I952">
        <v>1.2090000000000001</v>
      </c>
      <c r="J952">
        <v>0.24560000000000001</v>
      </c>
    </row>
    <row r="953" spans="1:10">
      <c r="A953" s="14">
        <v>41565</v>
      </c>
      <c r="B953">
        <v>2.5750000000000002</v>
      </c>
      <c r="C953">
        <v>1.2749999999999999</v>
      </c>
      <c r="D953">
        <v>1.9E-2</v>
      </c>
      <c r="E953">
        <v>0.222</v>
      </c>
      <c r="F953">
        <v>0.51624999999999999</v>
      </c>
      <c r="G953">
        <v>0.14429</v>
      </c>
      <c r="H953">
        <v>2.645</v>
      </c>
      <c r="I953">
        <v>1.208</v>
      </c>
      <c r="J953">
        <v>0.24310000000000001</v>
      </c>
    </row>
    <row r="954" spans="1:10">
      <c r="A954" s="14">
        <v>41568</v>
      </c>
      <c r="B954">
        <v>2.5649999999999999</v>
      </c>
      <c r="C954">
        <v>1.2749999999999999</v>
      </c>
      <c r="D954">
        <v>1.9E-2</v>
      </c>
      <c r="E954">
        <v>0.222</v>
      </c>
      <c r="F954">
        <v>0.51637999999999995</v>
      </c>
      <c r="G954">
        <v>0.14429</v>
      </c>
      <c r="H954">
        <v>2.6549999999999998</v>
      </c>
      <c r="I954">
        <v>1.21</v>
      </c>
      <c r="J954">
        <v>0.24360000000000001</v>
      </c>
    </row>
    <row r="955" spans="1:10">
      <c r="A955" s="14">
        <v>41569</v>
      </c>
      <c r="B955">
        <v>2.5783</v>
      </c>
      <c r="C955">
        <v>1.2749999999999999</v>
      </c>
      <c r="D955">
        <v>1.9E-2</v>
      </c>
      <c r="E955">
        <v>0.221</v>
      </c>
      <c r="F955">
        <v>0.51700000000000002</v>
      </c>
      <c r="G955">
        <v>0.14285999999999999</v>
      </c>
      <c r="H955">
        <v>2.645</v>
      </c>
      <c r="I955">
        <v>1.208</v>
      </c>
      <c r="J955">
        <v>0.24579999999999999</v>
      </c>
    </row>
    <row r="956" spans="1:10">
      <c r="A956" s="14">
        <v>41570</v>
      </c>
      <c r="B956">
        <v>2.585</v>
      </c>
      <c r="C956">
        <v>1.2749999999999999</v>
      </c>
      <c r="D956">
        <v>1.9E-2</v>
      </c>
      <c r="E956">
        <v>0.221</v>
      </c>
      <c r="F956">
        <v>0.51949999999999996</v>
      </c>
      <c r="G956">
        <v>0.14285999999999999</v>
      </c>
      <c r="H956">
        <v>2.6349999999999998</v>
      </c>
      <c r="I956">
        <v>1.208</v>
      </c>
      <c r="J956">
        <v>0.24354999999999999</v>
      </c>
    </row>
    <row r="957" spans="1:10">
      <c r="A957" s="14">
        <v>41571</v>
      </c>
      <c r="B957">
        <v>2.6</v>
      </c>
      <c r="C957">
        <v>1.2749999999999999</v>
      </c>
      <c r="D957">
        <v>1.9E-2</v>
      </c>
      <c r="E957">
        <v>0.221</v>
      </c>
      <c r="F957">
        <v>0.51780999999999999</v>
      </c>
      <c r="G957">
        <v>0.14285999999999999</v>
      </c>
      <c r="H957">
        <v>2.645</v>
      </c>
      <c r="I957">
        <v>1.208</v>
      </c>
      <c r="J957">
        <v>0.24604999999999999</v>
      </c>
    </row>
    <row r="958" spans="1:10">
      <c r="A958" s="14">
        <v>41572</v>
      </c>
      <c r="B958">
        <v>2.5983000000000001</v>
      </c>
      <c r="C958">
        <v>1.2749999999999999</v>
      </c>
      <c r="D958">
        <v>1.9E-2</v>
      </c>
      <c r="E958">
        <v>0.221</v>
      </c>
      <c r="F958">
        <v>0.51719000000000004</v>
      </c>
      <c r="G958">
        <v>0.14285999999999999</v>
      </c>
      <c r="H958">
        <v>2.6349999999999998</v>
      </c>
      <c r="I958">
        <v>1.21</v>
      </c>
      <c r="J958">
        <v>0.24204999999999999</v>
      </c>
    </row>
    <row r="959" spans="1:10">
      <c r="A959" s="14">
        <v>41575</v>
      </c>
      <c r="B959">
        <v>2.6150000000000002</v>
      </c>
      <c r="C959">
        <v>1.27667</v>
      </c>
      <c r="D959">
        <v>1.9E-2</v>
      </c>
      <c r="E959">
        <v>0.221</v>
      </c>
      <c r="F959">
        <v>0.51719000000000004</v>
      </c>
      <c r="G959">
        <v>0.14285999999999999</v>
      </c>
      <c r="H959">
        <v>2.63</v>
      </c>
      <c r="I959">
        <v>1.21</v>
      </c>
      <c r="J959">
        <v>0.24055000000000001</v>
      </c>
    </row>
    <row r="960" spans="1:10">
      <c r="A960" s="14">
        <v>41576</v>
      </c>
      <c r="B960">
        <v>2.6082999999999998</v>
      </c>
      <c r="C960">
        <v>1.2749999999999999</v>
      </c>
      <c r="D960">
        <v>1.9E-2</v>
      </c>
      <c r="E960">
        <v>0.221</v>
      </c>
      <c r="F960">
        <v>0.51719000000000004</v>
      </c>
      <c r="G960">
        <v>0.14285999999999999</v>
      </c>
      <c r="H960">
        <v>2.6549999999999998</v>
      </c>
      <c r="I960">
        <v>1.212</v>
      </c>
      <c r="J960">
        <v>0.23860000000000001</v>
      </c>
    </row>
    <row r="961" spans="1:10">
      <c r="A961" s="14">
        <v>41577</v>
      </c>
      <c r="B961">
        <v>2.605</v>
      </c>
      <c r="C961">
        <v>1.2749999999999999</v>
      </c>
      <c r="D961">
        <v>1.9E-2</v>
      </c>
      <c r="E961">
        <v>0.224</v>
      </c>
      <c r="F961">
        <v>0.51719000000000004</v>
      </c>
      <c r="G961">
        <v>0.14285999999999999</v>
      </c>
      <c r="H961">
        <v>2.645</v>
      </c>
      <c r="I961">
        <v>1.2110000000000001</v>
      </c>
      <c r="J961">
        <v>0.23835000000000001</v>
      </c>
    </row>
    <row r="962" spans="1:10">
      <c r="A962" s="14">
        <v>41578</v>
      </c>
      <c r="B962">
        <v>2.5950000000000002</v>
      </c>
      <c r="C962">
        <v>1.2749999999999999</v>
      </c>
      <c r="D962">
        <v>1.9E-2</v>
      </c>
      <c r="E962">
        <v>0.22500000000000001</v>
      </c>
      <c r="F962">
        <v>0.51719000000000004</v>
      </c>
      <c r="G962">
        <v>0.14285999999999999</v>
      </c>
      <c r="H962">
        <v>2.6549999999999998</v>
      </c>
      <c r="I962">
        <v>1.2090000000000001</v>
      </c>
      <c r="J962">
        <v>0.23835000000000001</v>
      </c>
    </row>
    <row r="963" spans="1:10">
      <c r="A963" s="14">
        <v>41579</v>
      </c>
      <c r="B963">
        <v>2.5783</v>
      </c>
      <c r="C963">
        <v>1.27667</v>
      </c>
      <c r="D963">
        <v>1.9E-2</v>
      </c>
      <c r="E963">
        <v>0.22500000000000001</v>
      </c>
      <c r="F963">
        <v>0.51593999999999995</v>
      </c>
      <c r="G963">
        <v>0.14285999999999999</v>
      </c>
      <c r="H963">
        <v>2.665</v>
      </c>
      <c r="I963">
        <v>1.2090000000000001</v>
      </c>
      <c r="J963">
        <v>0.23810000000000001</v>
      </c>
    </row>
    <row r="964" spans="1:10">
      <c r="A964" s="14">
        <v>41582</v>
      </c>
      <c r="B964">
        <v>2.5667</v>
      </c>
      <c r="C964">
        <v>1.27667</v>
      </c>
      <c r="D964">
        <v>1.9E-2</v>
      </c>
      <c r="E964">
        <v>0.22500000000000001</v>
      </c>
      <c r="F964">
        <v>0.51531000000000005</v>
      </c>
      <c r="G964">
        <v>0.14285999999999999</v>
      </c>
      <c r="H964">
        <v>2.66</v>
      </c>
      <c r="I964">
        <v>1.212</v>
      </c>
      <c r="J964">
        <v>0.23685</v>
      </c>
    </row>
    <row r="965" spans="1:10">
      <c r="A965" s="14">
        <v>41583</v>
      </c>
      <c r="B965">
        <v>2.585</v>
      </c>
      <c r="C965">
        <v>1.27833</v>
      </c>
      <c r="D965">
        <v>1.9E-2</v>
      </c>
      <c r="E965">
        <v>0.224</v>
      </c>
      <c r="F965">
        <v>0.51531000000000005</v>
      </c>
      <c r="G965">
        <v>0.14285999999999999</v>
      </c>
      <c r="H965">
        <v>2.6850000000000001</v>
      </c>
      <c r="I965">
        <v>1.212</v>
      </c>
      <c r="J965">
        <v>0.23585</v>
      </c>
    </row>
    <row r="966" spans="1:10">
      <c r="A966" s="14">
        <v>41584</v>
      </c>
      <c r="B966">
        <v>2.59</v>
      </c>
      <c r="C966">
        <v>1.27833</v>
      </c>
      <c r="D966">
        <v>1.9E-2</v>
      </c>
      <c r="E966">
        <v>0.22500000000000001</v>
      </c>
      <c r="F966">
        <v>0.51405999999999996</v>
      </c>
      <c r="G966">
        <v>0.14285999999999999</v>
      </c>
      <c r="H966">
        <v>2.6749999999999998</v>
      </c>
      <c r="I966">
        <v>1.2110000000000001</v>
      </c>
      <c r="J966">
        <v>0.23744999999999999</v>
      </c>
    </row>
    <row r="967" spans="1:10">
      <c r="A967" s="14">
        <v>41585</v>
      </c>
      <c r="B967">
        <v>2.5750000000000002</v>
      </c>
      <c r="C967">
        <v>1.27833</v>
      </c>
      <c r="D967">
        <v>1.9E-2</v>
      </c>
      <c r="E967">
        <v>0.22500000000000001</v>
      </c>
      <c r="F967">
        <v>0.51405999999999996</v>
      </c>
      <c r="G967">
        <v>0.14285999999999999</v>
      </c>
      <c r="H967">
        <v>2.6549999999999998</v>
      </c>
      <c r="I967">
        <v>1.2110000000000001</v>
      </c>
      <c r="J967">
        <v>0.2419</v>
      </c>
    </row>
    <row r="968" spans="1:10">
      <c r="A968" s="14">
        <v>41586</v>
      </c>
      <c r="B968">
        <v>2.5832999999999999</v>
      </c>
      <c r="C968">
        <v>1.27833</v>
      </c>
      <c r="D968">
        <v>1.9E-2</v>
      </c>
      <c r="E968">
        <v>0.22700000000000001</v>
      </c>
      <c r="F968">
        <v>0.51375000000000004</v>
      </c>
      <c r="G968">
        <v>0.14285999999999999</v>
      </c>
      <c r="H968">
        <v>2.665</v>
      </c>
      <c r="I968">
        <v>1.212</v>
      </c>
      <c r="J968">
        <v>0.24199999999999999</v>
      </c>
    </row>
    <row r="969" spans="1:10">
      <c r="A969" s="14">
        <v>41589</v>
      </c>
      <c r="B969">
        <v>2.5783</v>
      </c>
      <c r="C969">
        <v>1.27833</v>
      </c>
      <c r="D969">
        <v>1.9E-2</v>
      </c>
      <c r="E969">
        <v>0.22800000000000001</v>
      </c>
      <c r="F969">
        <v>0.51763000000000003</v>
      </c>
      <c r="G969">
        <v>0.14285999999999999</v>
      </c>
      <c r="H969">
        <v>2.665</v>
      </c>
      <c r="I969">
        <v>1.2110000000000001</v>
      </c>
      <c r="J969">
        <v>0.23774999999999999</v>
      </c>
    </row>
    <row r="970" spans="1:10">
      <c r="A970" s="14">
        <v>41590</v>
      </c>
      <c r="B970">
        <v>2.59</v>
      </c>
      <c r="C970">
        <v>1.27833</v>
      </c>
      <c r="D970">
        <v>2.1000000000000001E-2</v>
      </c>
      <c r="E970">
        <v>0.22700000000000001</v>
      </c>
      <c r="F970">
        <v>0.52</v>
      </c>
      <c r="G970">
        <v>0.14285999999999999</v>
      </c>
      <c r="H970">
        <v>2.645</v>
      </c>
      <c r="I970">
        <v>1.212</v>
      </c>
      <c r="J970">
        <v>0.23810000000000001</v>
      </c>
    </row>
    <row r="971" spans="1:10">
      <c r="A971" s="14">
        <v>41591</v>
      </c>
      <c r="B971">
        <v>2.5950000000000002</v>
      </c>
      <c r="C971">
        <v>1.27833</v>
      </c>
      <c r="D971">
        <v>2.1000000000000001E-2</v>
      </c>
      <c r="E971">
        <v>0.22700000000000001</v>
      </c>
      <c r="F971">
        <v>0.52344000000000002</v>
      </c>
      <c r="G971">
        <v>0.14285999999999999</v>
      </c>
      <c r="H971">
        <v>2.645</v>
      </c>
      <c r="I971">
        <v>1.212</v>
      </c>
      <c r="J971">
        <v>0.23769999999999999</v>
      </c>
    </row>
    <row r="972" spans="1:10">
      <c r="A972" s="14">
        <v>41592</v>
      </c>
      <c r="B972">
        <v>2.5916999999999999</v>
      </c>
      <c r="C972">
        <v>1.27833</v>
      </c>
      <c r="D972">
        <v>2.1000000000000001E-2</v>
      </c>
      <c r="E972">
        <v>0.22700000000000001</v>
      </c>
      <c r="F972">
        <v>0.52468999999999999</v>
      </c>
      <c r="G972">
        <v>0.14285999999999999</v>
      </c>
      <c r="H972">
        <v>2.6549999999999998</v>
      </c>
      <c r="I972">
        <v>1.214</v>
      </c>
      <c r="J972">
        <v>0.23865</v>
      </c>
    </row>
    <row r="973" spans="1:10">
      <c r="A973" s="14">
        <v>41593</v>
      </c>
      <c r="B973">
        <v>2.5767000000000002</v>
      </c>
      <c r="C973">
        <v>1.27833</v>
      </c>
      <c r="D973">
        <v>2.1000000000000001E-2</v>
      </c>
      <c r="E973">
        <v>0.22500000000000001</v>
      </c>
      <c r="F973">
        <v>0.52468999999999999</v>
      </c>
      <c r="G973">
        <v>0.14285999999999999</v>
      </c>
      <c r="H973">
        <v>2.6749999999999998</v>
      </c>
      <c r="I973">
        <v>1.2030000000000001</v>
      </c>
      <c r="J973">
        <v>0.2389</v>
      </c>
    </row>
    <row r="974" spans="1:10">
      <c r="A974" s="14">
        <v>41596</v>
      </c>
      <c r="B974">
        <v>2.5817000000000001</v>
      </c>
      <c r="C974">
        <v>1.27833</v>
      </c>
      <c r="D974">
        <v>2.1000000000000001E-2</v>
      </c>
      <c r="E974">
        <v>0.22500000000000001</v>
      </c>
      <c r="F974">
        <v>0.52405999999999997</v>
      </c>
      <c r="G974">
        <v>0.14285999999999999</v>
      </c>
      <c r="H974">
        <v>2.6749999999999998</v>
      </c>
      <c r="I974">
        <v>1.204</v>
      </c>
      <c r="J974">
        <v>0.2394</v>
      </c>
    </row>
    <row r="975" spans="1:10">
      <c r="A975" s="14">
        <v>41597</v>
      </c>
      <c r="B975">
        <v>2.5783</v>
      </c>
      <c r="C975">
        <v>1.27833</v>
      </c>
      <c r="D975">
        <v>2.1000000000000001E-2</v>
      </c>
      <c r="E975">
        <v>0.224</v>
      </c>
      <c r="F975">
        <v>0.52405999999999997</v>
      </c>
      <c r="G975">
        <v>0.14285999999999999</v>
      </c>
      <c r="H975">
        <v>2.665</v>
      </c>
      <c r="I975">
        <v>1.1990000000000001</v>
      </c>
      <c r="J975">
        <v>0.23924999999999999</v>
      </c>
    </row>
    <row r="976" spans="1:10">
      <c r="A976" s="14">
        <v>41598</v>
      </c>
      <c r="B976">
        <v>2.5716999999999999</v>
      </c>
      <c r="C976">
        <v>1.27833</v>
      </c>
      <c r="D976">
        <v>2.1000000000000001E-2</v>
      </c>
      <c r="E976">
        <v>0.224</v>
      </c>
      <c r="F976">
        <v>0.52405999999999997</v>
      </c>
      <c r="G976">
        <v>0.14285999999999999</v>
      </c>
      <c r="H976">
        <v>2.6949999999999998</v>
      </c>
      <c r="I976">
        <v>1.1830000000000001</v>
      </c>
      <c r="J976">
        <v>0.23924999999999999</v>
      </c>
    </row>
    <row r="977" spans="1:10">
      <c r="A977" s="14">
        <v>41599</v>
      </c>
      <c r="B977">
        <v>2.585</v>
      </c>
      <c r="C977">
        <v>1.27833</v>
      </c>
      <c r="D977">
        <v>2.1000000000000001E-2</v>
      </c>
      <c r="E977">
        <v>0.223</v>
      </c>
      <c r="F977">
        <v>0.52405999999999997</v>
      </c>
      <c r="G977">
        <v>0.14285999999999999</v>
      </c>
      <c r="H977">
        <v>2.6749999999999998</v>
      </c>
      <c r="I977">
        <v>1.17</v>
      </c>
      <c r="J977">
        <v>0.24060000000000001</v>
      </c>
    </row>
    <row r="978" spans="1:10">
      <c r="A978" s="14">
        <v>41600</v>
      </c>
      <c r="B978">
        <v>2.585</v>
      </c>
      <c r="C978">
        <v>1.27833</v>
      </c>
      <c r="D978">
        <v>2.1000000000000001E-2</v>
      </c>
      <c r="E978">
        <v>0.223</v>
      </c>
      <c r="F978">
        <v>0.52405999999999997</v>
      </c>
      <c r="G978">
        <v>0.14285999999999999</v>
      </c>
      <c r="H978">
        <v>2.665</v>
      </c>
      <c r="I978">
        <v>1.163</v>
      </c>
      <c r="J978">
        <v>0.23845</v>
      </c>
    </row>
    <row r="979" spans="1:10">
      <c r="A979" s="14">
        <v>41603</v>
      </c>
      <c r="B979">
        <v>2.585</v>
      </c>
      <c r="C979">
        <v>1.27833</v>
      </c>
      <c r="D979">
        <v>2.1000000000000001E-2</v>
      </c>
      <c r="E979">
        <v>0.222</v>
      </c>
      <c r="F979">
        <v>0.52405999999999997</v>
      </c>
      <c r="G979">
        <v>0.14285999999999999</v>
      </c>
      <c r="H979">
        <v>2.68</v>
      </c>
      <c r="I979">
        <v>1.159</v>
      </c>
      <c r="J979">
        <v>0.23810000000000001</v>
      </c>
    </row>
    <row r="980" spans="1:10">
      <c r="A980" s="14">
        <v>41604</v>
      </c>
      <c r="B980">
        <v>2.5916999999999999</v>
      </c>
      <c r="C980">
        <v>1.27833</v>
      </c>
      <c r="D980">
        <v>2.1000000000000001E-2</v>
      </c>
      <c r="E980">
        <v>0.22500000000000001</v>
      </c>
      <c r="F980">
        <v>0.52405999999999997</v>
      </c>
      <c r="G980">
        <v>0.14285999999999999</v>
      </c>
      <c r="H980">
        <v>2.66</v>
      </c>
      <c r="I980">
        <v>1.1499999999999999</v>
      </c>
      <c r="J980">
        <v>0.23735000000000001</v>
      </c>
    </row>
    <row r="981" spans="1:10">
      <c r="A981" s="14">
        <v>41605</v>
      </c>
      <c r="B981">
        <v>2.6017000000000001</v>
      </c>
      <c r="C981">
        <v>1.27833</v>
      </c>
      <c r="D981">
        <v>2.1000000000000001E-2</v>
      </c>
      <c r="E981">
        <v>0.22800000000000001</v>
      </c>
      <c r="F981">
        <v>0.52405999999999997</v>
      </c>
      <c r="G981">
        <v>0.14285999999999999</v>
      </c>
      <c r="H981">
        <v>2.67</v>
      </c>
      <c r="I981">
        <v>1.1339999999999999</v>
      </c>
      <c r="J981">
        <v>0.23910000000000001</v>
      </c>
    </row>
    <row r="982" spans="1:10">
      <c r="A982" s="14">
        <v>41606</v>
      </c>
      <c r="B982">
        <v>2.6133000000000002</v>
      </c>
      <c r="C982">
        <v>1.27833</v>
      </c>
      <c r="D982">
        <v>2.1000000000000001E-2</v>
      </c>
      <c r="E982">
        <v>0.22900000000000001</v>
      </c>
      <c r="F982">
        <v>0.52405999999999997</v>
      </c>
      <c r="G982">
        <v>0.14285999999999999</v>
      </c>
      <c r="H982">
        <v>2.665</v>
      </c>
      <c r="I982">
        <v>1.111</v>
      </c>
      <c r="J982">
        <v>0.23810000000000001</v>
      </c>
    </row>
    <row r="983" spans="1:10">
      <c r="A983" s="14">
        <v>41607</v>
      </c>
      <c r="B983">
        <v>2.6067</v>
      </c>
      <c r="C983">
        <v>1.27833</v>
      </c>
      <c r="D983">
        <v>1.9E-2</v>
      </c>
      <c r="E983">
        <v>0.22800000000000001</v>
      </c>
      <c r="F983">
        <v>0.52405999999999997</v>
      </c>
      <c r="G983">
        <v>0.14213999999999999</v>
      </c>
      <c r="H983">
        <v>2.665</v>
      </c>
      <c r="I983">
        <v>1.1080000000000001</v>
      </c>
      <c r="J983">
        <v>0.23760000000000001</v>
      </c>
    </row>
    <row r="984" spans="1:10">
      <c r="A984" s="14">
        <v>41610</v>
      </c>
      <c r="B984">
        <v>2.5750000000000002</v>
      </c>
      <c r="C984">
        <v>1.27833</v>
      </c>
      <c r="D984">
        <v>1.9E-2</v>
      </c>
      <c r="E984">
        <v>0.22800000000000001</v>
      </c>
      <c r="F984">
        <v>0.52405999999999997</v>
      </c>
      <c r="G984">
        <v>0.14213999999999999</v>
      </c>
      <c r="H984">
        <v>2.665</v>
      </c>
      <c r="I984">
        <v>1.1000000000000001</v>
      </c>
      <c r="J984">
        <v>0.2366</v>
      </c>
    </row>
    <row r="985" spans="1:10">
      <c r="A985" s="14">
        <v>41611</v>
      </c>
      <c r="B985">
        <v>2.5832999999999999</v>
      </c>
      <c r="C985">
        <v>1.27667</v>
      </c>
      <c r="D985">
        <v>1.9E-2</v>
      </c>
      <c r="E985">
        <v>0.23</v>
      </c>
      <c r="F985">
        <v>0.52344000000000002</v>
      </c>
      <c r="G985">
        <v>0.14213999999999999</v>
      </c>
      <c r="H985">
        <v>2.665</v>
      </c>
      <c r="I985">
        <v>1.095</v>
      </c>
      <c r="J985">
        <v>0.23585</v>
      </c>
    </row>
    <row r="986" spans="1:10">
      <c r="A986" s="14">
        <v>41612</v>
      </c>
      <c r="B986">
        <v>2.6</v>
      </c>
      <c r="C986">
        <v>1.2749999999999999</v>
      </c>
      <c r="D986">
        <v>1.9E-2</v>
      </c>
      <c r="E986">
        <v>0.22600000000000001</v>
      </c>
      <c r="F986">
        <v>0.52344000000000002</v>
      </c>
      <c r="G986">
        <v>0.14213999999999999</v>
      </c>
      <c r="H986">
        <v>2.665</v>
      </c>
      <c r="I986">
        <v>1.0920000000000001</v>
      </c>
      <c r="J986">
        <v>0.2366</v>
      </c>
    </row>
    <row r="987" spans="1:10">
      <c r="A987" s="14">
        <v>41613</v>
      </c>
      <c r="B987">
        <v>2.605</v>
      </c>
      <c r="C987">
        <v>1.2749999999999999</v>
      </c>
      <c r="D987">
        <v>1.9E-2</v>
      </c>
      <c r="E987">
        <v>0.22700000000000001</v>
      </c>
      <c r="F987">
        <v>0.52344000000000002</v>
      </c>
      <c r="G987">
        <v>0.14213999999999999</v>
      </c>
      <c r="H987">
        <v>2.6749999999999998</v>
      </c>
      <c r="I987">
        <v>1.0860000000000001</v>
      </c>
      <c r="J987">
        <v>0.23760000000000001</v>
      </c>
    </row>
    <row r="988" spans="1:10">
      <c r="A988" s="14">
        <v>41614</v>
      </c>
      <c r="B988">
        <v>2.5950000000000002</v>
      </c>
      <c r="C988">
        <v>1.2749999999999999</v>
      </c>
      <c r="D988">
        <v>1.9E-2</v>
      </c>
      <c r="E988">
        <v>0.22700000000000001</v>
      </c>
      <c r="F988">
        <v>0.52468999999999999</v>
      </c>
      <c r="G988">
        <v>0.14357</v>
      </c>
      <c r="H988">
        <v>2.6850000000000001</v>
      </c>
      <c r="I988">
        <v>1.0780000000000001</v>
      </c>
      <c r="J988">
        <v>0.23910000000000001</v>
      </c>
    </row>
    <row r="989" spans="1:10">
      <c r="A989" s="14">
        <v>41617</v>
      </c>
      <c r="B989">
        <v>2.5882999999999998</v>
      </c>
      <c r="C989">
        <v>1.2749999999999999</v>
      </c>
      <c r="D989">
        <v>1.4999999999999999E-2</v>
      </c>
      <c r="E989">
        <v>0.22800000000000001</v>
      </c>
      <c r="F989">
        <v>0.52219000000000004</v>
      </c>
      <c r="G989">
        <v>0.14357</v>
      </c>
      <c r="H989">
        <v>2.6549999999999998</v>
      </c>
      <c r="I989">
        <v>1.0780000000000001</v>
      </c>
      <c r="J989">
        <v>0.23910000000000001</v>
      </c>
    </row>
    <row r="990" spans="1:10">
      <c r="A990" s="14">
        <v>41618</v>
      </c>
      <c r="B990">
        <v>2.6017000000000001</v>
      </c>
      <c r="C990">
        <v>1.2749999999999999</v>
      </c>
      <c r="D990">
        <v>1.7000000000000001E-2</v>
      </c>
      <c r="E990">
        <v>0.22800000000000001</v>
      </c>
      <c r="F990">
        <v>0.52281</v>
      </c>
      <c r="G990">
        <v>0.14499999999999999</v>
      </c>
      <c r="H990">
        <v>2.65</v>
      </c>
      <c r="I990">
        <v>1.0760000000000001</v>
      </c>
      <c r="J990">
        <v>0.23885000000000001</v>
      </c>
    </row>
    <row r="991" spans="1:10">
      <c r="A991" s="14">
        <v>41619</v>
      </c>
      <c r="B991">
        <v>2.5950000000000002</v>
      </c>
      <c r="C991">
        <v>1.2749999999999999</v>
      </c>
      <c r="D991">
        <v>1.7000000000000001E-2</v>
      </c>
      <c r="E991">
        <v>0.217</v>
      </c>
      <c r="F991">
        <v>0.51980999999999999</v>
      </c>
      <c r="G991">
        <v>0.14499999999999999</v>
      </c>
      <c r="H991">
        <v>2.65</v>
      </c>
      <c r="I991">
        <v>1.083</v>
      </c>
      <c r="J991">
        <v>0.24129999999999999</v>
      </c>
    </row>
    <row r="992" spans="1:10">
      <c r="A992" s="14">
        <v>41620</v>
      </c>
      <c r="B992">
        <v>2.6032999999999999</v>
      </c>
      <c r="C992">
        <v>1.2749999999999999</v>
      </c>
      <c r="D992">
        <v>1.9E-2</v>
      </c>
      <c r="E992">
        <v>0.218</v>
      </c>
      <c r="F992">
        <v>0.51980999999999999</v>
      </c>
      <c r="G992">
        <v>0.14499999999999999</v>
      </c>
      <c r="H992">
        <v>2.6349999999999998</v>
      </c>
      <c r="I992">
        <v>1.0820000000000001</v>
      </c>
      <c r="J992">
        <v>0.24185000000000001</v>
      </c>
    </row>
    <row r="993" spans="1:10">
      <c r="A993" s="14">
        <v>41621</v>
      </c>
      <c r="B993">
        <v>2.6233</v>
      </c>
      <c r="C993">
        <v>1.2749999999999999</v>
      </c>
      <c r="D993">
        <v>1.9E-2</v>
      </c>
      <c r="E993">
        <v>0.218</v>
      </c>
      <c r="F993">
        <v>0.52193999999999996</v>
      </c>
      <c r="G993">
        <v>0.14499999999999999</v>
      </c>
      <c r="H993">
        <v>2.6549999999999998</v>
      </c>
      <c r="I993">
        <v>1.077</v>
      </c>
      <c r="J993">
        <v>0.24160000000000001</v>
      </c>
    </row>
    <row r="994" spans="1:10">
      <c r="A994" s="14">
        <v>41624</v>
      </c>
      <c r="B994">
        <v>2.5882999999999998</v>
      </c>
      <c r="C994">
        <v>1.2749999999999999</v>
      </c>
      <c r="D994">
        <v>1.9E-2</v>
      </c>
      <c r="E994">
        <v>0.218</v>
      </c>
      <c r="F994">
        <v>0.52463000000000004</v>
      </c>
      <c r="G994">
        <v>0.14499999999999999</v>
      </c>
      <c r="H994">
        <v>2.67</v>
      </c>
      <c r="I994">
        <v>1.0760000000000001</v>
      </c>
      <c r="J994">
        <v>0.24085000000000001</v>
      </c>
    </row>
    <row r="995" spans="1:10">
      <c r="A995" s="14">
        <v>41625</v>
      </c>
      <c r="B995">
        <v>2.59</v>
      </c>
      <c r="C995">
        <v>1.2749999999999999</v>
      </c>
      <c r="D995">
        <v>1.9E-2</v>
      </c>
      <c r="E995">
        <v>0.217</v>
      </c>
      <c r="F995">
        <v>0.52431000000000005</v>
      </c>
      <c r="G995">
        <v>0.14499999999999999</v>
      </c>
      <c r="H995">
        <v>2.6749999999999998</v>
      </c>
      <c r="I995">
        <v>1.0580000000000001</v>
      </c>
      <c r="J995">
        <v>0.24260000000000001</v>
      </c>
    </row>
    <row r="996" spans="1:10">
      <c r="A996" s="14">
        <v>41626</v>
      </c>
      <c r="B996">
        <v>2.5966999999999998</v>
      </c>
      <c r="C996">
        <v>1.2749999999999999</v>
      </c>
      <c r="D996">
        <v>0.02</v>
      </c>
      <c r="E996">
        <v>0.218</v>
      </c>
      <c r="F996">
        <v>0.52312999999999998</v>
      </c>
      <c r="G996">
        <v>0.14499999999999999</v>
      </c>
      <c r="H996">
        <v>2.67</v>
      </c>
      <c r="I996">
        <v>1.0489999999999999</v>
      </c>
      <c r="J996">
        <v>0.24185000000000001</v>
      </c>
    </row>
    <row r="997" spans="1:10">
      <c r="A997" s="14">
        <v>41627</v>
      </c>
      <c r="B997">
        <v>2.6133000000000002</v>
      </c>
      <c r="C997">
        <v>1.2749999999999999</v>
      </c>
      <c r="D997">
        <v>0.02</v>
      </c>
      <c r="E997">
        <v>0.218</v>
      </c>
      <c r="F997">
        <v>0.52405999999999997</v>
      </c>
      <c r="G997">
        <v>0.14643</v>
      </c>
      <c r="H997">
        <v>2.67</v>
      </c>
      <c r="I997">
        <v>1.018</v>
      </c>
      <c r="J997">
        <v>0.24385000000000001</v>
      </c>
    </row>
    <row r="998" spans="1:10">
      <c r="A998" s="14">
        <v>41628</v>
      </c>
      <c r="B998">
        <v>2.6183000000000001</v>
      </c>
      <c r="C998">
        <v>1.2749999999999999</v>
      </c>
      <c r="D998">
        <v>0.02</v>
      </c>
      <c r="E998">
        <v>0.218</v>
      </c>
      <c r="F998">
        <v>0.52405999999999997</v>
      </c>
      <c r="G998">
        <v>0.14643</v>
      </c>
      <c r="H998">
        <v>2.665</v>
      </c>
      <c r="I998">
        <v>1.008</v>
      </c>
      <c r="J998">
        <v>0.24285000000000001</v>
      </c>
    </row>
    <row r="999" spans="1:10">
      <c r="A999" s="14">
        <v>41631</v>
      </c>
      <c r="B999">
        <v>2.6150000000000002</v>
      </c>
      <c r="C999">
        <v>1.2749999999999999</v>
      </c>
      <c r="D999">
        <v>2.1999999999999999E-2</v>
      </c>
      <c r="E999">
        <v>0.219</v>
      </c>
      <c r="F999">
        <v>0.52437999999999996</v>
      </c>
      <c r="G999">
        <v>0.14643</v>
      </c>
      <c r="H999">
        <v>2.645</v>
      </c>
      <c r="I999">
        <v>0.997</v>
      </c>
      <c r="J999">
        <v>0.24385000000000001</v>
      </c>
    </row>
    <row r="1000" spans="1:10">
      <c r="A1000" s="14">
        <v>41632</v>
      </c>
      <c r="B1000">
        <v>2.625</v>
      </c>
      <c r="C1000">
        <v>1.2749999999999999</v>
      </c>
      <c r="D1000">
        <v>2.1999999999999999E-2</v>
      </c>
      <c r="E1000">
        <v>0.217</v>
      </c>
      <c r="F1000">
        <v>0.52519000000000005</v>
      </c>
      <c r="G1000">
        <v>0.14643</v>
      </c>
      <c r="H1000">
        <v>2.65</v>
      </c>
      <c r="I1000">
        <v>0.92900000000000005</v>
      </c>
      <c r="J1000">
        <v>0.24285000000000001</v>
      </c>
    </row>
    <row r="1001" spans="1:10">
      <c r="A1001" s="14">
        <v>41635</v>
      </c>
      <c r="B1001">
        <v>2.6333000000000002</v>
      </c>
      <c r="C1001">
        <v>1.2749999999999999</v>
      </c>
      <c r="D1001">
        <v>2.1999999999999999E-2</v>
      </c>
      <c r="E1001">
        <v>0.223</v>
      </c>
      <c r="F1001">
        <v>0.52549999999999997</v>
      </c>
      <c r="G1001">
        <v>0.14643</v>
      </c>
      <c r="H1001">
        <v>2.645</v>
      </c>
      <c r="I1001">
        <v>0.93200000000000005</v>
      </c>
      <c r="J1001">
        <v>0.24435000000000001</v>
      </c>
    </row>
    <row r="1002" spans="1:10">
      <c r="A1002" s="14">
        <v>41638</v>
      </c>
      <c r="B1002">
        <v>2.6467000000000001</v>
      </c>
      <c r="C1002">
        <v>1.2749999999999999</v>
      </c>
      <c r="D1002">
        <v>2.1999999999999999E-2</v>
      </c>
      <c r="E1002">
        <v>0.22700000000000001</v>
      </c>
      <c r="F1002">
        <v>0.52549999999999997</v>
      </c>
      <c r="G1002">
        <v>0.14643</v>
      </c>
      <c r="H1002">
        <v>2.65</v>
      </c>
      <c r="I1002">
        <v>0.92800000000000005</v>
      </c>
      <c r="J1002">
        <v>0.24510000000000001</v>
      </c>
    </row>
    <row r="1003" spans="1:10">
      <c r="A1003" s="14">
        <v>41639</v>
      </c>
      <c r="B1003">
        <v>2.64</v>
      </c>
      <c r="C1003">
        <v>1.2749999999999999</v>
      </c>
      <c r="D1003">
        <v>2.1000000000000001E-2</v>
      </c>
      <c r="E1003">
        <v>0.23</v>
      </c>
      <c r="F1003">
        <v>0.52549999999999997</v>
      </c>
      <c r="G1003">
        <v>0.14643</v>
      </c>
      <c r="H1003">
        <v>2.66</v>
      </c>
      <c r="I1003">
        <v>0.92400000000000004</v>
      </c>
      <c r="J1003">
        <v>0.24585000000000001</v>
      </c>
    </row>
    <row r="1004" spans="1:10">
      <c r="A1004" s="14">
        <v>41641</v>
      </c>
      <c r="B1004">
        <v>2.605</v>
      </c>
      <c r="C1004">
        <v>1.2749999999999999</v>
      </c>
      <c r="D1004">
        <v>2.1000000000000001E-2</v>
      </c>
      <c r="E1004">
        <v>0.23</v>
      </c>
      <c r="F1004">
        <v>0.52437999999999996</v>
      </c>
      <c r="G1004">
        <v>0.14643</v>
      </c>
      <c r="H1004">
        <v>2.6749999999999998</v>
      </c>
      <c r="I1004">
        <v>0.92700000000000005</v>
      </c>
      <c r="J1004">
        <v>0.24834999999999999</v>
      </c>
    </row>
    <row r="1005" spans="1:10">
      <c r="A1005" s="14">
        <v>41642</v>
      </c>
      <c r="B1005">
        <v>2.6017000000000001</v>
      </c>
      <c r="C1005">
        <v>1.2749999999999999</v>
      </c>
      <c r="D1005">
        <v>2.1000000000000001E-2</v>
      </c>
      <c r="E1005">
        <v>0.23300000000000001</v>
      </c>
      <c r="F1005">
        <v>0.52656000000000003</v>
      </c>
      <c r="G1005">
        <v>0.14643</v>
      </c>
      <c r="H1005">
        <v>2.665</v>
      </c>
      <c r="I1005">
        <v>0.94199999999999995</v>
      </c>
      <c r="J1005">
        <v>0.24585000000000001</v>
      </c>
    </row>
    <row r="1006" spans="1:10">
      <c r="A1006" s="14">
        <v>41645</v>
      </c>
      <c r="B1006">
        <v>2.6233</v>
      </c>
      <c r="C1006">
        <v>1.26833</v>
      </c>
      <c r="D1006">
        <v>2.1000000000000001E-2</v>
      </c>
      <c r="E1006">
        <v>0.23400000000000001</v>
      </c>
      <c r="F1006">
        <v>0.52781</v>
      </c>
      <c r="G1006">
        <v>0.14643</v>
      </c>
      <c r="H1006">
        <v>2.67</v>
      </c>
      <c r="I1006">
        <v>0.93899999999999995</v>
      </c>
      <c r="J1006">
        <v>0.24685000000000001</v>
      </c>
    </row>
    <row r="1007" spans="1:10">
      <c r="A1007" s="14">
        <v>41646</v>
      </c>
      <c r="B1007">
        <v>2.625</v>
      </c>
      <c r="C1007">
        <v>1.26667</v>
      </c>
      <c r="D1007">
        <v>2.1000000000000001E-2</v>
      </c>
      <c r="E1007">
        <v>0.23599999999999999</v>
      </c>
      <c r="F1007">
        <v>0.52781</v>
      </c>
      <c r="G1007">
        <v>0.14785999999999999</v>
      </c>
      <c r="H1007">
        <v>2.69</v>
      </c>
      <c r="I1007">
        <v>0.94099999999999995</v>
      </c>
      <c r="J1007">
        <v>0.24660000000000001</v>
      </c>
    </row>
    <row r="1008" spans="1:10">
      <c r="A1008" s="14">
        <v>41647</v>
      </c>
      <c r="B1008">
        <v>2.625</v>
      </c>
      <c r="C1008">
        <v>1.26667</v>
      </c>
      <c r="D1008">
        <v>2.3E-2</v>
      </c>
      <c r="E1008">
        <v>0.23899999999999999</v>
      </c>
      <c r="F1008">
        <v>0.52625</v>
      </c>
      <c r="G1008">
        <v>0.14785999999999999</v>
      </c>
      <c r="H1008">
        <v>2.6949999999999998</v>
      </c>
      <c r="I1008">
        <v>0.94</v>
      </c>
      <c r="J1008">
        <v>0.24660000000000001</v>
      </c>
    </row>
    <row r="1009" spans="1:10">
      <c r="A1009" s="14">
        <v>41648</v>
      </c>
      <c r="B1009">
        <v>2.6349999999999998</v>
      </c>
      <c r="C1009">
        <v>1.26667</v>
      </c>
      <c r="D1009">
        <v>2.3E-2</v>
      </c>
      <c r="E1009">
        <v>0.23899999999999999</v>
      </c>
      <c r="F1009">
        <v>0.52531000000000005</v>
      </c>
      <c r="G1009">
        <v>0.14785999999999999</v>
      </c>
      <c r="H1009">
        <v>2.7</v>
      </c>
      <c r="I1009">
        <v>0.94299999999999995</v>
      </c>
      <c r="J1009">
        <v>0.24610000000000001</v>
      </c>
    </row>
    <row r="1010" spans="1:10">
      <c r="A1010" s="14">
        <v>41649</v>
      </c>
      <c r="B1010">
        <v>2.6366999999999998</v>
      </c>
      <c r="C1010">
        <v>1.26667</v>
      </c>
      <c r="D1010">
        <v>2.3E-2</v>
      </c>
      <c r="E1010">
        <v>0.24</v>
      </c>
      <c r="F1010">
        <v>0.52500000000000002</v>
      </c>
      <c r="G1010">
        <v>0.14785999999999999</v>
      </c>
      <c r="H1010">
        <v>2.69</v>
      </c>
      <c r="I1010">
        <v>0.93799999999999994</v>
      </c>
      <c r="J1010">
        <v>0.24285000000000001</v>
      </c>
    </row>
    <row r="1011" spans="1:10">
      <c r="A1011" s="14">
        <v>41652</v>
      </c>
      <c r="B1011">
        <v>2.6349999999999998</v>
      </c>
      <c r="C1011">
        <v>1.2649999999999999</v>
      </c>
      <c r="D1011">
        <v>2.1999999999999999E-2</v>
      </c>
      <c r="E1011">
        <v>0.248</v>
      </c>
      <c r="F1011">
        <v>0.52531000000000005</v>
      </c>
      <c r="G1011">
        <v>0.14785999999999999</v>
      </c>
      <c r="H1011">
        <v>2.6949999999999998</v>
      </c>
      <c r="I1011">
        <v>0.93600000000000005</v>
      </c>
      <c r="J1011">
        <v>0.23985000000000001</v>
      </c>
    </row>
    <row r="1012" spans="1:10">
      <c r="A1012" s="14">
        <v>41653</v>
      </c>
      <c r="B1012">
        <v>2.64</v>
      </c>
      <c r="C1012">
        <v>1.2649999999999999</v>
      </c>
      <c r="D1012">
        <v>2.3E-2</v>
      </c>
      <c r="E1012">
        <v>0.255</v>
      </c>
      <c r="F1012">
        <v>0.52249999999999996</v>
      </c>
      <c r="G1012">
        <v>0.14785999999999999</v>
      </c>
      <c r="H1012">
        <v>2.7</v>
      </c>
      <c r="I1012">
        <v>0.94099999999999995</v>
      </c>
      <c r="J1012">
        <v>0.23935000000000001</v>
      </c>
    </row>
    <row r="1013" spans="1:10">
      <c r="A1013" s="14">
        <v>41654</v>
      </c>
      <c r="B1013">
        <v>2.645</v>
      </c>
      <c r="C1013">
        <v>1.2649999999999999</v>
      </c>
      <c r="D1013">
        <v>2.3E-2</v>
      </c>
      <c r="E1013">
        <v>0.26</v>
      </c>
      <c r="F1013">
        <v>0.52063000000000004</v>
      </c>
      <c r="G1013">
        <v>0.14643</v>
      </c>
      <c r="H1013">
        <v>2.7</v>
      </c>
      <c r="I1013">
        <v>0.94199999999999995</v>
      </c>
      <c r="J1013">
        <v>0.24210000000000001</v>
      </c>
    </row>
    <row r="1014" spans="1:10">
      <c r="A1014" s="14">
        <v>41655</v>
      </c>
      <c r="B1014">
        <v>2.625</v>
      </c>
      <c r="C1014">
        <v>1.2649999999999999</v>
      </c>
      <c r="D1014">
        <v>2.3E-2</v>
      </c>
      <c r="E1014">
        <v>0.26700000000000002</v>
      </c>
      <c r="F1014">
        <v>0.52063000000000004</v>
      </c>
      <c r="G1014">
        <v>0.14643</v>
      </c>
      <c r="H1014">
        <v>2.7</v>
      </c>
      <c r="I1014">
        <v>0.94499999999999995</v>
      </c>
      <c r="J1014">
        <v>0.2404</v>
      </c>
    </row>
    <row r="1015" spans="1:10">
      <c r="A1015" s="14">
        <v>41656</v>
      </c>
      <c r="B1015">
        <v>2.605</v>
      </c>
      <c r="C1015">
        <v>1.2649999999999999</v>
      </c>
      <c r="D1015">
        <v>2.3E-2</v>
      </c>
      <c r="E1015">
        <v>0.27700000000000002</v>
      </c>
      <c r="F1015">
        <v>0.52063000000000004</v>
      </c>
      <c r="G1015">
        <v>0.14499999999999999</v>
      </c>
      <c r="H1015">
        <v>2.6949999999999998</v>
      </c>
      <c r="I1015">
        <v>0.94199999999999995</v>
      </c>
      <c r="J1015">
        <v>0.24165</v>
      </c>
    </row>
    <row r="1016" spans="1:10">
      <c r="A1016" s="14">
        <v>41659</v>
      </c>
      <c r="B1016">
        <v>2.5916999999999999</v>
      </c>
      <c r="C1016">
        <v>1.2649999999999999</v>
      </c>
      <c r="D1016">
        <v>2.3E-2</v>
      </c>
      <c r="E1016">
        <v>0.28199999999999997</v>
      </c>
      <c r="F1016">
        <v>0.52063000000000004</v>
      </c>
      <c r="G1016">
        <v>0.14499999999999999</v>
      </c>
      <c r="H1016">
        <v>2.6949999999999998</v>
      </c>
      <c r="I1016">
        <v>0.94599999999999995</v>
      </c>
      <c r="J1016">
        <v>0.24165</v>
      </c>
    </row>
    <row r="1017" spans="1:10">
      <c r="A1017" s="14">
        <v>41660</v>
      </c>
      <c r="B1017">
        <v>2.5832999999999999</v>
      </c>
      <c r="C1017">
        <v>1.2649999999999999</v>
      </c>
      <c r="D1017">
        <v>2.3E-2</v>
      </c>
      <c r="E1017">
        <v>0.28999999999999998</v>
      </c>
      <c r="F1017">
        <v>0.51937999999999995</v>
      </c>
      <c r="G1017">
        <v>0.14499999999999999</v>
      </c>
      <c r="H1017">
        <v>2.7</v>
      </c>
      <c r="I1017">
        <v>0.94899999999999995</v>
      </c>
      <c r="J1017">
        <v>0.2389</v>
      </c>
    </row>
    <row r="1018" spans="1:10">
      <c r="A1018" s="14">
        <v>41661</v>
      </c>
      <c r="B1018">
        <v>2.585</v>
      </c>
      <c r="C1018">
        <v>1.2649999999999999</v>
      </c>
      <c r="D1018">
        <v>2.3E-2</v>
      </c>
      <c r="E1018">
        <v>0.29799999999999999</v>
      </c>
      <c r="F1018">
        <v>0.51937999999999995</v>
      </c>
      <c r="G1018">
        <v>0.14357</v>
      </c>
      <c r="H1018">
        <v>2.7050000000000001</v>
      </c>
      <c r="I1018">
        <v>0.95</v>
      </c>
      <c r="J1018">
        <v>0.23674999999999999</v>
      </c>
    </row>
    <row r="1019" spans="1:10">
      <c r="A1019" s="14">
        <v>41662</v>
      </c>
      <c r="B1019">
        <v>2.625</v>
      </c>
      <c r="C1019">
        <v>1.2649999999999999</v>
      </c>
      <c r="D1019">
        <v>2.3E-2</v>
      </c>
      <c r="E1019">
        <v>0.29799999999999999</v>
      </c>
      <c r="F1019">
        <v>0.51937999999999995</v>
      </c>
      <c r="G1019">
        <v>0.14357</v>
      </c>
      <c r="H1019">
        <v>2.7050000000000001</v>
      </c>
      <c r="I1019">
        <v>0.95</v>
      </c>
      <c r="J1019">
        <v>0.23785000000000001</v>
      </c>
    </row>
    <row r="1020" spans="1:10">
      <c r="A1020" s="14">
        <v>41663</v>
      </c>
      <c r="B1020">
        <v>2.62</v>
      </c>
      <c r="C1020">
        <v>1.2649999999999999</v>
      </c>
      <c r="D1020">
        <v>2.1000000000000001E-2</v>
      </c>
      <c r="E1020">
        <v>0.29299999999999998</v>
      </c>
      <c r="F1020">
        <v>0.51937999999999995</v>
      </c>
      <c r="G1020">
        <v>0.14357</v>
      </c>
      <c r="H1020">
        <v>2.71</v>
      </c>
      <c r="I1020">
        <v>0.95099999999999996</v>
      </c>
      <c r="J1020">
        <v>0.23635</v>
      </c>
    </row>
    <row r="1021" spans="1:10">
      <c r="A1021" s="14">
        <v>41667</v>
      </c>
      <c r="B1021">
        <v>2.6233</v>
      </c>
      <c r="C1021">
        <v>1.2649999999999999</v>
      </c>
      <c r="D1021">
        <v>2.3E-2</v>
      </c>
      <c r="E1021">
        <v>0.29199999999999998</v>
      </c>
      <c r="F1021">
        <v>0.51968999999999999</v>
      </c>
      <c r="G1021">
        <v>0.14357</v>
      </c>
      <c r="H1021">
        <v>2.7250000000000001</v>
      </c>
      <c r="I1021">
        <v>0.95199999999999996</v>
      </c>
      <c r="J1021">
        <v>0.2366</v>
      </c>
    </row>
    <row r="1022" spans="1:10">
      <c r="A1022" s="14">
        <v>41668</v>
      </c>
      <c r="B1022">
        <v>2.6267</v>
      </c>
      <c r="C1022">
        <v>1.266</v>
      </c>
      <c r="D1022">
        <v>2.3E-2</v>
      </c>
      <c r="E1022">
        <v>0.29399999999999998</v>
      </c>
      <c r="F1022">
        <v>0.51968999999999999</v>
      </c>
      <c r="G1022">
        <v>0.14357</v>
      </c>
      <c r="H1022">
        <v>2.7250000000000001</v>
      </c>
      <c r="I1022">
        <v>0.95199999999999996</v>
      </c>
      <c r="J1022">
        <v>0.23710000000000001</v>
      </c>
    </row>
    <row r="1023" spans="1:10">
      <c r="A1023" s="14">
        <v>41669</v>
      </c>
      <c r="B1023">
        <v>2.625</v>
      </c>
      <c r="C1023">
        <v>1.266</v>
      </c>
      <c r="D1023">
        <v>2.3E-2</v>
      </c>
      <c r="E1023">
        <v>0.29399999999999998</v>
      </c>
      <c r="F1023">
        <v>0.51968999999999999</v>
      </c>
      <c r="G1023">
        <v>0.14357</v>
      </c>
      <c r="H1023">
        <v>2.76</v>
      </c>
      <c r="I1023">
        <v>0.94899999999999995</v>
      </c>
      <c r="J1023">
        <v>0.2366</v>
      </c>
    </row>
    <row r="1024" spans="1:10">
      <c r="A1024" s="14">
        <v>41670</v>
      </c>
      <c r="B1024">
        <v>2.625</v>
      </c>
      <c r="C1024">
        <v>1.266</v>
      </c>
      <c r="D1024">
        <v>2.3E-2</v>
      </c>
      <c r="E1024">
        <v>0.29299999999999998</v>
      </c>
      <c r="F1024">
        <v>0.52093999999999996</v>
      </c>
      <c r="G1024">
        <v>0.14357</v>
      </c>
      <c r="H1024">
        <v>2.7549999999999999</v>
      </c>
      <c r="I1024">
        <v>0.94599999999999995</v>
      </c>
      <c r="J1024">
        <v>0.23710000000000001</v>
      </c>
    </row>
    <row r="1025" spans="1:10">
      <c r="A1025" s="14">
        <v>41673</v>
      </c>
      <c r="B1025">
        <v>2.605</v>
      </c>
      <c r="C1025">
        <v>1.266</v>
      </c>
      <c r="D1025">
        <v>2.3E-2</v>
      </c>
      <c r="E1025">
        <v>0.28799999999999998</v>
      </c>
      <c r="F1025">
        <v>0.52156000000000002</v>
      </c>
      <c r="G1025">
        <v>0.14357</v>
      </c>
      <c r="H1025">
        <v>2.7749999999999999</v>
      </c>
      <c r="I1025">
        <v>0.94899999999999995</v>
      </c>
      <c r="J1025">
        <v>0.23860000000000001</v>
      </c>
    </row>
    <row r="1026" spans="1:10">
      <c r="A1026" s="14">
        <v>41674</v>
      </c>
      <c r="B1026">
        <v>2.605</v>
      </c>
      <c r="C1026">
        <v>1.266</v>
      </c>
      <c r="D1026">
        <v>2.1000000000000001E-2</v>
      </c>
      <c r="E1026">
        <v>0.28699999999999998</v>
      </c>
      <c r="F1026">
        <v>0.52093999999999996</v>
      </c>
      <c r="G1026">
        <v>0.14357</v>
      </c>
      <c r="H1026">
        <v>2.79</v>
      </c>
      <c r="I1026">
        <v>0.95</v>
      </c>
      <c r="J1026">
        <v>0.23535</v>
      </c>
    </row>
    <row r="1027" spans="1:10">
      <c r="A1027" s="14">
        <v>41675</v>
      </c>
      <c r="B1027">
        <v>2.625</v>
      </c>
      <c r="C1027">
        <v>1.266</v>
      </c>
      <c r="D1027">
        <v>2.3E-2</v>
      </c>
      <c r="E1027">
        <v>0.28399999999999997</v>
      </c>
      <c r="F1027">
        <v>0.52031000000000005</v>
      </c>
      <c r="G1027">
        <v>0.14499999999999999</v>
      </c>
      <c r="H1027">
        <v>2.79</v>
      </c>
      <c r="I1027">
        <v>0.94699999999999995</v>
      </c>
      <c r="J1027">
        <v>0.2361</v>
      </c>
    </row>
    <row r="1028" spans="1:10">
      <c r="A1028" s="14">
        <v>41676</v>
      </c>
      <c r="B1028">
        <v>2.625</v>
      </c>
      <c r="C1028">
        <v>1.266</v>
      </c>
      <c r="D1028">
        <v>2.3E-2</v>
      </c>
      <c r="E1028">
        <v>0.28000000000000003</v>
      </c>
      <c r="F1028">
        <v>0.52031000000000005</v>
      </c>
      <c r="G1028">
        <v>0.14357</v>
      </c>
      <c r="H1028">
        <v>2.8050000000000002</v>
      </c>
      <c r="I1028">
        <v>0.95399999999999996</v>
      </c>
      <c r="J1028">
        <v>0.2361</v>
      </c>
    </row>
    <row r="1029" spans="1:10">
      <c r="A1029" s="14">
        <v>41677</v>
      </c>
      <c r="B1029">
        <v>2.6366999999999998</v>
      </c>
      <c r="C1029">
        <v>1.266</v>
      </c>
      <c r="D1029">
        <v>2.3E-2</v>
      </c>
      <c r="E1029">
        <v>0.28000000000000003</v>
      </c>
      <c r="F1029">
        <v>0.52</v>
      </c>
      <c r="G1029">
        <v>0.14357</v>
      </c>
      <c r="H1029">
        <v>2.8250000000000002</v>
      </c>
      <c r="I1029">
        <v>0.94699999999999995</v>
      </c>
      <c r="J1029">
        <v>0.2356</v>
      </c>
    </row>
    <row r="1030" spans="1:10">
      <c r="A1030" s="14">
        <v>41680</v>
      </c>
      <c r="B1030">
        <v>2.6349999999999998</v>
      </c>
      <c r="C1030">
        <v>1.266</v>
      </c>
      <c r="D1030">
        <v>2.1000000000000001E-2</v>
      </c>
      <c r="E1030">
        <v>0.28000000000000003</v>
      </c>
      <c r="F1030">
        <v>0.51875000000000004</v>
      </c>
      <c r="G1030">
        <v>0.14357</v>
      </c>
      <c r="H1030">
        <v>2.85</v>
      </c>
      <c r="I1030">
        <v>0.94499999999999995</v>
      </c>
      <c r="J1030">
        <v>0.23760000000000001</v>
      </c>
    </row>
    <row r="1031" spans="1:10">
      <c r="A1031" s="14">
        <v>41681</v>
      </c>
      <c r="B1031">
        <v>2.63</v>
      </c>
      <c r="C1031">
        <v>1.266</v>
      </c>
      <c r="D1031">
        <v>1.7999999999999999E-2</v>
      </c>
      <c r="E1031">
        <v>0.28100000000000003</v>
      </c>
      <c r="F1031">
        <v>0.52124999999999999</v>
      </c>
      <c r="G1031">
        <v>0.14071</v>
      </c>
      <c r="H1031">
        <v>2.84</v>
      </c>
      <c r="I1031">
        <v>0.94699999999999995</v>
      </c>
      <c r="J1031">
        <v>0.2366</v>
      </c>
    </row>
    <row r="1032" spans="1:10">
      <c r="A1032" s="14">
        <v>41682</v>
      </c>
      <c r="B1032">
        <v>2.645</v>
      </c>
      <c r="C1032">
        <v>1.266</v>
      </c>
      <c r="D1032">
        <v>1.7999999999999999E-2</v>
      </c>
      <c r="E1032">
        <v>0.28199999999999997</v>
      </c>
      <c r="F1032">
        <v>0.52124999999999999</v>
      </c>
      <c r="G1032">
        <v>0.14071</v>
      </c>
      <c r="H1032">
        <v>2.84</v>
      </c>
      <c r="I1032">
        <v>0.94399999999999995</v>
      </c>
      <c r="J1032">
        <v>0.2356</v>
      </c>
    </row>
    <row r="1033" spans="1:10">
      <c r="A1033" s="14">
        <v>41683</v>
      </c>
      <c r="B1033">
        <v>2.6417000000000002</v>
      </c>
      <c r="C1033">
        <v>1.266</v>
      </c>
      <c r="D1033">
        <v>1.6E-2</v>
      </c>
      <c r="E1033">
        <v>0.28199999999999997</v>
      </c>
      <c r="F1033">
        <v>0.52124999999999999</v>
      </c>
      <c r="G1033">
        <v>0.13929</v>
      </c>
      <c r="H1033">
        <v>2.9</v>
      </c>
      <c r="I1033">
        <v>0.94299999999999995</v>
      </c>
      <c r="J1033">
        <v>0.23644999999999999</v>
      </c>
    </row>
    <row r="1034" spans="1:10">
      <c r="A1034" s="14">
        <v>41684</v>
      </c>
      <c r="B1034">
        <v>2.6349999999999998</v>
      </c>
      <c r="C1034">
        <v>1.266</v>
      </c>
      <c r="D1034">
        <v>1.6E-2</v>
      </c>
      <c r="E1034">
        <v>0.28199999999999997</v>
      </c>
      <c r="F1034">
        <v>0.52124999999999999</v>
      </c>
      <c r="G1034">
        <v>0.13929</v>
      </c>
      <c r="H1034">
        <v>2.8849999999999998</v>
      </c>
      <c r="I1034">
        <v>0.94799999999999995</v>
      </c>
      <c r="J1034">
        <v>0.23635</v>
      </c>
    </row>
    <row r="1035" spans="1:10">
      <c r="A1035" s="14">
        <v>41687</v>
      </c>
      <c r="B1035">
        <v>2.625</v>
      </c>
      <c r="C1035">
        <v>1.266</v>
      </c>
      <c r="D1035">
        <v>1.6E-2</v>
      </c>
      <c r="E1035">
        <v>0.28199999999999997</v>
      </c>
      <c r="F1035">
        <v>0.52124999999999999</v>
      </c>
      <c r="G1035">
        <v>0.13929</v>
      </c>
      <c r="H1035">
        <v>2.86</v>
      </c>
      <c r="I1035">
        <v>0.95</v>
      </c>
      <c r="J1035">
        <v>0.23685</v>
      </c>
    </row>
    <row r="1036" spans="1:10">
      <c r="A1036" s="14">
        <v>41688</v>
      </c>
      <c r="B1036">
        <v>2.6150000000000002</v>
      </c>
      <c r="C1036">
        <v>1.266</v>
      </c>
      <c r="D1036">
        <v>1.6E-2</v>
      </c>
      <c r="E1036">
        <v>0.28999999999999998</v>
      </c>
      <c r="F1036">
        <v>0.52124999999999999</v>
      </c>
      <c r="G1036">
        <v>0.14071</v>
      </c>
      <c r="H1036">
        <v>2.855</v>
      </c>
      <c r="I1036">
        <v>0.95199999999999996</v>
      </c>
      <c r="J1036">
        <v>0.23385</v>
      </c>
    </row>
    <row r="1037" spans="1:10">
      <c r="A1037" s="14">
        <v>41689</v>
      </c>
      <c r="B1037">
        <v>2.6183000000000001</v>
      </c>
      <c r="C1037">
        <v>1.266</v>
      </c>
      <c r="D1037">
        <v>1.6E-2</v>
      </c>
      <c r="E1037">
        <v>0.3</v>
      </c>
      <c r="F1037">
        <v>0.52093999999999996</v>
      </c>
      <c r="G1037">
        <v>0.14071</v>
      </c>
      <c r="H1037">
        <v>2.86</v>
      </c>
      <c r="I1037">
        <v>0.95199999999999996</v>
      </c>
      <c r="J1037">
        <v>0.23385</v>
      </c>
    </row>
    <row r="1038" spans="1:10">
      <c r="A1038" s="14">
        <v>41690</v>
      </c>
      <c r="B1038">
        <v>2.625</v>
      </c>
      <c r="C1038">
        <v>1.266</v>
      </c>
      <c r="D1038">
        <v>1.7999999999999999E-2</v>
      </c>
      <c r="E1038">
        <v>0.30199999999999999</v>
      </c>
      <c r="F1038">
        <v>0.52093999999999996</v>
      </c>
      <c r="G1038">
        <v>0.14071</v>
      </c>
      <c r="H1038">
        <v>2.855</v>
      </c>
      <c r="I1038">
        <v>0.95399999999999996</v>
      </c>
      <c r="J1038">
        <v>0.2366</v>
      </c>
    </row>
    <row r="1039" spans="1:10">
      <c r="A1039" s="14">
        <v>41691</v>
      </c>
      <c r="B1039">
        <v>2.625</v>
      </c>
      <c r="C1039">
        <v>1.264</v>
      </c>
      <c r="D1039">
        <v>1.7999999999999999E-2</v>
      </c>
      <c r="E1039">
        <v>0.30199999999999999</v>
      </c>
      <c r="F1039">
        <v>0.52156000000000002</v>
      </c>
      <c r="G1039">
        <v>0.14071</v>
      </c>
      <c r="H1039">
        <v>2.855</v>
      </c>
      <c r="I1039">
        <v>0.94399999999999995</v>
      </c>
      <c r="J1039">
        <v>0.2361</v>
      </c>
    </row>
    <row r="1040" spans="1:10">
      <c r="A1040" s="14">
        <v>41694</v>
      </c>
      <c r="B1040">
        <v>2.6267</v>
      </c>
      <c r="C1040">
        <v>1.264</v>
      </c>
      <c r="D1040">
        <v>1.7999999999999999E-2</v>
      </c>
      <c r="E1040">
        <v>0.30199999999999999</v>
      </c>
      <c r="F1040">
        <v>0.52124999999999999</v>
      </c>
      <c r="G1040">
        <v>0.13929</v>
      </c>
      <c r="H1040">
        <v>2.88</v>
      </c>
      <c r="I1040">
        <v>0.93600000000000005</v>
      </c>
      <c r="J1040">
        <v>0.23585</v>
      </c>
    </row>
    <row r="1041" spans="1:10">
      <c r="A1041" s="14">
        <v>41695</v>
      </c>
      <c r="B1041">
        <v>2.625</v>
      </c>
      <c r="C1041">
        <v>1.264</v>
      </c>
      <c r="D1041">
        <v>1.7999999999999999E-2</v>
      </c>
      <c r="E1041">
        <v>0.30099999999999999</v>
      </c>
      <c r="F1041">
        <v>0.52156000000000002</v>
      </c>
      <c r="G1041">
        <v>0.13857</v>
      </c>
      <c r="H1041">
        <v>2.875</v>
      </c>
      <c r="I1041">
        <v>0.93300000000000005</v>
      </c>
      <c r="J1041">
        <v>0.23585</v>
      </c>
    </row>
    <row r="1042" spans="1:10">
      <c r="A1042" s="14">
        <v>41696</v>
      </c>
      <c r="B1042">
        <v>2.6349999999999998</v>
      </c>
      <c r="C1042">
        <v>1.264</v>
      </c>
      <c r="D1042">
        <v>1.7999999999999999E-2</v>
      </c>
      <c r="E1042">
        <v>0.3</v>
      </c>
      <c r="F1042">
        <v>0.52093999999999996</v>
      </c>
      <c r="G1042">
        <v>0.13857</v>
      </c>
      <c r="H1042">
        <v>2.9</v>
      </c>
      <c r="I1042">
        <v>0.92500000000000004</v>
      </c>
      <c r="J1042">
        <v>0.2351</v>
      </c>
    </row>
    <row r="1043" spans="1:10">
      <c r="A1043" s="14">
        <v>41697</v>
      </c>
      <c r="B1043">
        <v>2.6349999999999998</v>
      </c>
      <c r="C1043">
        <v>1.2675000000000001</v>
      </c>
      <c r="D1043">
        <v>1.7999999999999999E-2</v>
      </c>
      <c r="E1043">
        <v>0.3</v>
      </c>
      <c r="F1043">
        <v>0.52093999999999996</v>
      </c>
      <c r="G1043">
        <v>0.13714000000000001</v>
      </c>
      <c r="H1043">
        <v>2.87</v>
      </c>
      <c r="I1043">
        <v>0.92900000000000005</v>
      </c>
      <c r="J1043">
        <v>0.23455000000000001</v>
      </c>
    </row>
    <row r="1044" spans="1:10">
      <c r="A1044" s="14">
        <v>41698</v>
      </c>
      <c r="B1044">
        <v>2.6282999999999999</v>
      </c>
      <c r="C1044">
        <v>1.264</v>
      </c>
      <c r="D1044">
        <v>1.7999999999999999E-2</v>
      </c>
      <c r="E1044">
        <v>0.3</v>
      </c>
      <c r="F1044">
        <v>0.52205999999999997</v>
      </c>
      <c r="G1044">
        <v>0.13714000000000001</v>
      </c>
      <c r="H1044">
        <v>2.875</v>
      </c>
      <c r="I1044">
        <v>0.93200000000000005</v>
      </c>
      <c r="J1044">
        <v>0.2336</v>
      </c>
    </row>
    <row r="1045" spans="1:10">
      <c r="A1045" s="14">
        <v>41701</v>
      </c>
      <c r="B1045">
        <v>2.6150000000000002</v>
      </c>
      <c r="C1045">
        <v>1.264</v>
      </c>
      <c r="D1045">
        <v>1.7999999999999999E-2</v>
      </c>
      <c r="E1045">
        <v>0.30099999999999999</v>
      </c>
      <c r="F1045">
        <v>0.52219000000000004</v>
      </c>
      <c r="G1045">
        <v>0.13714000000000001</v>
      </c>
      <c r="H1045">
        <v>2.875</v>
      </c>
      <c r="I1045">
        <v>0.93200000000000005</v>
      </c>
      <c r="J1045">
        <v>0.2356</v>
      </c>
    </row>
    <row r="1046" spans="1:10">
      <c r="A1046" s="14">
        <v>41702</v>
      </c>
      <c r="B1046">
        <v>2.64</v>
      </c>
      <c r="C1046">
        <v>1.264</v>
      </c>
      <c r="D1046">
        <v>1.7999999999999999E-2</v>
      </c>
      <c r="E1046">
        <v>0.3</v>
      </c>
      <c r="F1046">
        <v>0.52181</v>
      </c>
      <c r="G1046">
        <v>0.13857</v>
      </c>
      <c r="H1046">
        <v>2.915</v>
      </c>
      <c r="I1046">
        <v>0.92600000000000005</v>
      </c>
      <c r="J1046">
        <v>0.23485</v>
      </c>
    </row>
    <row r="1047" spans="1:10">
      <c r="A1047" s="14">
        <v>41703</v>
      </c>
      <c r="B1047">
        <v>2.6366999999999998</v>
      </c>
      <c r="C1047">
        <v>1.264</v>
      </c>
      <c r="D1047">
        <v>1.7999999999999999E-2</v>
      </c>
      <c r="E1047">
        <v>0.29799999999999999</v>
      </c>
      <c r="F1047">
        <v>0.52188000000000001</v>
      </c>
      <c r="G1047">
        <v>0.13857</v>
      </c>
      <c r="H1047">
        <v>2.92</v>
      </c>
      <c r="I1047">
        <v>0.93300000000000005</v>
      </c>
      <c r="J1047">
        <v>0.23435</v>
      </c>
    </row>
    <row r="1048" spans="1:10">
      <c r="A1048" s="14">
        <v>41704</v>
      </c>
      <c r="B1048">
        <v>2.65</v>
      </c>
      <c r="C1048">
        <v>1.264</v>
      </c>
      <c r="D1048">
        <v>0.02</v>
      </c>
      <c r="E1048">
        <v>0.29599999999999999</v>
      </c>
      <c r="F1048">
        <v>0.52344000000000002</v>
      </c>
      <c r="G1048">
        <v>0.13857</v>
      </c>
      <c r="H1048">
        <v>2.91</v>
      </c>
      <c r="I1048">
        <v>0.93200000000000005</v>
      </c>
      <c r="J1048">
        <v>0.2336</v>
      </c>
    </row>
    <row r="1049" spans="1:10">
      <c r="A1049" s="14">
        <v>41705</v>
      </c>
      <c r="B1049">
        <v>2.6583000000000001</v>
      </c>
      <c r="C1049">
        <v>1.264</v>
      </c>
      <c r="D1049">
        <v>0.02</v>
      </c>
      <c r="E1049">
        <v>0.28999999999999998</v>
      </c>
      <c r="F1049">
        <v>0.52100000000000002</v>
      </c>
      <c r="G1049">
        <v>0.14000000000000001</v>
      </c>
      <c r="H1049">
        <v>2.915</v>
      </c>
      <c r="I1049">
        <v>0.93300000000000005</v>
      </c>
      <c r="J1049">
        <v>0.23330000000000001</v>
      </c>
    </row>
    <row r="1050" spans="1:10">
      <c r="A1050" s="14">
        <v>41708</v>
      </c>
      <c r="B1050">
        <v>2.6467000000000001</v>
      </c>
      <c r="C1050">
        <v>1.264</v>
      </c>
      <c r="D1050">
        <v>2.1000000000000001E-2</v>
      </c>
      <c r="E1050">
        <v>0.28799999999999998</v>
      </c>
      <c r="F1050">
        <v>0.52205999999999997</v>
      </c>
      <c r="G1050">
        <v>0.14000000000000001</v>
      </c>
      <c r="H1050">
        <v>2.91</v>
      </c>
      <c r="I1050">
        <v>0.93</v>
      </c>
      <c r="J1050">
        <v>0.2361</v>
      </c>
    </row>
    <row r="1051" spans="1:10">
      <c r="A1051" s="14">
        <v>41709</v>
      </c>
      <c r="B1051">
        <v>2.645</v>
      </c>
      <c r="C1051">
        <v>1.264</v>
      </c>
      <c r="D1051">
        <v>2.1999999999999999E-2</v>
      </c>
      <c r="E1051">
        <v>0.28699999999999998</v>
      </c>
      <c r="F1051">
        <v>0.52188000000000001</v>
      </c>
      <c r="G1051">
        <v>0.14000000000000001</v>
      </c>
      <c r="H1051">
        <v>2.92</v>
      </c>
      <c r="I1051">
        <v>0.93</v>
      </c>
      <c r="J1051">
        <v>0.23565</v>
      </c>
    </row>
    <row r="1052" spans="1:10">
      <c r="A1052" s="14">
        <v>41710</v>
      </c>
      <c r="B1052">
        <v>2.6549999999999998</v>
      </c>
      <c r="C1052">
        <v>1.264</v>
      </c>
      <c r="D1052">
        <v>0.02</v>
      </c>
      <c r="E1052">
        <v>0.28599999999999998</v>
      </c>
      <c r="F1052">
        <v>0.52219000000000004</v>
      </c>
      <c r="G1052">
        <v>0.13857</v>
      </c>
      <c r="H1052">
        <v>2.8450000000000002</v>
      </c>
      <c r="I1052">
        <v>0.92300000000000004</v>
      </c>
      <c r="J1052">
        <v>0.23565</v>
      </c>
    </row>
    <row r="1053" spans="1:10">
      <c r="A1053" s="14">
        <v>41711</v>
      </c>
      <c r="B1053">
        <v>2.6549999999999998</v>
      </c>
      <c r="C1053">
        <v>1.264</v>
      </c>
      <c r="D1053">
        <v>0.02</v>
      </c>
      <c r="E1053">
        <v>0.29099999999999998</v>
      </c>
      <c r="F1053">
        <v>0.52093999999999996</v>
      </c>
      <c r="G1053">
        <v>0.13857</v>
      </c>
      <c r="H1053">
        <v>2.86</v>
      </c>
      <c r="I1053">
        <v>0.91900000000000004</v>
      </c>
      <c r="J1053">
        <v>0.23535</v>
      </c>
    </row>
    <row r="1054" spans="1:10">
      <c r="A1054" s="14">
        <v>41712</v>
      </c>
      <c r="B1054">
        <v>2.665</v>
      </c>
      <c r="C1054">
        <v>1.264</v>
      </c>
      <c r="D1054">
        <v>1.7999999999999999E-2</v>
      </c>
      <c r="E1054">
        <v>0.29099999999999998</v>
      </c>
      <c r="F1054">
        <v>0.52093999999999996</v>
      </c>
      <c r="G1054">
        <v>0.13714000000000001</v>
      </c>
      <c r="H1054">
        <v>2.89</v>
      </c>
      <c r="I1054">
        <v>0.92800000000000005</v>
      </c>
      <c r="J1054">
        <v>0.2344</v>
      </c>
    </row>
    <row r="1055" spans="1:10">
      <c r="A1055" s="14">
        <v>41715</v>
      </c>
      <c r="B1055">
        <v>2.645</v>
      </c>
      <c r="C1055">
        <v>1.264</v>
      </c>
      <c r="D1055">
        <v>1.7999999999999999E-2</v>
      </c>
      <c r="E1055">
        <v>0.29099999999999998</v>
      </c>
      <c r="F1055">
        <v>0.52063000000000004</v>
      </c>
      <c r="G1055">
        <v>0.13714000000000001</v>
      </c>
      <c r="H1055">
        <v>2.87</v>
      </c>
      <c r="I1055">
        <v>0.93200000000000005</v>
      </c>
      <c r="J1055">
        <v>0.2351</v>
      </c>
    </row>
    <row r="1056" spans="1:10">
      <c r="A1056" s="14">
        <v>41716</v>
      </c>
      <c r="B1056">
        <v>2.645</v>
      </c>
      <c r="C1056">
        <v>1.264</v>
      </c>
      <c r="D1056">
        <v>1.7999999999999999E-2</v>
      </c>
      <c r="E1056">
        <v>0.29099999999999998</v>
      </c>
      <c r="F1056">
        <v>0.52093999999999996</v>
      </c>
      <c r="G1056">
        <v>0.14000000000000001</v>
      </c>
      <c r="H1056">
        <v>2.87</v>
      </c>
      <c r="I1056">
        <v>0.93300000000000005</v>
      </c>
      <c r="J1056">
        <v>0.23565</v>
      </c>
    </row>
    <row r="1057" spans="1:10">
      <c r="A1057" s="14">
        <v>41717</v>
      </c>
      <c r="B1057">
        <v>2.665</v>
      </c>
      <c r="C1057">
        <v>1.264</v>
      </c>
      <c r="D1057">
        <v>1.7999999999999999E-2</v>
      </c>
      <c r="E1057">
        <v>0.28799999999999998</v>
      </c>
      <c r="F1057">
        <v>0.52093999999999996</v>
      </c>
      <c r="G1057">
        <v>0.13857</v>
      </c>
      <c r="H1057">
        <v>2.89</v>
      </c>
      <c r="I1057">
        <v>0.93200000000000005</v>
      </c>
      <c r="J1057">
        <v>0.23435</v>
      </c>
    </row>
    <row r="1058" spans="1:10">
      <c r="A1058" s="14">
        <v>41718</v>
      </c>
      <c r="B1058">
        <v>2.6549999999999998</v>
      </c>
      <c r="C1058">
        <v>1.264</v>
      </c>
      <c r="D1058">
        <v>1.7999999999999999E-2</v>
      </c>
      <c r="E1058">
        <v>0.28699999999999998</v>
      </c>
      <c r="F1058">
        <v>0.52093999999999996</v>
      </c>
      <c r="G1058">
        <v>0.13714000000000001</v>
      </c>
      <c r="H1058">
        <v>2.9</v>
      </c>
      <c r="I1058">
        <v>0.93400000000000005</v>
      </c>
      <c r="J1058">
        <v>0.23330000000000001</v>
      </c>
    </row>
    <row r="1059" spans="1:10">
      <c r="A1059" s="14">
        <v>41719</v>
      </c>
      <c r="B1059">
        <v>2.6633</v>
      </c>
      <c r="C1059">
        <v>1.264</v>
      </c>
      <c r="D1059">
        <v>1.7999999999999999E-2</v>
      </c>
      <c r="E1059">
        <v>0.28699999999999998</v>
      </c>
      <c r="F1059">
        <v>0.52063000000000004</v>
      </c>
      <c r="G1059">
        <v>0.13857</v>
      </c>
      <c r="H1059">
        <v>2.9</v>
      </c>
      <c r="I1059">
        <v>0.92900000000000005</v>
      </c>
      <c r="J1059">
        <v>0.2341</v>
      </c>
    </row>
    <row r="1060" spans="1:10">
      <c r="A1060" s="14">
        <v>41722</v>
      </c>
      <c r="B1060">
        <v>2.6549999999999998</v>
      </c>
      <c r="C1060">
        <v>1.266</v>
      </c>
      <c r="D1060">
        <v>1.7999999999999999E-2</v>
      </c>
      <c r="E1060">
        <v>0.28799999999999998</v>
      </c>
      <c r="F1060">
        <v>0.52088000000000001</v>
      </c>
      <c r="G1060">
        <v>0.14000000000000001</v>
      </c>
      <c r="H1060">
        <v>2.91</v>
      </c>
      <c r="I1060">
        <v>0.92900000000000005</v>
      </c>
      <c r="J1060">
        <v>0.23335</v>
      </c>
    </row>
    <row r="1061" spans="1:10">
      <c r="A1061" s="14">
        <v>41723</v>
      </c>
      <c r="B1061">
        <v>2.6549999999999998</v>
      </c>
      <c r="C1061">
        <v>1.266</v>
      </c>
      <c r="D1061">
        <v>0.02</v>
      </c>
      <c r="E1061">
        <v>0.28699999999999998</v>
      </c>
      <c r="F1061">
        <v>0.52063000000000004</v>
      </c>
      <c r="G1061">
        <v>0.14000000000000001</v>
      </c>
      <c r="H1061">
        <v>2.9249999999999998</v>
      </c>
      <c r="I1061">
        <v>0.93</v>
      </c>
      <c r="J1061">
        <v>0.23485</v>
      </c>
    </row>
    <row r="1062" spans="1:10">
      <c r="A1062" s="14">
        <v>41724</v>
      </c>
      <c r="B1062">
        <v>2.6749999999999998</v>
      </c>
      <c r="C1062">
        <v>1.264</v>
      </c>
      <c r="D1062">
        <v>0.02</v>
      </c>
      <c r="E1062">
        <v>0.28599999999999998</v>
      </c>
      <c r="F1062">
        <v>0.52063000000000004</v>
      </c>
      <c r="G1062">
        <v>0.14000000000000001</v>
      </c>
      <c r="H1062">
        <v>2.9350000000000001</v>
      </c>
      <c r="I1062">
        <v>0.93</v>
      </c>
      <c r="J1062">
        <v>0.23444999999999999</v>
      </c>
    </row>
    <row r="1063" spans="1:10">
      <c r="A1063" s="14">
        <v>41725</v>
      </c>
      <c r="B1063">
        <v>2.6966999999999999</v>
      </c>
      <c r="C1063">
        <v>1.264</v>
      </c>
      <c r="D1063">
        <v>2.1999999999999999E-2</v>
      </c>
      <c r="E1063">
        <v>0.28699999999999998</v>
      </c>
      <c r="F1063">
        <v>0.52</v>
      </c>
      <c r="G1063">
        <v>0.14000000000000001</v>
      </c>
      <c r="H1063">
        <v>2.9350000000000001</v>
      </c>
      <c r="I1063">
        <v>0.92700000000000005</v>
      </c>
      <c r="J1063">
        <v>0.23485</v>
      </c>
    </row>
    <row r="1064" spans="1:10">
      <c r="A1064" s="14">
        <v>41726</v>
      </c>
      <c r="B1064">
        <v>2.69</v>
      </c>
      <c r="C1064">
        <v>1.264</v>
      </c>
      <c r="D1064">
        <v>2.4E-2</v>
      </c>
      <c r="E1064">
        <v>0.28799999999999998</v>
      </c>
      <c r="F1064">
        <v>0.52024999999999999</v>
      </c>
      <c r="G1064">
        <v>0.14000000000000001</v>
      </c>
      <c r="H1064">
        <v>2.9350000000000001</v>
      </c>
      <c r="I1064">
        <v>0.92700000000000005</v>
      </c>
      <c r="J1064">
        <v>0.23385</v>
      </c>
    </row>
    <row r="1065" spans="1:10">
      <c r="A1065" s="14">
        <v>41729</v>
      </c>
      <c r="B1065">
        <v>2.6949999999999998</v>
      </c>
      <c r="C1065">
        <v>1.264</v>
      </c>
      <c r="D1065">
        <v>2.3E-2</v>
      </c>
      <c r="E1065">
        <v>0.28899999999999998</v>
      </c>
      <c r="F1065">
        <v>0.52337999999999996</v>
      </c>
      <c r="G1065">
        <v>0.13929</v>
      </c>
      <c r="H1065">
        <v>2.93</v>
      </c>
      <c r="I1065">
        <v>0.92600000000000005</v>
      </c>
      <c r="J1065">
        <v>0.2336</v>
      </c>
    </row>
    <row r="1066" spans="1:10">
      <c r="A1066" s="14">
        <v>41730</v>
      </c>
      <c r="B1066">
        <v>2.6533000000000002</v>
      </c>
      <c r="C1066">
        <v>1.264</v>
      </c>
      <c r="D1066">
        <v>2.5000000000000001E-2</v>
      </c>
      <c r="E1066">
        <v>0.28799999999999998</v>
      </c>
      <c r="F1066">
        <v>0.52337999999999996</v>
      </c>
      <c r="G1066">
        <v>0.13929</v>
      </c>
      <c r="H1066">
        <v>2.94</v>
      </c>
      <c r="I1066">
        <v>0.92100000000000004</v>
      </c>
      <c r="J1066">
        <v>0.23285</v>
      </c>
    </row>
    <row r="1067" spans="1:10">
      <c r="A1067" s="14">
        <v>41731</v>
      </c>
      <c r="B1067">
        <v>2.6633</v>
      </c>
      <c r="C1067">
        <v>1.266</v>
      </c>
      <c r="D1067">
        <v>2.3E-2</v>
      </c>
      <c r="E1067">
        <v>0.28599999999999998</v>
      </c>
      <c r="F1067">
        <v>0.52212999999999998</v>
      </c>
      <c r="G1067">
        <v>0.13786000000000001</v>
      </c>
      <c r="H1067">
        <v>2.9550000000000001</v>
      </c>
      <c r="I1067">
        <v>0.91900000000000004</v>
      </c>
      <c r="J1067">
        <v>0.2351</v>
      </c>
    </row>
    <row r="1068" spans="1:10">
      <c r="A1068" s="14">
        <v>41732</v>
      </c>
      <c r="B1068">
        <v>2.67</v>
      </c>
      <c r="C1068">
        <v>1.266</v>
      </c>
      <c r="D1068">
        <v>2.3E-2</v>
      </c>
      <c r="E1068">
        <v>0.28599999999999998</v>
      </c>
      <c r="F1068">
        <v>0.52368999999999999</v>
      </c>
      <c r="G1068">
        <v>0.13786000000000001</v>
      </c>
      <c r="H1068">
        <v>2.95</v>
      </c>
      <c r="I1068">
        <v>0.91600000000000004</v>
      </c>
      <c r="J1068">
        <v>0.23435</v>
      </c>
    </row>
    <row r="1069" spans="1:10">
      <c r="A1069" s="14">
        <v>41733</v>
      </c>
      <c r="B1069">
        <v>2.6817000000000002</v>
      </c>
      <c r="C1069">
        <v>1.266</v>
      </c>
      <c r="D1069">
        <v>2.1999999999999999E-2</v>
      </c>
      <c r="E1069">
        <v>0.28799999999999998</v>
      </c>
      <c r="F1069">
        <v>0.52337999999999996</v>
      </c>
      <c r="G1069">
        <v>0.13500000000000001</v>
      </c>
      <c r="H1069">
        <v>2.9449999999999998</v>
      </c>
      <c r="I1069">
        <v>0.91800000000000004</v>
      </c>
      <c r="J1069">
        <v>0.23335</v>
      </c>
    </row>
    <row r="1070" spans="1:10">
      <c r="A1070" s="14">
        <v>41736</v>
      </c>
      <c r="B1070">
        <v>2.6917</v>
      </c>
      <c r="C1070">
        <v>1.266</v>
      </c>
      <c r="D1070">
        <v>2.1999999999999999E-2</v>
      </c>
      <c r="E1070">
        <v>0.28699999999999998</v>
      </c>
      <c r="F1070">
        <v>0.52219000000000004</v>
      </c>
      <c r="G1070">
        <v>0.13500000000000001</v>
      </c>
      <c r="H1070">
        <v>2.9550000000000001</v>
      </c>
      <c r="I1070">
        <v>0.91700000000000004</v>
      </c>
      <c r="J1070">
        <v>0.2336</v>
      </c>
    </row>
    <row r="1071" spans="1:10">
      <c r="A1071" s="14">
        <v>41737</v>
      </c>
      <c r="B1071">
        <v>2.6917</v>
      </c>
      <c r="C1071">
        <v>1.266</v>
      </c>
      <c r="D1071">
        <v>2.1999999999999999E-2</v>
      </c>
      <c r="E1071">
        <v>0.28599999999999998</v>
      </c>
      <c r="F1071">
        <v>0.52219000000000004</v>
      </c>
      <c r="G1071">
        <v>0.13500000000000001</v>
      </c>
      <c r="H1071">
        <v>2.9550000000000001</v>
      </c>
      <c r="I1071">
        <v>0.91500000000000004</v>
      </c>
      <c r="J1071">
        <v>0.23335</v>
      </c>
    </row>
    <row r="1072" spans="1:10">
      <c r="A1072" s="14">
        <v>41738</v>
      </c>
      <c r="B1072">
        <v>2.6850000000000001</v>
      </c>
      <c r="C1072">
        <v>1.268</v>
      </c>
      <c r="D1072">
        <v>2.1999999999999999E-2</v>
      </c>
      <c r="E1072">
        <v>0.28699999999999998</v>
      </c>
      <c r="F1072">
        <v>0.52219000000000004</v>
      </c>
      <c r="G1072">
        <v>0.13643</v>
      </c>
      <c r="H1072">
        <v>2.96</v>
      </c>
      <c r="I1072">
        <v>0.91300000000000003</v>
      </c>
      <c r="J1072">
        <v>0.2306</v>
      </c>
    </row>
    <row r="1073" spans="1:10">
      <c r="A1073" s="14">
        <v>41739</v>
      </c>
      <c r="B1073">
        <v>2.7050000000000001</v>
      </c>
      <c r="C1073">
        <v>1.268</v>
      </c>
      <c r="D1073">
        <v>1.7999999999999999E-2</v>
      </c>
      <c r="E1073">
        <v>0.29899999999999999</v>
      </c>
      <c r="F1073">
        <v>0.52719000000000005</v>
      </c>
      <c r="G1073">
        <v>0.13643</v>
      </c>
      <c r="H1073">
        <v>2.97</v>
      </c>
      <c r="I1073">
        <v>0.90700000000000003</v>
      </c>
      <c r="J1073">
        <v>0.2281</v>
      </c>
    </row>
    <row r="1074" spans="1:10">
      <c r="A1074" s="14">
        <v>41740</v>
      </c>
      <c r="B1074">
        <v>2.7050000000000001</v>
      </c>
      <c r="C1074">
        <v>1.268</v>
      </c>
      <c r="D1074">
        <v>0.02</v>
      </c>
      <c r="E1074">
        <v>0.307</v>
      </c>
      <c r="F1074">
        <v>0.52719000000000005</v>
      </c>
      <c r="G1074">
        <v>0.13643</v>
      </c>
      <c r="H1074">
        <v>2.97</v>
      </c>
      <c r="I1074">
        <v>0.90800000000000003</v>
      </c>
      <c r="J1074">
        <v>0.2301</v>
      </c>
    </row>
    <row r="1075" spans="1:10">
      <c r="A1075" s="14">
        <v>41743</v>
      </c>
      <c r="B1075">
        <v>2.7117</v>
      </c>
      <c r="C1075">
        <v>1.268</v>
      </c>
      <c r="D1075">
        <v>1.7999999999999999E-2</v>
      </c>
      <c r="E1075">
        <v>0.30399999999999999</v>
      </c>
      <c r="F1075">
        <v>0.52719000000000005</v>
      </c>
      <c r="G1075">
        <v>0.13643</v>
      </c>
      <c r="H1075">
        <v>2.98</v>
      </c>
      <c r="I1075">
        <v>0.91400000000000003</v>
      </c>
      <c r="J1075">
        <v>0.23035</v>
      </c>
    </row>
    <row r="1076" spans="1:10">
      <c r="A1076" s="14">
        <v>41744</v>
      </c>
      <c r="B1076">
        <v>2.7050000000000001</v>
      </c>
      <c r="C1076">
        <v>1.268</v>
      </c>
      <c r="D1076">
        <v>1.7999999999999999E-2</v>
      </c>
      <c r="E1076">
        <v>0.30399999999999999</v>
      </c>
      <c r="F1076">
        <v>0.52719000000000005</v>
      </c>
      <c r="G1076">
        <v>0.13643</v>
      </c>
      <c r="H1076">
        <v>2.9950000000000001</v>
      </c>
      <c r="I1076">
        <v>0.91400000000000003</v>
      </c>
      <c r="J1076">
        <v>0.2296</v>
      </c>
    </row>
    <row r="1077" spans="1:10">
      <c r="A1077" s="14">
        <v>41745</v>
      </c>
      <c r="B1077">
        <v>2.665</v>
      </c>
      <c r="C1077">
        <v>1.268</v>
      </c>
      <c r="D1077">
        <v>1.7999999999999999E-2</v>
      </c>
      <c r="E1077">
        <v>0.30399999999999999</v>
      </c>
      <c r="F1077">
        <v>0.52593999999999996</v>
      </c>
      <c r="G1077">
        <v>0.13643</v>
      </c>
      <c r="H1077">
        <v>2.99</v>
      </c>
      <c r="I1077">
        <v>0.91400000000000003</v>
      </c>
      <c r="J1077">
        <v>0.22935</v>
      </c>
    </row>
    <row r="1078" spans="1:10">
      <c r="A1078" s="14">
        <v>41746</v>
      </c>
      <c r="B1078">
        <v>2.6749999999999998</v>
      </c>
      <c r="C1078">
        <v>1.268</v>
      </c>
      <c r="D1078">
        <v>1.7999999999999999E-2</v>
      </c>
      <c r="E1078">
        <v>0.30299999999999999</v>
      </c>
      <c r="F1078">
        <v>0.52593999999999996</v>
      </c>
      <c r="G1078">
        <v>0.13500000000000001</v>
      </c>
      <c r="H1078">
        <v>2.99</v>
      </c>
      <c r="I1078">
        <v>0.91300000000000003</v>
      </c>
      <c r="J1078">
        <v>0.2273</v>
      </c>
    </row>
    <row r="1079" spans="1:10">
      <c r="A1079" s="14">
        <v>41751</v>
      </c>
      <c r="B1079">
        <v>2.6732999999999998</v>
      </c>
      <c r="C1079">
        <v>1.268</v>
      </c>
      <c r="D1079">
        <v>1.7999999999999999E-2</v>
      </c>
      <c r="E1079">
        <v>0.30499999999999999</v>
      </c>
      <c r="F1079">
        <v>0.52468999999999999</v>
      </c>
      <c r="G1079">
        <v>0.13500000000000001</v>
      </c>
      <c r="H1079">
        <v>2.9950000000000001</v>
      </c>
      <c r="I1079">
        <v>0.90900000000000003</v>
      </c>
      <c r="J1079">
        <v>0.22755</v>
      </c>
    </row>
    <row r="1080" spans="1:10">
      <c r="A1080" s="14">
        <v>41752</v>
      </c>
      <c r="B1080">
        <v>2.6850000000000001</v>
      </c>
      <c r="C1080">
        <v>1.268</v>
      </c>
      <c r="D1080">
        <v>1.6E-2</v>
      </c>
      <c r="E1080">
        <v>0.309</v>
      </c>
      <c r="F1080">
        <v>0.52468999999999999</v>
      </c>
      <c r="G1080">
        <v>0.13500000000000001</v>
      </c>
      <c r="H1080">
        <v>2.9950000000000001</v>
      </c>
      <c r="I1080">
        <v>0.90800000000000003</v>
      </c>
      <c r="J1080">
        <v>0.22705</v>
      </c>
    </row>
    <row r="1081" spans="1:10">
      <c r="A1081" s="14">
        <v>41753</v>
      </c>
      <c r="B1081">
        <v>2.6850000000000001</v>
      </c>
      <c r="C1081">
        <v>1.268</v>
      </c>
      <c r="D1081">
        <v>1.6E-2</v>
      </c>
      <c r="E1081">
        <v>0.312</v>
      </c>
      <c r="F1081">
        <v>0.52468999999999999</v>
      </c>
      <c r="G1081">
        <v>0.13500000000000001</v>
      </c>
      <c r="H1081">
        <v>3.0049999999999999</v>
      </c>
      <c r="I1081">
        <v>0.90500000000000003</v>
      </c>
      <c r="J1081">
        <v>0.22645000000000001</v>
      </c>
    </row>
    <row r="1082" spans="1:10">
      <c r="A1082" s="14">
        <v>41757</v>
      </c>
      <c r="B1082">
        <v>2.6783000000000001</v>
      </c>
      <c r="C1082">
        <v>1.268</v>
      </c>
      <c r="D1082">
        <v>1.6E-2</v>
      </c>
      <c r="E1082">
        <v>0.313</v>
      </c>
      <c r="F1082">
        <v>0.52468999999999999</v>
      </c>
      <c r="G1082">
        <v>0.13500000000000001</v>
      </c>
      <c r="H1082">
        <v>3.0350000000000001</v>
      </c>
      <c r="I1082">
        <v>0.90500000000000003</v>
      </c>
      <c r="J1082">
        <v>0.22864999999999999</v>
      </c>
    </row>
    <row r="1083" spans="1:10">
      <c r="A1083" s="14">
        <v>41758</v>
      </c>
      <c r="B1083">
        <v>2.6766999999999999</v>
      </c>
      <c r="C1083">
        <v>1.268</v>
      </c>
      <c r="D1083">
        <v>1.6E-2</v>
      </c>
      <c r="E1083">
        <v>0.315</v>
      </c>
      <c r="F1083">
        <v>0.52531000000000005</v>
      </c>
      <c r="G1083">
        <v>0.13500000000000001</v>
      </c>
      <c r="H1083">
        <v>3.0950000000000002</v>
      </c>
      <c r="I1083">
        <v>0.90200000000000002</v>
      </c>
      <c r="J1083">
        <v>0.22635</v>
      </c>
    </row>
    <row r="1084" spans="1:10">
      <c r="A1084" s="14">
        <v>41759</v>
      </c>
      <c r="B1084">
        <v>2.6766999999999999</v>
      </c>
      <c r="C1084">
        <v>1.268</v>
      </c>
      <c r="D1084">
        <v>1.6E-2</v>
      </c>
      <c r="E1084">
        <v>0.32</v>
      </c>
      <c r="F1084">
        <v>0.52531000000000005</v>
      </c>
      <c r="G1084">
        <v>0.13500000000000001</v>
      </c>
      <c r="H1084">
        <v>3.0750000000000002</v>
      </c>
      <c r="I1084">
        <v>0.89600000000000002</v>
      </c>
      <c r="J1084">
        <v>0.22785</v>
      </c>
    </row>
    <row r="1085" spans="1:10">
      <c r="A1085" s="14">
        <v>41760</v>
      </c>
      <c r="B1085">
        <v>2.665</v>
      </c>
      <c r="C1085">
        <v>1.268</v>
      </c>
      <c r="D1085">
        <v>1.6E-2</v>
      </c>
      <c r="E1085">
        <v>0.318</v>
      </c>
      <c r="F1085">
        <v>0.52656000000000003</v>
      </c>
      <c r="G1085">
        <v>0.13500000000000001</v>
      </c>
      <c r="H1085">
        <v>3.0950000000000002</v>
      </c>
      <c r="I1085">
        <v>0.89600000000000002</v>
      </c>
      <c r="J1085">
        <v>0.22585</v>
      </c>
    </row>
    <row r="1086" spans="1:10">
      <c r="A1086" s="14">
        <v>41761</v>
      </c>
      <c r="B1086">
        <v>2.6783000000000001</v>
      </c>
      <c r="C1086">
        <v>1.268</v>
      </c>
      <c r="D1086">
        <v>1.6E-2</v>
      </c>
      <c r="E1086">
        <v>0.315</v>
      </c>
      <c r="F1086">
        <v>0.52781</v>
      </c>
      <c r="G1086">
        <v>0.13500000000000001</v>
      </c>
      <c r="H1086">
        <v>3.0950000000000002</v>
      </c>
      <c r="I1086">
        <v>0.90400000000000003</v>
      </c>
      <c r="J1086">
        <v>0.2286</v>
      </c>
    </row>
    <row r="1087" spans="1:10">
      <c r="A1087" s="14">
        <v>41764</v>
      </c>
      <c r="B1087">
        <v>2.6817000000000002</v>
      </c>
      <c r="C1087">
        <v>1.268</v>
      </c>
      <c r="D1087">
        <v>1.6E-2</v>
      </c>
      <c r="E1087">
        <v>0.313</v>
      </c>
      <c r="F1087">
        <v>0.52905999999999997</v>
      </c>
      <c r="G1087">
        <v>0.13500000000000001</v>
      </c>
      <c r="H1087">
        <v>3.11</v>
      </c>
      <c r="I1087">
        <v>0.90900000000000003</v>
      </c>
      <c r="J1087">
        <v>0.22875000000000001</v>
      </c>
    </row>
    <row r="1088" spans="1:10">
      <c r="A1088" s="14">
        <v>41765</v>
      </c>
      <c r="B1088">
        <v>2.6682999999999999</v>
      </c>
      <c r="C1088">
        <v>1.268</v>
      </c>
      <c r="D1088">
        <v>1.6E-2</v>
      </c>
      <c r="E1088">
        <v>0.31</v>
      </c>
      <c r="F1088">
        <v>0.52930999999999995</v>
      </c>
      <c r="G1088">
        <v>0.13500000000000001</v>
      </c>
      <c r="H1088">
        <v>3.105</v>
      </c>
      <c r="I1088">
        <v>0.91300000000000003</v>
      </c>
      <c r="J1088">
        <v>0.22785</v>
      </c>
    </row>
    <row r="1089" spans="1:10">
      <c r="A1089" s="14">
        <v>41766</v>
      </c>
      <c r="B1089">
        <v>2.6749999999999998</v>
      </c>
      <c r="C1089">
        <v>1.268</v>
      </c>
      <c r="D1089">
        <v>1.6E-2</v>
      </c>
      <c r="E1089">
        <v>0.313</v>
      </c>
      <c r="F1089">
        <v>0.52905999999999997</v>
      </c>
      <c r="G1089">
        <v>0.13643</v>
      </c>
      <c r="H1089">
        <v>3.0950000000000002</v>
      </c>
      <c r="I1089">
        <v>0.91300000000000003</v>
      </c>
      <c r="J1089">
        <v>0.2266</v>
      </c>
    </row>
    <row r="1090" spans="1:10">
      <c r="A1090" s="14">
        <v>41767</v>
      </c>
      <c r="B1090">
        <v>2.6833</v>
      </c>
      <c r="C1090">
        <v>1.268</v>
      </c>
      <c r="D1090">
        <v>1.6E-2</v>
      </c>
      <c r="E1090">
        <v>0.313</v>
      </c>
      <c r="F1090">
        <v>0.52781</v>
      </c>
      <c r="G1090">
        <v>0.13786000000000001</v>
      </c>
      <c r="H1090">
        <v>3.0950000000000002</v>
      </c>
      <c r="I1090">
        <v>0.90900000000000003</v>
      </c>
      <c r="J1090">
        <v>0.22484999999999999</v>
      </c>
    </row>
    <row r="1091" spans="1:10">
      <c r="A1091" s="14">
        <v>41768</v>
      </c>
      <c r="B1091">
        <v>2.6749999999999998</v>
      </c>
      <c r="C1091">
        <v>1.268</v>
      </c>
      <c r="D1091">
        <v>1.7000000000000001E-2</v>
      </c>
      <c r="E1091">
        <v>0.31900000000000001</v>
      </c>
      <c r="F1091">
        <v>0.52656000000000003</v>
      </c>
      <c r="G1091">
        <v>0.13500000000000001</v>
      </c>
      <c r="H1091">
        <v>3.0950000000000002</v>
      </c>
      <c r="I1091">
        <v>0.90800000000000003</v>
      </c>
      <c r="J1091">
        <v>0.22534999999999999</v>
      </c>
    </row>
    <row r="1092" spans="1:10">
      <c r="A1092" s="14">
        <v>41771</v>
      </c>
      <c r="B1092">
        <v>2.6867000000000001</v>
      </c>
      <c r="C1092">
        <v>1.268</v>
      </c>
      <c r="D1092">
        <v>1.7000000000000001E-2</v>
      </c>
      <c r="E1092">
        <v>0.31900000000000001</v>
      </c>
      <c r="F1092">
        <v>0.52705999999999997</v>
      </c>
      <c r="G1092">
        <v>0.13500000000000001</v>
      </c>
      <c r="H1092">
        <v>3.105</v>
      </c>
      <c r="I1092">
        <v>0.90700000000000003</v>
      </c>
      <c r="J1092">
        <v>0.22334999999999999</v>
      </c>
    </row>
    <row r="1093" spans="1:10">
      <c r="A1093" s="14">
        <v>41772</v>
      </c>
      <c r="B1093">
        <v>2.6983000000000001</v>
      </c>
      <c r="C1093">
        <v>1.268</v>
      </c>
      <c r="D1093">
        <v>1.7000000000000001E-2</v>
      </c>
      <c r="E1093">
        <v>0.32500000000000001</v>
      </c>
      <c r="F1093">
        <v>0.52488000000000001</v>
      </c>
      <c r="G1093">
        <v>0.13500000000000001</v>
      </c>
      <c r="H1093">
        <v>3.1150000000000002</v>
      </c>
      <c r="I1093">
        <v>0.90900000000000003</v>
      </c>
      <c r="J1093">
        <v>0.22284999999999999</v>
      </c>
    </row>
    <row r="1094" spans="1:10">
      <c r="A1094" s="14">
        <v>41773</v>
      </c>
      <c r="B1094">
        <v>2.7050000000000001</v>
      </c>
      <c r="C1094">
        <v>1.268</v>
      </c>
      <c r="D1094">
        <v>1.7999999999999999E-2</v>
      </c>
      <c r="E1094">
        <v>0.32700000000000001</v>
      </c>
      <c r="F1094">
        <v>0.52519000000000005</v>
      </c>
      <c r="G1094">
        <v>0.13500000000000001</v>
      </c>
      <c r="H1094">
        <v>3.1150000000000002</v>
      </c>
      <c r="I1094">
        <v>0.91100000000000003</v>
      </c>
      <c r="J1094">
        <v>0.22284999999999999</v>
      </c>
    </row>
    <row r="1095" spans="1:10">
      <c r="A1095" s="14">
        <v>41774</v>
      </c>
      <c r="B1095">
        <v>2.7017000000000002</v>
      </c>
      <c r="C1095">
        <v>1.268</v>
      </c>
      <c r="D1095">
        <v>1.7999999999999999E-2</v>
      </c>
      <c r="E1095">
        <v>0.32700000000000001</v>
      </c>
      <c r="F1095">
        <v>0.52475000000000005</v>
      </c>
      <c r="G1095">
        <v>0.13500000000000001</v>
      </c>
      <c r="H1095">
        <v>3.15</v>
      </c>
      <c r="I1095">
        <v>0.91600000000000004</v>
      </c>
      <c r="J1095">
        <v>0.22484999999999999</v>
      </c>
    </row>
    <row r="1096" spans="1:10">
      <c r="A1096" s="14">
        <v>41775</v>
      </c>
      <c r="B1096">
        <v>2.6983000000000001</v>
      </c>
      <c r="C1096">
        <v>1.268</v>
      </c>
      <c r="D1096">
        <v>1.7999999999999999E-2</v>
      </c>
      <c r="E1096">
        <v>0.32700000000000001</v>
      </c>
      <c r="F1096">
        <v>0.52605999999999997</v>
      </c>
      <c r="G1096">
        <v>0.13500000000000001</v>
      </c>
      <c r="H1096">
        <v>3.1549999999999998</v>
      </c>
      <c r="I1096">
        <v>0.92200000000000004</v>
      </c>
      <c r="J1096">
        <v>0.22395000000000001</v>
      </c>
    </row>
    <row r="1097" spans="1:10">
      <c r="A1097" s="14">
        <v>41778</v>
      </c>
      <c r="B1097">
        <v>2.6766999999999999</v>
      </c>
      <c r="C1097">
        <v>1.268</v>
      </c>
      <c r="D1097">
        <v>0.02</v>
      </c>
      <c r="E1097">
        <v>0.32700000000000001</v>
      </c>
      <c r="F1097">
        <v>0.52781</v>
      </c>
      <c r="G1097">
        <v>0.13500000000000001</v>
      </c>
      <c r="H1097">
        <v>3.16</v>
      </c>
      <c r="I1097">
        <v>0.92700000000000005</v>
      </c>
      <c r="J1097">
        <v>0.22334999999999999</v>
      </c>
    </row>
    <row r="1098" spans="1:10">
      <c r="A1098" s="14">
        <v>41779</v>
      </c>
      <c r="B1098">
        <v>2.6850000000000001</v>
      </c>
      <c r="C1098">
        <v>1.268</v>
      </c>
      <c r="D1098">
        <v>1.7999999999999999E-2</v>
      </c>
      <c r="E1098">
        <v>0.32800000000000001</v>
      </c>
      <c r="F1098">
        <v>0.52812999999999999</v>
      </c>
      <c r="G1098">
        <v>0.13500000000000001</v>
      </c>
      <c r="H1098">
        <v>3.1749999999999998</v>
      </c>
      <c r="I1098">
        <v>0.92900000000000005</v>
      </c>
      <c r="J1098">
        <v>0.22409999999999999</v>
      </c>
    </row>
    <row r="1099" spans="1:10">
      <c r="A1099" s="14">
        <v>41780</v>
      </c>
      <c r="B1099">
        <v>2.6850000000000001</v>
      </c>
      <c r="C1099">
        <v>1.268</v>
      </c>
      <c r="D1099">
        <v>1.7999999999999999E-2</v>
      </c>
      <c r="E1099">
        <v>0.32800000000000001</v>
      </c>
      <c r="F1099">
        <v>0.52688000000000001</v>
      </c>
      <c r="G1099">
        <v>0.13500000000000001</v>
      </c>
      <c r="H1099">
        <v>3.1749999999999998</v>
      </c>
      <c r="I1099">
        <v>0.92900000000000005</v>
      </c>
      <c r="J1099">
        <v>0.22509999999999999</v>
      </c>
    </row>
    <row r="1100" spans="1:10">
      <c r="A1100" s="14">
        <v>41781</v>
      </c>
      <c r="B1100">
        <v>2.7050000000000001</v>
      </c>
      <c r="C1100">
        <v>1.268</v>
      </c>
      <c r="D1100">
        <v>1.7999999999999999E-2</v>
      </c>
      <c r="E1100">
        <v>0.32700000000000001</v>
      </c>
      <c r="F1100">
        <v>0.52688000000000001</v>
      </c>
      <c r="G1100">
        <v>0.13500000000000001</v>
      </c>
      <c r="H1100">
        <v>3.1749999999999998</v>
      </c>
      <c r="I1100">
        <v>0.92300000000000004</v>
      </c>
      <c r="J1100">
        <v>0.22384999999999999</v>
      </c>
    </row>
    <row r="1101" spans="1:10">
      <c r="A1101" s="14">
        <v>41782</v>
      </c>
      <c r="B1101">
        <v>2.69</v>
      </c>
      <c r="C1101">
        <v>1.268</v>
      </c>
      <c r="D1101">
        <v>1.7999999999999999E-2</v>
      </c>
      <c r="E1101">
        <v>0.32700000000000001</v>
      </c>
      <c r="F1101">
        <v>0.52593999999999996</v>
      </c>
      <c r="G1101">
        <v>0.13500000000000001</v>
      </c>
      <c r="H1101">
        <v>3.18</v>
      </c>
      <c r="I1101">
        <v>0.91900000000000004</v>
      </c>
      <c r="J1101">
        <v>0.22534999999999999</v>
      </c>
    </row>
    <row r="1102" spans="1:10">
      <c r="A1102" s="14">
        <v>41785</v>
      </c>
      <c r="B1102">
        <v>2.6983000000000001</v>
      </c>
      <c r="C1102">
        <v>1.268</v>
      </c>
      <c r="D1102">
        <v>1.2999999999999999E-2</v>
      </c>
      <c r="E1102">
        <v>0.32800000000000001</v>
      </c>
      <c r="F1102">
        <v>0.52505999999999997</v>
      </c>
      <c r="G1102">
        <v>0.13500000000000001</v>
      </c>
      <c r="H1102">
        <v>3.2050000000000001</v>
      </c>
      <c r="I1102">
        <v>0.91800000000000004</v>
      </c>
      <c r="J1102">
        <v>0.22585</v>
      </c>
    </row>
    <row r="1103" spans="1:10">
      <c r="A1103" s="14">
        <v>41786</v>
      </c>
      <c r="B1103">
        <v>2.6932999999999998</v>
      </c>
      <c r="C1103">
        <v>1.268</v>
      </c>
      <c r="D1103">
        <v>1.2999999999999999E-2</v>
      </c>
      <c r="E1103">
        <v>0.32900000000000001</v>
      </c>
      <c r="F1103">
        <v>0.52768999999999999</v>
      </c>
      <c r="G1103">
        <v>0.13500000000000001</v>
      </c>
      <c r="H1103">
        <v>3.2050000000000001</v>
      </c>
      <c r="I1103">
        <v>0.91200000000000003</v>
      </c>
      <c r="J1103">
        <v>0.2286</v>
      </c>
    </row>
    <row r="1104" spans="1:10">
      <c r="A1104" s="14">
        <v>41787</v>
      </c>
      <c r="B1104">
        <v>2.7017000000000002</v>
      </c>
      <c r="C1104">
        <v>1.268</v>
      </c>
      <c r="D1104">
        <v>1.2999999999999999E-2</v>
      </c>
      <c r="E1104">
        <v>0.33200000000000002</v>
      </c>
      <c r="F1104">
        <v>0.52768999999999999</v>
      </c>
      <c r="G1104">
        <v>0.13500000000000001</v>
      </c>
      <c r="H1104">
        <v>3.2250000000000001</v>
      </c>
      <c r="I1104">
        <v>0.90900000000000003</v>
      </c>
      <c r="J1104">
        <v>0.22695000000000001</v>
      </c>
    </row>
    <row r="1105" spans="1:10">
      <c r="A1105" s="14">
        <v>41788</v>
      </c>
      <c r="B1105">
        <v>2.7149999999999999</v>
      </c>
      <c r="C1105">
        <v>1.268</v>
      </c>
      <c r="D1105">
        <v>1.2999999999999999E-2</v>
      </c>
      <c r="E1105">
        <v>0.33700000000000002</v>
      </c>
      <c r="F1105">
        <v>0.52775000000000005</v>
      </c>
      <c r="G1105">
        <v>0.13500000000000001</v>
      </c>
      <c r="H1105">
        <v>3.24</v>
      </c>
      <c r="I1105">
        <v>0.90700000000000003</v>
      </c>
      <c r="J1105">
        <v>0.2281</v>
      </c>
    </row>
    <row r="1106" spans="1:10">
      <c r="A1106" s="14">
        <v>41789</v>
      </c>
      <c r="B1106">
        <v>2.7050000000000001</v>
      </c>
      <c r="C1106">
        <v>1.268</v>
      </c>
      <c r="D1106">
        <v>1.2999999999999999E-2</v>
      </c>
      <c r="E1106">
        <v>0.34399999999999997</v>
      </c>
      <c r="F1106">
        <v>0.52937999999999996</v>
      </c>
      <c r="G1106">
        <v>0.13500000000000001</v>
      </c>
      <c r="H1106">
        <v>3.28</v>
      </c>
      <c r="I1106">
        <v>0.91400000000000003</v>
      </c>
      <c r="J1106">
        <v>0.22735</v>
      </c>
    </row>
    <row r="1107" spans="1:10">
      <c r="A1107" s="14">
        <v>41792</v>
      </c>
      <c r="B1107">
        <v>2.6850000000000001</v>
      </c>
      <c r="C1107">
        <v>1.268</v>
      </c>
      <c r="D1107">
        <v>1.4999999999999999E-2</v>
      </c>
      <c r="E1107">
        <v>0.34499999999999997</v>
      </c>
      <c r="F1107">
        <v>0.52812999999999999</v>
      </c>
      <c r="G1107">
        <v>0.13500000000000001</v>
      </c>
      <c r="H1107">
        <v>3.2850000000000001</v>
      </c>
      <c r="I1107">
        <v>0.91500000000000004</v>
      </c>
      <c r="J1107">
        <v>0.22714999999999999</v>
      </c>
    </row>
    <row r="1108" spans="1:10">
      <c r="A1108" s="14">
        <v>41793</v>
      </c>
      <c r="B1108">
        <v>2.6850000000000001</v>
      </c>
      <c r="C1108">
        <v>1.268</v>
      </c>
      <c r="D1108">
        <v>1.4E-2</v>
      </c>
      <c r="E1108">
        <v>0.34699999999999998</v>
      </c>
      <c r="F1108">
        <v>0.52812999999999999</v>
      </c>
      <c r="G1108">
        <v>0.13500000000000001</v>
      </c>
      <c r="H1108">
        <v>3.2949999999999999</v>
      </c>
      <c r="I1108">
        <v>0.90400000000000003</v>
      </c>
      <c r="J1108">
        <v>0.22935</v>
      </c>
    </row>
    <row r="1109" spans="1:10">
      <c r="A1109" s="14">
        <v>41794</v>
      </c>
      <c r="B1109">
        <v>2.6882999999999999</v>
      </c>
      <c r="C1109">
        <v>1.268</v>
      </c>
      <c r="D1109">
        <v>1.4E-2</v>
      </c>
      <c r="E1109">
        <v>0.33900000000000002</v>
      </c>
      <c r="F1109">
        <v>0.52875000000000005</v>
      </c>
      <c r="G1109">
        <v>0.13500000000000001</v>
      </c>
      <c r="H1109">
        <v>3.29</v>
      </c>
      <c r="I1109">
        <v>0.89800000000000002</v>
      </c>
      <c r="J1109">
        <v>0.22985</v>
      </c>
    </row>
    <row r="1110" spans="1:10">
      <c r="A1110" s="14">
        <v>41795</v>
      </c>
      <c r="B1110">
        <v>2.6850000000000001</v>
      </c>
      <c r="C1110">
        <v>1.268</v>
      </c>
      <c r="D1110">
        <v>1.4E-2</v>
      </c>
      <c r="E1110">
        <v>0.33600000000000002</v>
      </c>
      <c r="F1110">
        <v>0.53</v>
      </c>
      <c r="G1110">
        <v>0.13500000000000001</v>
      </c>
      <c r="H1110">
        <v>3.2949999999999999</v>
      </c>
      <c r="I1110">
        <v>0.89500000000000002</v>
      </c>
      <c r="J1110">
        <v>0.2276</v>
      </c>
    </row>
    <row r="1111" spans="1:10">
      <c r="A1111" s="14">
        <v>41796</v>
      </c>
      <c r="B1111">
        <v>2.6867000000000001</v>
      </c>
      <c r="C1111">
        <v>1.268</v>
      </c>
      <c r="D1111">
        <v>1.6E-2</v>
      </c>
      <c r="E1111">
        <v>0.33600000000000002</v>
      </c>
      <c r="F1111">
        <v>0.53063000000000005</v>
      </c>
      <c r="G1111">
        <v>0.13500000000000001</v>
      </c>
      <c r="H1111">
        <v>3.2850000000000001</v>
      </c>
      <c r="I1111">
        <v>0.89200000000000002</v>
      </c>
      <c r="J1111">
        <v>0.22735</v>
      </c>
    </row>
    <row r="1112" spans="1:10">
      <c r="A1112" s="14">
        <v>41800</v>
      </c>
      <c r="B1112">
        <v>2.6783000000000001</v>
      </c>
      <c r="C1112">
        <v>1.2689999999999999</v>
      </c>
      <c r="D1112">
        <v>1.2E-2</v>
      </c>
      <c r="E1112">
        <v>0.33700000000000002</v>
      </c>
      <c r="F1112">
        <v>0.53063000000000005</v>
      </c>
      <c r="G1112">
        <v>0.13500000000000001</v>
      </c>
      <c r="H1112">
        <v>3.3</v>
      </c>
      <c r="I1112">
        <v>0.89</v>
      </c>
      <c r="J1112">
        <v>0.22739999999999999</v>
      </c>
    </row>
    <row r="1113" spans="1:10">
      <c r="A1113" s="14">
        <v>41801</v>
      </c>
      <c r="B1113">
        <v>2.6882999999999999</v>
      </c>
      <c r="C1113">
        <v>1.2689999999999999</v>
      </c>
      <c r="D1113">
        <v>1.2E-2</v>
      </c>
      <c r="E1113">
        <v>0.33800000000000002</v>
      </c>
      <c r="F1113">
        <v>0.53093999999999997</v>
      </c>
      <c r="G1113">
        <v>0.13500000000000001</v>
      </c>
      <c r="H1113">
        <v>3.3</v>
      </c>
      <c r="I1113">
        <v>0.878</v>
      </c>
      <c r="J1113">
        <v>0.22714999999999999</v>
      </c>
    </row>
    <row r="1114" spans="1:10">
      <c r="A1114" s="14">
        <v>41802</v>
      </c>
      <c r="B1114">
        <v>2.6949999999999998</v>
      </c>
      <c r="C1114">
        <v>1.27</v>
      </c>
      <c r="D1114">
        <v>1.2E-2</v>
      </c>
      <c r="E1114">
        <v>0.33800000000000002</v>
      </c>
      <c r="F1114">
        <v>0.53063000000000005</v>
      </c>
      <c r="G1114">
        <v>0.13500000000000001</v>
      </c>
      <c r="H1114">
        <v>3.3</v>
      </c>
      <c r="I1114">
        <v>0.86799999999999999</v>
      </c>
      <c r="J1114">
        <v>0.22739999999999999</v>
      </c>
    </row>
    <row r="1115" spans="1:10">
      <c r="A1115" s="14">
        <v>41803</v>
      </c>
      <c r="B1115">
        <v>2.7082999999999999</v>
      </c>
      <c r="C1115">
        <v>1.27</v>
      </c>
      <c r="D1115">
        <v>1.2E-2</v>
      </c>
      <c r="E1115">
        <v>0.33600000000000002</v>
      </c>
      <c r="F1115">
        <v>0.53125</v>
      </c>
      <c r="G1115">
        <v>0.13500000000000001</v>
      </c>
      <c r="H1115">
        <v>3.2949999999999999</v>
      </c>
      <c r="I1115">
        <v>0.86599999999999999</v>
      </c>
      <c r="J1115">
        <v>0.22950000000000001</v>
      </c>
    </row>
    <row r="1116" spans="1:10">
      <c r="A1116" s="14">
        <v>41806</v>
      </c>
      <c r="B1116">
        <v>2.6850000000000001</v>
      </c>
      <c r="C1116">
        <v>1.27</v>
      </c>
      <c r="D1116">
        <v>1.2E-2</v>
      </c>
      <c r="E1116">
        <v>0.33500000000000002</v>
      </c>
      <c r="F1116">
        <v>0.53081</v>
      </c>
      <c r="G1116">
        <v>0.13500000000000001</v>
      </c>
      <c r="H1116">
        <v>3.3</v>
      </c>
      <c r="I1116">
        <v>0.871</v>
      </c>
      <c r="J1116">
        <v>0.2306</v>
      </c>
    </row>
    <row r="1117" spans="1:10">
      <c r="A1117" s="14">
        <v>41807</v>
      </c>
      <c r="B1117">
        <v>2.6949999999999998</v>
      </c>
      <c r="C1117">
        <v>1.27</v>
      </c>
      <c r="D1117">
        <v>1.2E-2</v>
      </c>
      <c r="E1117">
        <v>0.33500000000000002</v>
      </c>
      <c r="F1117">
        <v>0.53312999999999999</v>
      </c>
      <c r="G1117">
        <v>0.13500000000000001</v>
      </c>
      <c r="H1117">
        <v>3.34</v>
      </c>
      <c r="I1117">
        <v>0.86799999999999999</v>
      </c>
      <c r="J1117">
        <v>0.2296</v>
      </c>
    </row>
    <row r="1118" spans="1:10">
      <c r="A1118" s="14">
        <v>41808</v>
      </c>
      <c r="B1118">
        <v>2.7050000000000001</v>
      </c>
      <c r="C1118">
        <v>1.272</v>
      </c>
      <c r="D1118">
        <v>1.2E-2</v>
      </c>
      <c r="E1118">
        <v>0.32800000000000001</v>
      </c>
      <c r="F1118">
        <v>0.53312999999999999</v>
      </c>
      <c r="G1118">
        <v>0.13500000000000001</v>
      </c>
      <c r="H1118">
        <v>3.32</v>
      </c>
      <c r="I1118">
        <v>0.874</v>
      </c>
      <c r="J1118">
        <v>0.23055</v>
      </c>
    </row>
    <row r="1119" spans="1:10">
      <c r="A1119" s="14">
        <v>41809</v>
      </c>
      <c r="B1119">
        <v>2.7082999999999999</v>
      </c>
      <c r="C1119">
        <v>1.272</v>
      </c>
      <c r="D1119">
        <v>1.2E-2</v>
      </c>
      <c r="E1119">
        <v>0.32100000000000001</v>
      </c>
      <c r="F1119">
        <v>0.53374999999999995</v>
      </c>
      <c r="G1119">
        <v>0.13500000000000001</v>
      </c>
      <c r="H1119">
        <v>3.3149999999999999</v>
      </c>
      <c r="I1119">
        <v>0.872</v>
      </c>
      <c r="J1119">
        <v>0.2303</v>
      </c>
    </row>
    <row r="1120" spans="1:10">
      <c r="A1120" s="14">
        <v>41810</v>
      </c>
      <c r="B1120">
        <v>2.6983000000000001</v>
      </c>
      <c r="C1120">
        <v>1.272</v>
      </c>
      <c r="D1120">
        <v>1.4E-2</v>
      </c>
      <c r="E1120">
        <v>0.318</v>
      </c>
      <c r="F1120">
        <v>0.53405999999999998</v>
      </c>
      <c r="G1120">
        <v>0.13500000000000001</v>
      </c>
      <c r="H1120">
        <v>3.32</v>
      </c>
      <c r="I1120">
        <v>0.86499999999999999</v>
      </c>
      <c r="J1120">
        <v>0.2298</v>
      </c>
    </row>
    <row r="1121" spans="1:10">
      <c r="A1121" s="14">
        <v>41813</v>
      </c>
      <c r="B1121">
        <v>2.7050000000000001</v>
      </c>
      <c r="C1121">
        <v>1.272</v>
      </c>
      <c r="D1121">
        <v>1.4E-2</v>
      </c>
      <c r="E1121">
        <v>0.318</v>
      </c>
      <c r="F1121">
        <v>0.53469</v>
      </c>
      <c r="G1121">
        <v>0.13500000000000001</v>
      </c>
      <c r="H1121">
        <v>3.32</v>
      </c>
      <c r="I1121">
        <v>0.85499999999999998</v>
      </c>
      <c r="J1121">
        <v>0.2306</v>
      </c>
    </row>
    <row r="1122" spans="1:10">
      <c r="A1122" s="14">
        <v>41814</v>
      </c>
      <c r="B1122">
        <v>2.7132999999999998</v>
      </c>
      <c r="C1122">
        <v>1.272</v>
      </c>
      <c r="D1122">
        <v>1.4E-2</v>
      </c>
      <c r="E1122">
        <v>0.318</v>
      </c>
      <c r="F1122">
        <v>0.55188000000000004</v>
      </c>
      <c r="G1122">
        <v>0.13356999999999999</v>
      </c>
      <c r="H1122">
        <v>3.3149999999999999</v>
      </c>
      <c r="I1122">
        <v>0.83199999999999996</v>
      </c>
      <c r="J1122">
        <v>0.2321</v>
      </c>
    </row>
    <row r="1123" spans="1:10">
      <c r="A1123" s="14">
        <v>41815</v>
      </c>
      <c r="B1123">
        <v>2.7332999999999998</v>
      </c>
      <c r="C1123">
        <v>1.272</v>
      </c>
      <c r="D1123">
        <v>1.2999999999999999E-2</v>
      </c>
      <c r="E1123">
        <v>0.31900000000000001</v>
      </c>
      <c r="F1123">
        <v>0.55813000000000001</v>
      </c>
      <c r="G1123">
        <v>0.13356999999999999</v>
      </c>
      <c r="H1123">
        <v>3.3149999999999999</v>
      </c>
      <c r="I1123">
        <v>0.81299999999999994</v>
      </c>
      <c r="J1123">
        <v>0.2306</v>
      </c>
    </row>
    <row r="1124" spans="1:10">
      <c r="A1124" s="14">
        <v>41816</v>
      </c>
      <c r="B1124">
        <v>2.7149999999999999</v>
      </c>
      <c r="C1124">
        <v>1.2729999999999999</v>
      </c>
      <c r="D1124">
        <v>1.2999999999999999E-2</v>
      </c>
      <c r="E1124">
        <v>0.318</v>
      </c>
      <c r="F1124">
        <v>0.55593999999999999</v>
      </c>
      <c r="G1124">
        <v>0.13356999999999999</v>
      </c>
      <c r="H1124">
        <v>3.35</v>
      </c>
      <c r="I1124">
        <v>0.78600000000000003</v>
      </c>
      <c r="J1124">
        <v>0.23100000000000001</v>
      </c>
    </row>
    <row r="1125" spans="1:10">
      <c r="A1125" s="14">
        <v>41817</v>
      </c>
      <c r="B1125">
        <v>2.71</v>
      </c>
      <c r="C1125">
        <v>1.2729999999999999</v>
      </c>
      <c r="D1125">
        <v>1.2999999999999999E-2</v>
      </c>
      <c r="E1125">
        <v>0.317</v>
      </c>
      <c r="F1125">
        <v>0.54969000000000001</v>
      </c>
      <c r="G1125">
        <v>0.13356999999999999</v>
      </c>
      <c r="H1125">
        <v>3.395</v>
      </c>
      <c r="I1125">
        <v>0.75800000000000001</v>
      </c>
      <c r="J1125">
        <v>0.23100000000000001</v>
      </c>
    </row>
    <row r="1126" spans="1:10">
      <c r="A1126" s="14">
        <v>41820</v>
      </c>
      <c r="B1126">
        <v>2.7050000000000001</v>
      </c>
      <c r="C1126">
        <v>1.2729999999999999</v>
      </c>
      <c r="D1126">
        <v>1.2999999999999999E-2</v>
      </c>
      <c r="E1126">
        <v>0.317</v>
      </c>
      <c r="F1126">
        <v>0.54874999999999996</v>
      </c>
      <c r="G1126">
        <v>0.13356999999999999</v>
      </c>
      <c r="H1126">
        <v>3.41</v>
      </c>
      <c r="I1126">
        <v>0.751</v>
      </c>
      <c r="J1126">
        <v>0.2296</v>
      </c>
    </row>
    <row r="1127" spans="1:10">
      <c r="A1127" s="14">
        <v>41821</v>
      </c>
      <c r="B1127">
        <v>2.6749999999999998</v>
      </c>
      <c r="C1127">
        <v>1.2729999999999999</v>
      </c>
      <c r="D1127">
        <v>8.9999999999999993E-3</v>
      </c>
      <c r="E1127">
        <v>0.316</v>
      </c>
      <c r="F1127">
        <v>0.55437999999999998</v>
      </c>
      <c r="G1127">
        <v>0.13286000000000001</v>
      </c>
      <c r="H1127">
        <v>3.41</v>
      </c>
      <c r="I1127">
        <v>0.749</v>
      </c>
      <c r="J1127">
        <v>0.2306</v>
      </c>
    </row>
    <row r="1128" spans="1:10">
      <c r="A1128" s="14">
        <v>41822</v>
      </c>
      <c r="B1128">
        <v>2.6766999999999999</v>
      </c>
      <c r="C1128">
        <v>1.2729999999999999</v>
      </c>
      <c r="D1128">
        <v>0.01</v>
      </c>
      <c r="E1128">
        <v>0.314</v>
      </c>
      <c r="F1128">
        <v>0.55249999999999999</v>
      </c>
      <c r="G1128">
        <v>0.13286000000000001</v>
      </c>
      <c r="H1128">
        <v>3.41</v>
      </c>
      <c r="I1128">
        <v>0.74399999999999999</v>
      </c>
      <c r="J1128">
        <v>0.2326</v>
      </c>
    </row>
    <row r="1129" spans="1:10">
      <c r="A1129" s="14">
        <v>41823</v>
      </c>
      <c r="B1129">
        <v>2.6749999999999998</v>
      </c>
      <c r="C1129">
        <v>1.2729999999999999</v>
      </c>
      <c r="D1129">
        <v>1.2E-2</v>
      </c>
      <c r="E1129">
        <v>0.31</v>
      </c>
      <c r="F1129">
        <v>0.55188000000000004</v>
      </c>
      <c r="G1129">
        <v>0.13286000000000001</v>
      </c>
      <c r="H1129">
        <v>3.39</v>
      </c>
      <c r="I1129">
        <v>0.73699999999999999</v>
      </c>
      <c r="J1129">
        <v>0.2336</v>
      </c>
    </row>
    <row r="1130" spans="1:10">
      <c r="A1130" s="14">
        <v>41824</v>
      </c>
      <c r="B1130">
        <v>2.665</v>
      </c>
      <c r="C1130">
        <v>1.2729999999999999</v>
      </c>
      <c r="D1130">
        <v>1.2E-2</v>
      </c>
      <c r="E1130">
        <v>0.311</v>
      </c>
      <c r="F1130">
        <v>0.55062999999999995</v>
      </c>
      <c r="G1130">
        <v>0.13286000000000001</v>
      </c>
      <c r="H1130">
        <v>3.39</v>
      </c>
      <c r="I1130">
        <v>0.497</v>
      </c>
      <c r="J1130">
        <v>0.23385</v>
      </c>
    </row>
    <row r="1131" spans="1:10">
      <c r="A1131" s="14">
        <v>41827</v>
      </c>
      <c r="B1131">
        <v>2.6667000000000001</v>
      </c>
      <c r="C1131">
        <v>1.2729999999999999</v>
      </c>
      <c r="D1131">
        <v>1.2E-2</v>
      </c>
      <c r="E1131">
        <v>0.309</v>
      </c>
      <c r="F1131">
        <v>0.55218999999999996</v>
      </c>
      <c r="G1131">
        <v>0.13286000000000001</v>
      </c>
      <c r="H1131">
        <v>3.41</v>
      </c>
      <c r="I1131">
        <v>0.49199999999999999</v>
      </c>
      <c r="J1131">
        <v>0.2341</v>
      </c>
    </row>
    <row r="1132" spans="1:10">
      <c r="A1132" s="14">
        <v>41828</v>
      </c>
      <c r="B1132">
        <v>2.64</v>
      </c>
      <c r="C1132">
        <v>1.2729999999999999</v>
      </c>
      <c r="D1132">
        <v>8.0000000000000002E-3</v>
      </c>
      <c r="E1132">
        <v>0.307</v>
      </c>
      <c r="F1132">
        <v>0.55188000000000004</v>
      </c>
      <c r="G1132">
        <v>0.13286000000000001</v>
      </c>
      <c r="H1132">
        <v>3.39</v>
      </c>
      <c r="I1132">
        <v>0.48599999999999999</v>
      </c>
      <c r="J1132">
        <v>0.2346</v>
      </c>
    </row>
    <row r="1133" spans="1:10">
      <c r="A1133" s="14">
        <v>41829</v>
      </c>
      <c r="B1133">
        <v>2.645</v>
      </c>
      <c r="C1133">
        <v>1.2729999999999999</v>
      </c>
      <c r="D1133">
        <v>8.0000000000000002E-3</v>
      </c>
      <c r="E1133">
        <v>0.30099999999999999</v>
      </c>
      <c r="F1133">
        <v>0.55249999999999999</v>
      </c>
      <c r="G1133">
        <v>0.13286000000000001</v>
      </c>
      <c r="H1133">
        <v>3.4</v>
      </c>
      <c r="I1133">
        <v>0.48799999999999999</v>
      </c>
      <c r="J1133">
        <v>0.23069999999999999</v>
      </c>
    </row>
    <row r="1134" spans="1:10">
      <c r="A1134" s="14">
        <v>41830</v>
      </c>
      <c r="B1134">
        <v>2.665</v>
      </c>
      <c r="C1134">
        <v>1.2729999999999999</v>
      </c>
      <c r="D1134">
        <v>0.01</v>
      </c>
      <c r="E1134">
        <v>0.29199999999999998</v>
      </c>
      <c r="F1134">
        <v>0.55437999999999998</v>
      </c>
      <c r="G1134">
        <v>0.13286000000000001</v>
      </c>
      <c r="H1134">
        <v>3.41</v>
      </c>
      <c r="I1134">
        <v>0.49199999999999999</v>
      </c>
      <c r="J1134">
        <v>0.23180000000000001</v>
      </c>
    </row>
    <row r="1135" spans="1:10">
      <c r="A1135" s="14">
        <v>41831</v>
      </c>
      <c r="B1135">
        <v>2.6383000000000001</v>
      </c>
      <c r="C1135">
        <v>1.2729999999999999</v>
      </c>
      <c r="D1135">
        <v>0.01</v>
      </c>
      <c r="E1135">
        <v>0.26700000000000002</v>
      </c>
      <c r="F1135">
        <v>0.55437999999999998</v>
      </c>
      <c r="G1135">
        <v>0.13286000000000001</v>
      </c>
      <c r="H1135">
        <v>3.4</v>
      </c>
      <c r="I1135">
        <v>0.5</v>
      </c>
      <c r="J1135">
        <v>0.2346</v>
      </c>
    </row>
    <row r="1136" spans="1:10">
      <c r="A1136" s="14">
        <v>41834</v>
      </c>
      <c r="B1136">
        <v>2.6549999999999998</v>
      </c>
      <c r="C1136">
        <v>1.2729999999999999</v>
      </c>
      <c r="D1136">
        <v>0.01</v>
      </c>
      <c r="E1136">
        <v>0.26400000000000001</v>
      </c>
      <c r="F1136">
        <v>0.55562999999999996</v>
      </c>
      <c r="G1136">
        <v>0.13286000000000001</v>
      </c>
      <c r="H1136">
        <v>3.39</v>
      </c>
      <c r="I1136">
        <v>0.505</v>
      </c>
      <c r="J1136">
        <v>0.2321</v>
      </c>
    </row>
    <row r="1137" spans="1:10">
      <c r="A1137" s="14">
        <v>41835</v>
      </c>
      <c r="B1137">
        <v>2.665</v>
      </c>
      <c r="C1137">
        <v>1.2729999999999999</v>
      </c>
      <c r="D1137">
        <v>0.01</v>
      </c>
      <c r="E1137">
        <v>0.26300000000000001</v>
      </c>
      <c r="F1137">
        <v>0.55593999999999999</v>
      </c>
      <c r="G1137">
        <v>0.13286000000000001</v>
      </c>
      <c r="H1137">
        <v>3.39</v>
      </c>
      <c r="I1137">
        <v>0.50800000000000001</v>
      </c>
      <c r="J1137">
        <v>0.2331</v>
      </c>
    </row>
    <row r="1138" spans="1:10">
      <c r="A1138" s="14">
        <v>41836</v>
      </c>
      <c r="B1138">
        <v>2.645</v>
      </c>
      <c r="C1138">
        <v>1.2729999999999999</v>
      </c>
      <c r="D1138">
        <v>0.01</v>
      </c>
      <c r="E1138">
        <v>0.25800000000000001</v>
      </c>
      <c r="F1138">
        <v>0.55630999999999997</v>
      </c>
      <c r="G1138">
        <v>0.13286000000000001</v>
      </c>
      <c r="H1138">
        <v>3.43</v>
      </c>
      <c r="I1138">
        <v>0.50800000000000001</v>
      </c>
      <c r="J1138">
        <v>0.2341</v>
      </c>
    </row>
    <row r="1139" spans="1:10">
      <c r="A1139" s="14">
        <v>41837</v>
      </c>
      <c r="B1139">
        <v>2.645</v>
      </c>
      <c r="C1139">
        <v>1.2729999999999999</v>
      </c>
      <c r="D1139">
        <v>1.2E-2</v>
      </c>
      <c r="E1139">
        <v>0.24199999999999999</v>
      </c>
      <c r="F1139">
        <v>0.55562999999999996</v>
      </c>
      <c r="G1139">
        <v>0.13286000000000001</v>
      </c>
      <c r="H1139">
        <v>3.42</v>
      </c>
      <c r="I1139">
        <v>0.50800000000000001</v>
      </c>
      <c r="J1139">
        <v>0.2336</v>
      </c>
    </row>
    <row r="1140" spans="1:10">
      <c r="A1140" s="14">
        <v>41838</v>
      </c>
      <c r="B1140">
        <v>2.64</v>
      </c>
      <c r="C1140">
        <v>1.2729999999999999</v>
      </c>
      <c r="D1140">
        <v>0.01</v>
      </c>
      <c r="E1140">
        <v>0.23400000000000001</v>
      </c>
      <c r="F1140">
        <v>0.55625000000000002</v>
      </c>
      <c r="G1140">
        <v>0.13286000000000001</v>
      </c>
      <c r="H1140">
        <v>3.42</v>
      </c>
      <c r="I1140">
        <v>0.505</v>
      </c>
      <c r="J1140">
        <v>0.2341</v>
      </c>
    </row>
    <row r="1141" spans="1:10">
      <c r="A1141" s="14">
        <v>41841</v>
      </c>
      <c r="B1141">
        <v>2.6267</v>
      </c>
      <c r="C1141">
        <v>1.2729999999999999</v>
      </c>
      <c r="D1141">
        <v>1.4E-2</v>
      </c>
      <c r="E1141">
        <v>0.223</v>
      </c>
      <c r="F1141">
        <v>0.55625000000000002</v>
      </c>
      <c r="G1141">
        <v>0.13286000000000001</v>
      </c>
      <c r="H1141">
        <v>3.42</v>
      </c>
      <c r="I1141">
        <v>0.505</v>
      </c>
      <c r="J1141">
        <v>0.2336</v>
      </c>
    </row>
    <row r="1142" spans="1:10">
      <c r="A1142" s="14">
        <v>41842</v>
      </c>
      <c r="B1142">
        <v>2.6349999999999998</v>
      </c>
      <c r="C1142">
        <v>1.2729999999999999</v>
      </c>
      <c r="D1142">
        <v>1.2E-2</v>
      </c>
      <c r="E1142">
        <v>0.217</v>
      </c>
      <c r="F1142">
        <v>0.55469000000000002</v>
      </c>
      <c r="G1142">
        <v>0.13286000000000001</v>
      </c>
      <c r="H1142">
        <v>3.43</v>
      </c>
      <c r="I1142">
        <v>0.502</v>
      </c>
      <c r="J1142">
        <v>0.2336</v>
      </c>
    </row>
    <row r="1143" spans="1:10">
      <c r="A1143" s="14">
        <v>41843</v>
      </c>
      <c r="B1143">
        <v>2.6417000000000002</v>
      </c>
      <c r="C1143">
        <v>1.2729999999999999</v>
      </c>
      <c r="D1143">
        <v>0.01</v>
      </c>
      <c r="E1143">
        <v>0.216</v>
      </c>
      <c r="F1143">
        <v>0.55437999999999998</v>
      </c>
      <c r="G1143">
        <v>0.13286000000000001</v>
      </c>
      <c r="H1143">
        <v>3.45</v>
      </c>
      <c r="I1143">
        <v>0.502</v>
      </c>
      <c r="J1143">
        <v>0.2326</v>
      </c>
    </row>
    <row r="1144" spans="1:10">
      <c r="A1144" s="14">
        <v>41844</v>
      </c>
      <c r="B1144">
        <v>2.64</v>
      </c>
      <c r="C1144">
        <v>1.2729999999999999</v>
      </c>
      <c r="D1144">
        <v>1.2E-2</v>
      </c>
      <c r="E1144">
        <v>0.21199999999999999</v>
      </c>
      <c r="F1144">
        <v>0.5575</v>
      </c>
      <c r="G1144">
        <v>0.13286000000000001</v>
      </c>
      <c r="H1144">
        <v>3.42</v>
      </c>
      <c r="I1144">
        <v>0.5</v>
      </c>
      <c r="J1144">
        <v>0.2331</v>
      </c>
    </row>
    <row r="1145" spans="1:10">
      <c r="A1145" s="14">
        <v>41845</v>
      </c>
      <c r="B1145">
        <v>2.6533000000000002</v>
      </c>
      <c r="C1145">
        <v>1.2729999999999999</v>
      </c>
      <c r="D1145">
        <v>1.0999999999999999E-2</v>
      </c>
      <c r="E1145">
        <v>0.21199999999999999</v>
      </c>
      <c r="F1145">
        <v>0.55593999999999999</v>
      </c>
      <c r="G1145">
        <v>0.13286000000000001</v>
      </c>
      <c r="H1145">
        <v>3.42</v>
      </c>
      <c r="I1145">
        <v>0.496</v>
      </c>
      <c r="J1145">
        <v>0.2336</v>
      </c>
    </row>
    <row r="1146" spans="1:10">
      <c r="A1146" s="14">
        <v>41848</v>
      </c>
      <c r="B1146">
        <v>2.6516999999999999</v>
      </c>
      <c r="C1146">
        <v>1.2729999999999999</v>
      </c>
      <c r="D1146">
        <v>1.0999999999999999E-2</v>
      </c>
      <c r="E1146">
        <v>0.21099999999999999</v>
      </c>
      <c r="F1146">
        <v>0.55718999999999996</v>
      </c>
      <c r="G1146">
        <v>0.13286000000000001</v>
      </c>
      <c r="H1146">
        <v>3.42</v>
      </c>
      <c r="I1146">
        <v>0.503</v>
      </c>
      <c r="J1146">
        <v>0.2336</v>
      </c>
    </row>
    <row r="1147" spans="1:10">
      <c r="A1147" s="14">
        <v>41849</v>
      </c>
      <c r="B1147">
        <v>2.65</v>
      </c>
      <c r="C1147">
        <v>1.274</v>
      </c>
      <c r="D1147">
        <v>1.0999999999999999E-2</v>
      </c>
      <c r="E1147">
        <v>0.21099999999999999</v>
      </c>
      <c r="F1147">
        <v>0.55781000000000003</v>
      </c>
      <c r="G1147">
        <v>0.13286000000000001</v>
      </c>
      <c r="H1147">
        <v>3.42</v>
      </c>
      <c r="I1147">
        <v>0.505</v>
      </c>
      <c r="J1147">
        <v>0.2316</v>
      </c>
    </row>
    <row r="1148" spans="1:10">
      <c r="A1148" s="14">
        <v>41850</v>
      </c>
      <c r="B1148">
        <v>2.65</v>
      </c>
      <c r="C1148">
        <v>1.274</v>
      </c>
      <c r="D1148">
        <v>1.0999999999999999E-2</v>
      </c>
      <c r="E1148">
        <v>0.20799999999999999</v>
      </c>
      <c r="F1148">
        <v>0.55562999999999996</v>
      </c>
      <c r="G1148">
        <v>0.13286000000000001</v>
      </c>
      <c r="H1148">
        <v>3.4550000000000001</v>
      </c>
      <c r="I1148">
        <v>0.505</v>
      </c>
      <c r="J1148">
        <v>0.2331</v>
      </c>
    </row>
    <row r="1149" spans="1:10">
      <c r="A1149" s="14">
        <v>41851</v>
      </c>
      <c r="B1149">
        <v>2.6549999999999998</v>
      </c>
      <c r="C1149">
        <v>1.2729999999999999</v>
      </c>
      <c r="D1149">
        <v>1.2999999999999999E-2</v>
      </c>
      <c r="E1149">
        <v>0.20899999999999999</v>
      </c>
      <c r="F1149">
        <v>0.55530999999999997</v>
      </c>
      <c r="G1149">
        <v>0.13286000000000001</v>
      </c>
      <c r="H1149">
        <v>3.53</v>
      </c>
      <c r="I1149">
        <v>0.50800000000000001</v>
      </c>
      <c r="J1149">
        <v>0.2326</v>
      </c>
    </row>
    <row r="1150" spans="1:10">
      <c r="A1150" s="14">
        <v>41852</v>
      </c>
      <c r="B1150">
        <v>2.6417000000000002</v>
      </c>
      <c r="C1150">
        <v>1.2729999999999999</v>
      </c>
      <c r="D1150">
        <v>1.0999999999999999E-2</v>
      </c>
      <c r="E1150">
        <v>0.20699999999999999</v>
      </c>
      <c r="F1150">
        <v>0.55500000000000005</v>
      </c>
      <c r="G1150">
        <v>0.13142999999999999</v>
      </c>
      <c r="H1150">
        <v>3.57</v>
      </c>
      <c r="I1150">
        <v>0.51</v>
      </c>
      <c r="J1150">
        <v>0.2341</v>
      </c>
    </row>
    <row r="1151" spans="1:10">
      <c r="A1151" s="14">
        <v>41856</v>
      </c>
      <c r="B1151">
        <v>2.64</v>
      </c>
      <c r="C1151">
        <v>1.2729999999999999</v>
      </c>
      <c r="D1151">
        <v>1.6E-2</v>
      </c>
      <c r="E1151">
        <v>0.20699999999999999</v>
      </c>
      <c r="F1151">
        <v>0.55562999999999996</v>
      </c>
      <c r="G1151">
        <v>0.13</v>
      </c>
      <c r="H1151">
        <v>3.57</v>
      </c>
      <c r="I1151">
        <v>0.51100000000000001</v>
      </c>
      <c r="J1151">
        <v>0.2351</v>
      </c>
    </row>
    <row r="1152" spans="1:10">
      <c r="A1152" s="14">
        <v>41857</v>
      </c>
      <c r="B1152">
        <v>2.6366999999999998</v>
      </c>
      <c r="C1152">
        <v>1.2729999999999999</v>
      </c>
      <c r="D1152">
        <v>1.6E-2</v>
      </c>
      <c r="E1152">
        <v>0.20599999999999999</v>
      </c>
      <c r="F1152">
        <v>0.55813000000000001</v>
      </c>
      <c r="G1152">
        <v>0.13</v>
      </c>
      <c r="H1152">
        <v>3.57</v>
      </c>
      <c r="I1152">
        <v>0.51100000000000001</v>
      </c>
      <c r="J1152">
        <v>0.2341</v>
      </c>
    </row>
    <row r="1153" spans="1:10">
      <c r="A1153" s="14">
        <v>41858</v>
      </c>
      <c r="B1153">
        <v>2.6366999999999998</v>
      </c>
      <c r="C1153">
        <v>1.2729999999999999</v>
      </c>
      <c r="D1153">
        <v>1.6E-2</v>
      </c>
      <c r="E1153">
        <v>0.20499999999999999</v>
      </c>
      <c r="F1153">
        <v>0.55825000000000002</v>
      </c>
      <c r="G1153">
        <v>0.13</v>
      </c>
      <c r="H1153">
        <v>3.58</v>
      </c>
      <c r="I1153">
        <v>0.51100000000000001</v>
      </c>
      <c r="J1153">
        <v>0.2361</v>
      </c>
    </row>
    <row r="1154" spans="1:10">
      <c r="A1154" s="14">
        <v>41859</v>
      </c>
      <c r="B1154">
        <v>2.625</v>
      </c>
      <c r="C1154">
        <v>1.2729999999999999</v>
      </c>
      <c r="D1154">
        <v>1.7999999999999999E-2</v>
      </c>
      <c r="E1154">
        <v>0.20599999999999999</v>
      </c>
      <c r="F1154">
        <v>0.55837999999999999</v>
      </c>
      <c r="G1154">
        <v>0.13</v>
      </c>
      <c r="H1154">
        <v>3.56</v>
      </c>
      <c r="I1154">
        <v>0.51400000000000001</v>
      </c>
      <c r="J1154">
        <v>0.23710000000000001</v>
      </c>
    </row>
    <row r="1155" spans="1:10">
      <c r="A1155" s="14">
        <v>41862</v>
      </c>
      <c r="B1155">
        <v>2.625</v>
      </c>
      <c r="C1155">
        <v>1.2729999999999999</v>
      </c>
      <c r="D1155">
        <v>1.7999999999999999E-2</v>
      </c>
      <c r="E1155">
        <v>0.20399999999999999</v>
      </c>
      <c r="F1155">
        <v>0.55913000000000002</v>
      </c>
      <c r="G1155">
        <v>0.13</v>
      </c>
      <c r="H1155">
        <v>3.57</v>
      </c>
      <c r="I1155">
        <v>0.51700000000000002</v>
      </c>
      <c r="J1155">
        <v>0.23960000000000001</v>
      </c>
    </row>
    <row r="1156" spans="1:10">
      <c r="A1156" s="14">
        <v>41863</v>
      </c>
      <c r="B1156">
        <v>2.6333000000000002</v>
      </c>
      <c r="C1156">
        <v>1.2729999999999999</v>
      </c>
      <c r="D1156">
        <v>1.7999999999999999E-2</v>
      </c>
      <c r="E1156">
        <v>0.20300000000000001</v>
      </c>
      <c r="F1156">
        <v>0.55962999999999996</v>
      </c>
      <c r="G1156">
        <v>0.13</v>
      </c>
      <c r="H1156">
        <v>3.58</v>
      </c>
      <c r="I1156">
        <v>0.51900000000000002</v>
      </c>
      <c r="J1156">
        <v>0.23910000000000001</v>
      </c>
    </row>
    <row r="1157" spans="1:10">
      <c r="A1157" s="14">
        <v>41864</v>
      </c>
      <c r="B1157">
        <v>2.64</v>
      </c>
      <c r="C1157">
        <v>1.2729999999999999</v>
      </c>
      <c r="D1157">
        <v>1.7999999999999999E-2</v>
      </c>
      <c r="E1157">
        <v>0.20300000000000001</v>
      </c>
      <c r="F1157">
        <v>0.56013000000000002</v>
      </c>
      <c r="G1157">
        <v>0.13</v>
      </c>
      <c r="H1157">
        <v>3.58</v>
      </c>
      <c r="I1157">
        <v>0.52100000000000002</v>
      </c>
      <c r="J1157">
        <v>0.23810000000000001</v>
      </c>
    </row>
    <row r="1158" spans="1:10">
      <c r="A1158" s="14">
        <v>41865</v>
      </c>
      <c r="B1158">
        <v>2.6433</v>
      </c>
      <c r="C1158">
        <v>1.2729999999999999</v>
      </c>
      <c r="D1158">
        <v>1.7999999999999999E-2</v>
      </c>
      <c r="E1158">
        <v>0.20300000000000001</v>
      </c>
      <c r="F1158">
        <v>0.5605</v>
      </c>
      <c r="G1158">
        <v>0.13</v>
      </c>
      <c r="H1158">
        <v>3.6</v>
      </c>
      <c r="I1158">
        <v>0.52100000000000002</v>
      </c>
      <c r="J1158">
        <v>0.23710000000000001</v>
      </c>
    </row>
    <row r="1159" spans="1:10">
      <c r="A1159" s="14">
        <v>41866</v>
      </c>
      <c r="B1159">
        <v>2.64</v>
      </c>
      <c r="C1159">
        <v>1.2729999999999999</v>
      </c>
      <c r="D1159">
        <v>2.1999999999999999E-2</v>
      </c>
      <c r="E1159">
        <v>0.20200000000000001</v>
      </c>
      <c r="F1159">
        <v>0.56025000000000003</v>
      </c>
      <c r="G1159">
        <v>0.13</v>
      </c>
      <c r="H1159">
        <v>3.6</v>
      </c>
      <c r="I1159">
        <v>0.52200000000000002</v>
      </c>
      <c r="J1159">
        <v>0.23710000000000001</v>
      </c>
    </row>
    <row r="1160" spans="1:10">
      <c r="A1160" s="14">
        <v>41869</v>
      </c>
      <c r="B1160">
        <v>2.6349999999999998</v>
      </c>
      <c r="C1160">
        <v>1.2729999999999999</v>
      </c>
      <c r="D1160">
        <v>0.02</v>
      </c>
      <c r="E1160">
        <v>0.20300000000000001</v>
      </c>
      <c r="F1160">
        <v>0.5615</v>
      </c>
      <c r="G1160">
        <v>0.13</v>
      </c>
      <c r="H1160">
        <v>3.65</v>
      </c>
      <c r="I1160">
        <v>0.52</v>
      </c>
      <c r="J1160">
        <v>0.23419999999999999</v>
      </c>
    </row>
    <row r="1161" spans="1:10">
      <c r="A1161" s="14">
        <v>41870</v>
      </c>
      <c r="B1161">
        <v>2.63</v>
      </c>
      <c r="C1161">
        <v>1.2729999999999999</v>
      </c>
      <c r="D1161">
        <v>0.02</v>
      </c>
      <c r="E1161">
        <v>0.20300000000000001</v>
      </c>
      <c r="F1161">
        <v>0.5615</v>
      </c>
      <c r="G1161">
        <v>0.13</v>
      </c>
      <c r="H1161">
        <v>3.64</v>
      </c>
      <c r="I1161">
        <v>0.52100000000000002</v>
      </c>
      <c r="J1161">
        <v>0.2331</v>
      </c>
    </row>
    <row r="1162" spans="1:10">
      <c r="A1162" s="14">
        <v>41871</v>
      </c>
      <c r="B1162">
        <v>2.6150000000000002</v>
      </c>
      <c r="C1162">
        <v>1.2729999999999999</v>
      </c>
      <c r="D1162">
        <v>0.02</v>
      </c>
      <c r="E1162">
        <v>0.20200000000000001</v>
      </c>
      <c r="F1162">
        <v>0.55962999999999996</v>
      </c>
      <c r="G1162">
        <v>0.12928999999999999</v>
      </c>
      <c r="H1162">
        <v>3.65</v>
      </c>
      <c r="I1162">
        <v>0.52300000000000002</v>
      </c>
      <c r="J1162">
        <v>0.2351</v>
      </c>
    </row>
    <row r="1163" spans="1:10">
      <c r="A1163" s="14">
        <v>41872</v>
      </c>
      <c r="B1163">
        <v>2.625</v>
      </c>
      <c r="C1163">
        <v>1.2729999999999999</v>
      </c>
      <c r="D1163">
        <v>0.02</v>
      </c>
      <c r="E1163">
        <v>0.20100000000000001</v>
      </c>
      <c r="F1163">
        <v>0.56088000000000005</v>
      </c>
      <c r="G1163">
        <v>0.12928999999999999</v>
      </c>
      <c r="H1163">
        <v>3.65</v>
      </c>
      <c r="I1163">
        <v>0.52800000000000002</v>
      </c>
      <c r="J1163">
        <v>0.23380000000000001</v>
      </c>
    </row>
    <row r="1164" spans="1:10">
      <c r="A1164" s="14">
        <v>41873</v>
      </c>
      <c r="B1164">
        <v>2.6349999999999998</v>
      </c>
      <c r="C1164">
        <v>1.2729999999999999</v>
      </c>
      <c r="D1164">
        <v>2.1999999999999999E-2</v>
      </c>
      <c r="E1164">
        <v>0.20100000000000001</v>
      </c>
      <c r="F1164">
        <v>0.56025000000000003</v>
      </c>
      <c r="G1164">
        <v>0.12928999999999999</v>
      </c>
      <c r="H1164">
        <v>3.65</v>
      </c>
      <c r="I1164">
        <v>0.52700000000000002</v>
      </c>
      <c r="J1164">
        <v>0.2331</v>
      </c>
    </row>
    <row r="1165" spans="1:10">
      <c r="A1165" s="14">
        <v>41876</v>
      </c>
      <c r="B1165">
        <v>2.6349999999999998</v>
      </c>
      <c r="C1165">
        <v>1.2729999999999999</v>
      </c>
      <c r="D1165">
        <v>2.4E-2</v>
      </c>
      <c r="E1165">
        <v>0.20200000000000001</v>
      </c>
      <c r="F1165">
        <v>0.56025000000000003</v>
      </c>
      <c r="G1165">
        <v>0.12928999999999999</v>
      </c>
      <c r="H1165">
        <v>3.63</v>
      </c>
      <c r="I1165">
        <v>0.52</v>
      </c>
      <c r="J1165">
        <v>0.2336</v>
      </c>
    </row>
    <row r="1166" spans="1:10">
      <c r="A1166" s="14">
        <v>41877</v>
      </c>
      <c r="B1166">
        <v>2.6282999999999999</v>
      </c>
      <c r="C1166">
        <v>1.274</v>
      </c>
      <c r="D1166">
        <v>2.4E-2</v>
      </c>
      <c r="E1166">
        <v>0.20399999999999999</v>
      </c>
      <c r="F1166">
        <v>0.55962999999999996</v>
      </c>
      <c r="G1166">
        <v>0.12928999999999999</v>
      </c>
      <c r="H1166">
        <v>3.63</v>
      </c>
      <c r="I1166">
        <v>0.51600000000000001</v>
      </c>
      <c r="J1166">
        <v>0.2311</v>
      </c>
    </row>
    <row r="1167" spans="1:10">
      <c r="A1167" s="14">
        <v>41878</v>
      </c>
      <c r="B1167">
        <v>2.63</v>
      </c>
      <c r="C1167">
        <v>1.2729999999999999</v>
      </c>
      <c r="D1167">
        <v>2.1999999999999999E-2</v>
      </c>
      <c r="E1167">
        <v>0.20599999999999999</v>
      </c>
      <c r="F1167">
        <v>0.55962999999999996</v>
      </c>
      <c r="G1167">
        <v>0.12928999999999999</v>
      </c>
      <c r="H1167">
        <v>3.66</v>
      </c>
      <c r="I1167">
        <v>0.51700000000000002</v>
      </c>
      <c r="J1167">
        <v>0.2321</v>
      </c>
    </row>
    <row r="1168" spans="1:10">
      <c r="A1168" s="14">
        <v>41879</v>
      </c>
      <c r="B1168">
        <v>2.6282999999999999</v>
      </c>
      <c r="C1168">
        <v>1.2729999999999999</v>
      </c>
      <c r="D1168">
        <v>2.1999999999999999E-2</v>
      </c>
      <c r="E1168">
        <v>0.20799999999999999</v>
      </c>
      <c r="F1168">
        <v>0.5605</v>
      </c>
      <c r="G1168">
        <v>0.12928999999999999</v>
      </c>
      <c r="H1168">
        <v>3.66</v>
      </c>
      <c r="I1168">
        <v>0.51400000000000001</v>
      </c>
      <c r="J1168">
        <v>0.2321</v>
      </c>
    </row>
    <row r="1169" spans="1:10">
      <c r="A1169" s="14">
        <v>41880</v>
      </c>
      <c r="B1169">
        <v>2.6282999999999999</v>
      </c>
      <c r="C1169">
        <v>1.2729999999999999</v>
      </c>
      <c r="D1169">
        <v>2.1999999999999999E-2</v>
      </c>
      <c r="E1169">
        <v>0.20899999999999999</v>
      </c>
      <c r="F1169">
        <v>0.55874999999999997</v>
      </c>
      <c r="G1169">
        <v>0.12928999999999999</v>
      </c>
      <c r="H1169">
        <v>3.67</v>
      </c>
      <c r="I1169">
        <v>0.50700000000000001</v>
      </c>
      <c r="J1169">
        <v>0.2344</v>
      </c>
    </row>
    <row r="1170" spans="1:10">
      <c r="A1170" s="14">
        <v>41883</v>
      </c>
      <c r="B1170">
        <v>2.62</v>
      </c>
      <c r="C1170">
        <v>1.2729999999999999</v>
      </c>
      <c r="D1170">
        <v>2.1999999999999999E-2</v>
      </c>
      <c r="E1170">
        <v>0.20899999999999999</v>
      </c>
      <c r="F1170">
        <v>0.56288000000000005</v>
      </c>
      <c r="G1170">
        <v>0.12928999999999999</v>
      </c>
      <c r="H1170">
        <v>3.68</v>
      </c>
      <c r="I1170">
        <v>0.501</v>
      </c>
      <c r="J1170">
        <v>0.2349</v>
      </c>
    </row>
    <row r="1171" spans="1:10">
      <c r="A1171" s="14">
        <v>41884</v>
      </c>
      <c r="B1171">
        <v>2.62</v>
      </c>
      <c r="C1171">
        <v>1.2729999999999999</v>
      </c>
      <c r="D1171">
        <v>2.1999999999999999E-2</v>
      </c>
      <c r="E1171">
        <v>0.20899999999999999</v>
      </c>
      <c r="F1171">
        <v>0.56399999999999995</v>
      </c>
      <c r="G1171">
        <v>0.12786</v>
      </c>
      <c r="H1171">
        <v>3.68</v>
      </c>
      <c r="I1171">
        <v>0.496</v>
      </c>
      <c r="J1171">
        <v>0.2349</v>
      </c>
    </row>
    <row r="1172" spans="1:10">
      <c r="A1172" s="14">
        <v>41885</v>
      </c>
      <c r="B1172">
        <v>2.625</v>
      </c>
      <c r="C1172">
        <v>1.2729999999999999</v>
      </c>
      <c r="D1172">
        <v>2.1999999999999999E-2</v>
      </c>
      <c r="E1172">
        <v>0.20899999999999999</v>
      </c>
      <c r="F1172">
        <v>0.56399999999999995</v>
      </c>
      <c r="G1172">
        <v>0.12786</v>
      </c>
      <c r="H1172">
        <v>3.66</v>
      </c>
      <c r="I1172">
        <v>0.499</v>
      </c>
      <c r="J1172">
        <v>0.2384</v>
      </c>
    </row>
    <row r="1173" spans="1:10">
      <c r="A1173" s="14">
        <v>41886</v>
      </c>
      <c r="B1173">
        <v>2.625</v>
      </c>
      <c r="C1173">
        <v>1.2729999999999999</v>
      </c>
      <c r="D1173">
        <v>2.1000000000000001E-2</v>
      </c>
      <c r="E1173">
        <v>0.20899999999999999</v>
      </c>
      <c r="F1173">
        <v>0.56399999999999995</v>
      </c>
      <c r="G1173">
        <v>0.12786</v>
      </c>
      <c r="H1173">
        <v>3.65</v>
      </c>
      <c r="I1173">
        <v>0.499</v>
      </c>
      <c r="J1173">
        <v>0.23810000000000001</v>
      </c>
    </row>
    <row r="1174" spans="1:10">
      <c r="A1174" s="14">
        <v>41887</v>
      </c>
      <c r="B1174">
        <v>2.63</v>
      </c>
      <c r="C1174">
        <v>1.2729999999999999</v>
      </c>
      <c r="D1174">
        <v>2.1000000000000001E-2</v>
      </c>
      <c r="E1174">
        <v>0.20899999999999999</v>
      </c>
      <c r="F1174">
        <v>0.5615</v>
      </c>
      <c r="G1174">
        <v>0.12786</v>
      </c>
      <c r="H1174">
        <v>3.65</v>
      </c>
      <c r="I1174">
        <v>0.496</v>
      </c>
      <c r="J1174">
        <v>0.2346</v>
      </c>
    </row>
    <row r="1175" spans="1:10">
      <c r="A1175" s="14">
        <v>41890</v>
      </c>
      <c r="B1175">
        <v>2.63</v>
      </c>
      <c r="C1175">
        <v>1.2729999999999999</v>
      </c>
      <c r="D1175">
        <v>1.7999999999999999E-2</v>
      </c>
      <c r="E1175">
        <v>0.20799999999999999</v>
      </c>
      <c r="F1175">
        <v>0.5615</v>
      </c>
      <c r="G1175">
        <v>0.12786</v>
      </c>
      <c r="H1175">
        <v>3.65</v>
      </c>
      <c r="I1175">
        <v>0.495</v>
      </c>
      <c r="J1175">
        <v>0.2336</v>
      </c>
    </row>
    <row r="1176" spans="1:10">
      <c r="A1176" s="14">
        <v>41891</v>
      </c>
      <c r="B1176">
        <v>2.625</v>
      </c>
      <c r="C1176">
        <v>1.2729999999999999</v>
      </c>
      <c r="D1176">
        <v>1.7999999999999999E-2</v>
      </c>
      <c r="E1176">
        <v>0.20799999999999999</v>
      </c>
      <c r="F1176">
        <v>0.55962999999999996</v>
      </c>
      <c r="G1176">
        <v>0.12786</v>
      </c>
      <c r="H1176">
        <v>3.65</v>
      </c>
      <c r="I1176">
        <v>0.48399999999999999</v>
      </c>
      <c r="J1176">
        <v>0.2336</v>
      </c>
    </row>
    <row r="1177" spans="1:10">
      <c r="A1177" s="14">
        <v>41892</v>
      </c>
      <c r="B1177">
        <v>2.625</v>
      </c>
      <c r="C1177">
        <v>1.2729999999999999</v>
      </c>
      <c r="D1177">
        <v>1.7999999999999999E-2</v>
      </c>
      <c r="E1177">
        <v>0.20699999999999999</v>
      </c>
      <c r="F1177">
        <v>0.55962999999999996</v>
      </c>
      <c r="G1177">
        <v>0.12786</v>
      </c>
      <c r="H1177">
        <v>3.67</v>
      </c>
      <c r="I1177">
        <v>0.47899999999999998</v>
      </c>
      <c r="J1177">
        <v>0.2336</v>
      </c>
    </row>
    <row r="1178" spans="1:10">
      <c r="A1178" s="14">
        <v>41893</v>
      </c>
      <c r="B1178">
        <v>2.6349999999999998</v>
      </c>
      <c r="C1178">
        <v>1.2729999999999999</v>
      </c>
      <c r="D1178">
        <v>1.7999999999999999E-2</v>
      </c>
      <c r="E1178">
        <v>0.20599999999999999</v>
      </c>
      <c r="F1178">
        <v>0.56081000000000003</v>
      </c>
      <c r="G1178">
        <v>0.12786</v>
      </c>
      <c r="H1178">
        <v>3.68</v>
      </c>
      <c r="I1178">
        <v>0.47899999999999998</v>
      </c>
      <c r="J1178">
        <v>0.2331</v>
      </c>
    </row>
    <row r="1179" spans="1:10">
      <c r="A1179" s="14">
        <v>41894</v>
      </c>
      <c r="B1179">
        <v>2.65</v>
      </c>
      <c r="C1179">
        <v>1.2729999999999999</v>
      </c>
      <c r="D1179">
        <v>1.7999999999999999E-2</v>
      </c>
      <c r="E1179">
        <v>0.20499999999999999</v>
      </c>
      <c r="F1179">
        <v>0.56188000000000005</v>
      </c>
      <c r="G1179">
        <v>0.12786</v>
      </c>
      <c r="H1179">
        <v>3.69</v>
      </c>
      <c r="I1179">
        <v>0.47499999999999998</v>
      </c>
      <c r="J1179">
        <v>0.2341</v>
      </c>
    </row>
    <row r="1180" spans="1:10">
      <c r="A1180" s="14">
        <v>41897</v>
      </c>
      <c r="B1180">
        <v>2.6467000000000001</v>
      </c>
      <c r="C1180">
        <v>1.2729999999999999</v>
      </c>
      <c r="D1180">
        <v>1.7999999999999999E-2</v>
      </c>
      <c r="E1180">
        <v>0.20300000000000001</v>
      </c>
      <c r="F1180">
        <v>0.56155999999999995</v>
      </c>
      <c r="G1180">
        <v>0.12786</v>
      </c>
      <c r="H1180">
        <v>3.69</v>
      </c>
      <c r="I1180">
        <v>0.47199999999999998</v>
      </c>
      <c r="J1180">
        <v>0.2331</v>
      </c>
    </row>
    <row r="1181" spans="1:10">
      <c r="A1181" s="14">
        <v>41898</v>
      </c>
      <c r="B1181">
        <v>2.64</v>
      </c>
      <c r="C1181">
        <v>1.2729999999999999</v>
      </c>
      <c r="D1181">
        <v>8.9999999999999993E-3</v>
      </c>
      <c r="E1181">
        <v>0.20200000000000001</v>
      </c>
      <c r="F1181">
        <v>0.56155999999999995</v>
      </c>
      <c r="G1181">
        <v>0.12786</v>
      </c>
      <c r="H1181">
        <v>3.69</v>
      </c>
      <c r="I1181">
        <v>0.47099999999999997</v>
      </c>
      <c r="J1181">
        <v>0.23230000000000001</v>
      </c>
    </row>
    <row r="1182" spans="1:10">
      <c r="A1182" s="14">
        <v>41899</v>
      </c>
      <c r="B1182">
        <v>2.6383000000000001</v>
      </c>
      <c r="C1182">
        <v>1.2729999999999999</v>
      </c>
      <c r="D1182">
        <v>7.0000000000000001E-3</v>
      </c>
      <c r="E1182">
        <v>0.20100000000000001</v>
      </c>
      <c r="F1182">
        <v>0.55813000000000001</v>
      </c>
      <c r="G1182">
        <v>0.12786</v>
      </c>
      <c r="H1182">
        <v>3.7</v>
      </c>
      <c r="I1182">
        <v>0.48899999999999999</v>
      </c>
      <c r="J1182">
        <v>0.2336</v>
      </c>
    </row>
    <row r="1183" spans="1:10">
      <c r="A1183" s="14">
        <v>41900</v>
      </c>
      <c r="B1183">
        <v>2.6467000000000001</v>
      </c>
      <c r="C1183">
        <v>1.2729999999999999</v>
      </c>
      <c r="D1183">
        <v>7.0000000000000001E-3</v>
      </c>
      <c r="E1183">
        <v>0.19900000000000001</v>
      </c>
      <c r="F1183">
        <v>0.55800000000000005</v>
      </c>
      <c r="G1183">
        <v>0.12286</v>
      </c>
      <c r="H1183">
        <v>3.71</v>
      </c>
      <c r="I1183">
        <v>0.48499999999999999</v>
      </c>
      <c r="J1183">
        <v>0.2346</v>
      </c>
    </row>
    <row r="1184" spans="1:10">
      <c r="A1184" s="14">
        <v>41901</v>
      </c>
      <c r="B1184">
        <v>2.65</v>
      </c>
      <c r="C1184">
        <v>1.2729999999999999</v>
      </c>
      <c r="D1184">
        <v>8.9999999999999993E-3</v>
      </c>
      <c r="E1184">
        <v>0.19800000000000001</v>
      </c>
      <c r="F1184">
        <v>0.55874999999999997</v>
      </c>
      <c r="G1184">
        <v>0.11856999999999999</v>
      </c>
      <c r="H1184">
        <v>3.71</v>
      </c>
      <c r="I1184">
        <v>0.48499999999999999</v>
      </c>
      <c r="J1184">
        <v>0.2346</v>
      </c>
    </row>
    <row r="1185" spans="1:10">
      <c r="A1185" s="14">
        <v>41904</v>
      </c>
      <c r="B1185">
        <v>2.6617000000000002</v>
      </c>
      <c r="C1185">
        <v>1.2729999999999999</v>
      </c>
      <c r="D1185">
        <v>5.0000000000000001E-3</v>
      </c>
      <c r="E1185">
        <v>0.19700000000000001</v>
      </c>
      <c r="F1185">
        <v>0.56025000000000003</v>
      </c>
      <c r="G1185">
        <v>0.11786000000000001</v>
      </c>
      <c r="H1185">
        <v>3.71</v>
      </c>
      <c r="I1185">
        <v>0.47899999999999998</v>
      </c>
      <c r="J1185">
        <v>0.2341</v>
      </c>
    </row>
    <row r="1186" spans="1:10">
      <c r="A1186" s="14">
        <v>41905</v>
      </c>
      <c r="B1186">
        <v>2.6682999999999999</v>
      </c>
      <c r="C1186">
        <v>1.2729999999999999</v>
      </c>
      <c r="D1186">
        <v>5.0000000000000001E-3</v>
      </c>
      <c r="E1186">
        <v>0.19600000000000001</v>
      </c>
      <c r="F1186">
        <v>0.56337999999999999</v>
      </c>
      <c r="G1186">
        <v>0.11786000000000001</v>
      </c>
      <c r="H1186">
        <v>3.7</v>
      </c>
      <c r="I1186">
        <v>0.47399999999999998</v>
      </c>
      <c r="J1186">
        <v>0.2346</v>
      </c>
    </row>
    <row r="1187" spans="1:10">
      <c r="A1187" s="14">
        <v>41906</v>
      </c>
      <c r="B1187">
        <v>2.6882999999999999</v>
      </c>
      <c r="C1187">
        <v>1.274</v>
      </c>
      <c r="D1187">
        <v>5.0000000000000001E-3</v>
      </c>
      <c r="E1187">
        <v>0.191</v>
      </c>
      <c r="F1187">
        <v>0.56337999999999999</v>
      </c>
      <c r="G1187">
        <v>0.11928999999999999</v>
      </c>
      <c r="H1187">
        <v>3.69</v>
      </c>
      <c r="I1187">
        <v>0.47299999999999998</v>
      </c>
      <c r="J1187">
        <v>0.2346</v>
      </c>
    </row>
    <row r="1188" spans="1:10">
      <c r="A1188" s="14">
        <v>41907</v>
      </c>
      <c r="B1188">
        <v>2.7183000000000002</v>
      </c>
      <c r="C1188">
        <v>1.2729999999999999</v>
      </c>
      <c r="D1188">
        <v>5.0000000000000001E-3</v>
      </c>
      <c r="E1188">
        <v>0.187</v>
      </c>
      <c r="F1188">
        <v>0.56337999999999999</v>
      </c>
      <c r="G1188">
        <v>0.11928999999999999</v>
      </c>
      <c r="H1188">
        <v>3.68</v>
      </c>
      <c r="I1188">
        <v>0.47399999999999998</v>
      </c>
      <c r="J1188">
        <v>0.2344</v>
      </c>
    </row>
    <row r="1189" spans="1:10">
      <c r="A1189" s="14">
        <v>41908</v>
      </c>
      <c r="B1189">
        <v>2.73</v>
      </c>
      <c r="C1189">
        <v>1.2729999999999999</v>
      </c>
      <c r="D1189">
        <v>3.0000000000000001E-3</v>
      </c>
      <c r="E1189">
        <v>0.186</v>
      </c>
      <c r="F1189">
        <v>0.56713000000000002</v>
      </c>
      <c r="G1189">
        <v>0.12071</v>
      </c>
      <c r="H1189">
        <v>3.67</v>
      </c>
      <c r="I1189">
        <v>0.46899999999999997</v>
      </c>
      <c r="J1189">
        <v>0.2341</v>
      </c>
    </row>
    <row r="1190" spans="1:10">
      <c r="A1190" s="14">
        <v>41911</v>
      </c>
      <c r="B1190">
        <v>2.74</v>
      </c>
      <c r="C1190">
        <v>1.2729999999999999</v>
      </c>
      <c r="D1190">
        <v>7.0000000000000001E-3</v>
      </c>
      <c r="E1190">
        <v>0.183</v>
      </c>
      <c r="F1190">
        <v>0.5665</v>
      </c>
      <c r="G1190">
        <v>0.12071</v>
      </c>
      <c r="H1190">
        <v>3.67</v>
      </c>
      <c r="I1190">
        <v>0.47399999999999998</v>
      </c>
      <c r="J1190">
        <v>0.2331</v>
      </c>
    </row>
    <row r="1191" spans="1:10">
      <c r="A1191" s="14">
        <v>41912</v>
      </c>
      <c r="B1191">
        <v>2.74</v>
      </c>
      <c r="C1191">
        <v>1.2729999999999999</v>
      </c>
      <c r="D1191">
        <v>6.0000000000000001E-3</v>
      </c>
      <c r="E1191">
        <v>0.17499999999999999</v>
      </c>
      <c r="F1191">
        <v>0.56525000000000003</v>
      </c>
      <c r="G1191">
        <v>0.12357</v>
      </c>
      <c r="H1191">
        <v>3.69</v>
      </c>
      <c r="I1191">
        <v>0.46700000000000003</v>
      </c>
      <c r="J1191">
        <v>0.2331</v>
      </c>
    </row>
    <row r="1192" spans="1:10">
      <c r="A1192" s="14">
        <v>41913</v>
      </c>
      <c r="B1192">
        <v>2.6983000000000001</v>
      </c>
      <c r="C1192">
        <v>1.2729999999999999</v>
      </c>
      <c r="D1192">
        <v>6.0000000000000001E-3</v>
      </c>
      <c r="E1192">
        <v>0.17100000000000001</v>
      </c>
      <c r="F1192">
        <v>0.56618999999999997</v>
      </c>
      <c r="G1192">
        <v>0.11928999999999999</v>
      </c>
      <c r="H1192">
        <v>3.69</v>
      </c>
      <c r="I1192">
        <v>0.46800000000000003</v>
      </c>
      <c r="J1192">
        <v>0.2356</v>
      </c>
    </row>
    <row r="1193" spans="1:10">
      <c r="A1193" s="14">
        <v>41914</v>
      </c>
      <c r="B1193">
        <v>2.6949999999999998</v>
      </c>
      <c r="C1193">
        <v>1.2729999999999999</v>
      </c>
      <c r="D1193">
        <v>6.0000000000000001E-3</v>
      </c>
      <c r="E1193">
        <v>0.17</v>
      </c>
      <c r="F1193">
        <v>0.56462999999999997</v>
      </c>
      <c r="G1193">
        <v>0.11928999999999999</v>
      </c>
      <c r="H1193">
        <v>3.6949999999999998</v>
      </c>
      <c r="I1193">
        <v>0.47299999999999998</v>
      </c>
      <c r="J1193">
        <v>0.2341</v>
      </c>
    </row>
    <row r="1194" spans="1:10">
      <c r="A1194" s="14">
        <v>41915</v>
      </c>
      <c r="B1194">
        <v>2.7050000000000001</v>
      </c>
      <c r="C1194">
        <v>1.2729999999999999</v>
      </c>
      <c r="D1194">
        <v>6.0000000000000001E-3</v>
      </c>
      <c r="E1194">
        <v>0.16700000000000001</v>
      </c>
      <c r="F1194">
        <v>0.56444000000000005</v>
      </c>
      <c r="G1194">
        <v>0.12071</v>
      </c>
      <c r="H1194">
        <v>3.69</v>
      </c>
      <c r="I1194">
        <v>0.47399999999999998</v>
      </c>
      <c r="J1194">
        <v>0.2351</v>
      </c>
    </row>
    <row r="1195" spans="1:10">
      <c r="A1195" s="14">
        <v>41919</v>
      </c>
      <c r="B1195">
        <v>2.7067000000000001</v>
      </c>
      <c r="C1195">
        <v>1.2729999999999999</v>
      </c>
      <c r="D1195">
        <v>6.0000000000000001E-3</v>
      </c>
      <c r="E1195">
        <v>0.16300000000000001</v>
      </c>
      <c r="F1195">
        <v>0.56413000000000002</v>
      </c>
      <c r="G1195">
        <v>0.11643000000000001</v>
      </c>
      <c r="H1195">
        <v>3.67</v>
      </c>
      <c r="I1195">
        <v>0.47199999999999998</v>
      </c>
      <c r="J1195">
        <v>0.2336</v>
      </c>
    </row>
    <row r="1196" spans="1:10">
      <c r="A1196" s="14">
        <v>41920</v>
      </c>
      <c r="B1196">
        <v>2.6949999999999998</v>
      </c>
      <c r="C1196">
        <v>1.2729999999999999</v>
      </c>
      <c r="D1196">
        <v>6.0000000000000001E-3</v>
      </c>
      <c r="E1196">
        <v>0.159</v>
      </c>
      <c r="F1196">
        <v>0.56494</v>
      </c>
      <c r="G1196">
        <v>0.11786000000000001</v>
      </c>
      <c r="H1196">
        <v>3.69</v>
      </c>
      <c r="I1196">
        <v>0.47199999999999998</v>
      </c>
      <c r="J1196">
        <v>0.2331</v>
      </c>
    </row>
    <row r="1197" spans="1:10">
      <c r="A1197" s="14">
        <v>41921</v>
      </c>
      <c r="B1197">
        <v>2.7117</v>
      </c>
      <c r="C1197">
        <v>1.2729999999999999</v>
      </c>
      <c r="D1197">
        <v>6.0000000000000001E-3</v>
      </c>
      <c r="E1197">
        <v>0.152</v>
      </c>
      <c r="F1197">
        <v>0.56494</v>
      </c>
      <c r="G1197">
        <v>0.11643000000000001</v>
      </c>
      <c r="H1197">
        <v>3.69</v>
      </c>
      <c r="I1197">
        <v>0.47299999999999998</v>
      </c>
      <c r="J1197">
        <v>0.2351</v>
      </c>
    </row>
    <row r="1198" spans="1:10">
      <c r="A1198" s="14">
        <v>41922</v>
      </c>
      <c r="B1198">
        <v>2.72</v>
      </c>
      <c r="C1198">
        <v>1.2729999999999999</v>
      </c>
      <c r="D1198">
        <v>6.0000000000000001E-3</v>
      </c>
      <c r="E1198">
        <v>0.15</v>
      </c>
      <c r="F1198">
        <v>0.56525000000000003</v>
      </c>
      <c r="G1198">
        <v>0.11643000000000001</v>
      </c>
      <c r="H1198">
        <v>3.69</v>
      </c>
      <c r="I1198">
        <v>0.47199999999999998</v>
      </c>
      <c r="J1198">
        <v>0.2351</v>
      </c>
    </row>
    <row r="1199" spans="1:10">
      <c r="A1199" s="14">
        <v>41925</v>
      </c>
      <c r="B1199">
        <v>2.7050000000000001</v>
      </c>
      <c r="C1199">
        <v>1.2729999999999999</v>
      </c>
      <c r="D1199">
        <v>3.0000000000000001E-3</v>
      </c>
      <c r="E1199">
        <v>0.14899999999999999</v>
      </c>
      <c r="F1199">
        <v>0.56430999999999998</v>
      </c>
      <c r="G1199">
        <v>0.11643000000000001</v>
      </c>
      <c r="H1199">
        <v>3.67</v>
      </c>
      <c r="I1199">
        <v>0.46899999999999997</v>
      </c>
      <c r="J1199">
        <v>0.2326</v>
      </c>
    </row>
    <row r="1200" spans="1:10">
      <c r="A1200" s="14">
        <v>41926</v>
      </c>
      <c r="B1200">
        <v>2.7149999999999999</v>
      </c>
      <c r="C1200">
        <v>1.2729999999999999</v>
      </c>
      <c r="D1200">
        <v>3.0000000000000001E-3</v>
      </c>
      <c r="E1200">
        <v>0.104</v>
      </c>
      <c r="F1200">
        <v>0.56274999999999997</v>
      </c>
      <c r="G1200">
        <v>0.11429</v>
      </c>
      <c r="H1200">
        <v>3.69</v>
      </c>
      <c r="I1200">
        <v>0.46600000000000003</v>
      </c>
      <c r="J1200">
        <v>0.23119999999999999</v>
      </c>
    </row>
    <row r="1201" spans="1:10">
      <c r="A1201" s="14">
        <v>41927</v>
      </c>
      <c r="B1201">
        <v>2.71</v>
      </c>
      <c r="C1201">
        <v>1.2729999999999999</v>
      </c>
      <c r="D1201">
        <v>3.0000000000000001E-3</v>
      </c>
      <c r="E1201">
        <v>9.4E-2</v>
      </c>
      <c r="F1201">
        <v>0.56274999999999997</v>
      </c>
      <c r="G1201">
        <v>0.11429</v>
      </c>
      <c r="H1201">
        <v>3.69</v>
      </c>
      <c r="I1201">
        <v>0.47</v>
      </c>
      <c r="J1201">
        <v>0.2316</v>
      </c>
    </row>
    <row r="1202" spans="1:10">
      <c r="A1202" s="14">
        <v>41928</v>
      </c>
      <c r="B1202">
        <v>2.6917</v>
      </c>
      <c r="C1202">
        <v>1.2729999999999999</v>
      </c>
      <c r="D1202">
        <v>3.0000000000000001E-3</v>
      </c>
      <c r="E1202">
        <v>8.8999999999999996E-2</v>
      </c>
      <c r="F1202">
        <v>0.56274999999999997</v>
      </c>
      <c r="G1202">
        <v>0.11429</v>
      </c>
      <c r="H1202">
        <v>3.69</v>
      </c>
      <c r="I1202">
        <v>0.46800000000000003</v>
      </c>
      <c r="J1202">
        <v>0.2326</v>
      </c>
    </row>
    <row r="1203" spans="1:10">
      <c r="A1203" s="14">
        <v>41929</v>
      </c>
      <c r="B1203">
        <v>2.7149999999999999</v>
      </c>
      <c r="C1203">
        <v>1.2729999999999999</v>
      </c>
      <c r="D1203">
        <v>3.0000000000000001E-3</v>
      </c>
      <c r="E1203">
        <v>8.6999999999999994E-2</v>
      </c>
      <c r="F1203">
        <v>0.56274999999999997</v>
      </c>
      <c r="G1203">
        <v>0.11429</v>
      </c>
      <c r="H1203">
        <v>3.7</v>
      </c>
      <c r="I1203">
        <v>0.45200000000000001</v>
      </c>
      <c r="J1203">
        <v>0.2311</v>
      </c>
    </row>
    <row r="1204" spans="1:10">
      <c r="A1204" s="14">
        <v>41932</v>
      </c>
      <c r="B1204">
        <v>2.72</v>
      </c>
      <c r="C1204">
        <v>1.2729999999999999</v>
      </c>
      <c r="D1204">
        <v>5.0000000000000001E-3</v>
      </c>
      <c r="E1204">
        <v>8.4000000000000005E-2</v>
      </c>
      <c r="F1204">
        <v>0.56088000000000005</v>
      </c>
      <c r="G1204">
        <v>0.11429</v>
      </c>
      <c r="H1204">
        <v>3.69</v>
      </c>
      <c r="I1204">
        <v>0.433</v>
      </c>
      <c r="J1204">
        <v>0.2291</v>
      </c>
    </row>
    <row r="1205" spans="1:10">
      <c r="A1205" s="14">
        <v>41933</v>
      </c>
      <c r="B1205">
        <v>2.72</v>
      </c>
      <c r="C1205">
        <v>1.2729999999999999</v>
      </c>
      <c r="D1205">
        <v>8.0000000000000002E-3</v>
      </c>
      <c r="E1205">
        <v>8.2000000000000003E-2</v>
      </c>
      <c r="F1205">
        <v>0.55988000000000004</v>
      </c>
      <c r="G1205">
        <v>0.11286</v>
      </c>
      <c r="H1205">
        <v>3.69</v>
      </c>
      <c r="I1205">
        <v>0.41299999999999998</v>
      </c>
      <c r="J1205">
        <v>0.2291</v>
      </c>
    </row>
    <row r="1206" spans="1:10">
      <c r="A1206" s="14">
        <v>41934</v>
      </c>
      <c r="B1206">
        <v>2.7349999999999999</v>
      </c>
      <c r="C1206">
        <v>1.2729999999999999</v>
      </c>
      <c r="D1206">
        <v>0.01</v>
      </c>
      <c r="E1206">
        <v>8.1000000000000003E-2</v>
      </c>
      <c r="F1206">
        <v>0.55988000000000004</v>
      </c>
      <c r="G1206">
        <v>0.11286</v>
      </c>
      <c r="H1206">
        <v>3.69</v>
      </c>
      <c r="I1206">
        <v>0.40899999999999997</v>
      </c>
      <c r="J1206">
        <v>0.23</v>
      </c>
    </row>
    <row r="1207" spans="1:10">
      <c r="A1207" s="14">
        <v>41935</v>
      </c>
      <c r="B1207">
        <v>2.74</v>
      </c>
      <c r="C1207">
        <v>1.2749999999999999</v>
      </c>
      <c r="D1207">
        <v>8.0000000000000002E-3</v>
      </c>
      <c r="E1207">
        <v>8.1000000000000003E-2</v>
      </c>
      <c r="F1207">
        <v>0.55962999999999996</v>
      </c>
      <c r="G1207">
        <v>0.11286</v>
      </c>
      <c r="H1207">
        <v>3.69</v>
      </c>
      <c r="I1207">
        <v>0.40500000000000003</v>
      </c>
      <c r="J1207">
        <v>0.2306</v>
      </c>
    </row>
    <row r="1208" spans="1:10">
      <c r="A1208" s="14">
        <v>41936</v>
      </c>
      <c r="B1208">
        <v>2.7366999999999999</v>
      </c>
      <c r="C1208">
        <v>1.2769999999999999</v>
      </c>
      <c r="D1208">
        <v>0.01</v>
      </c>
      <c r="E1208">
        <v>8.2000000000000003E-2</v>
      </c>
      <c r="F1208">
        <v>0.55837999999999999</v>
      </c>
      <c r="G1208">
        <v>0.11286</v>
      </c>
      <c r="H1208">
        <v>3.7</v>
      </c>
      <c r="I1208">
        <v>0.39600000000000002</v>
      </c>
      <c r="J1208">
        <v>0.2291</v>
      </c>
    </row>
    <row r="1209" spans="1:10">
      <c r="A1209" s="14">
        <v>41939</v>
      </c>
      <c r="B1209">
        <v>2.7349999999999999</v>
      </c>
      <c r="C1209">
        <v>1.2769999999999999</v>
      </c>
      <c r="D1209">
        <v>8.0000000000000002E-3</v>
      </c>
      <c r="E1209">
        <v>8.2000000000000003E-2</v>
      </c>
      <c r="F1209">
        <v>0.55962999999999996</v>
      </c>
      <c r="G1209">
        <v>0.11286</v>
      </c>
      <c r="H1209">
        <v>3.69</v>
      </c>
      <c r="I1209">
        <v>0.379</v>
      </c>
      <c r="J1209">
        <v>0.2281</v>
      </c>
    </row>
    <row r="1210" spans="1:10">
      <c r="A1210" s="14">
        <v>41940</v>
      </c>
      <c r="B1210">
        <v>2.7349999999999999</v>
      </c>
      <c r="C1210">
        <v>1.2769999999999999</v>
      </c>
      <c r="D1210">
        <v>8.0000000000000002E-3</v>
      </c>
      <c r="E1210">
        <v>8.3000000000000004E-2</v>
      </c>
      <c r="F1210">
        <v>0.55962999999999996</v>
      </c>
      <c r="G1210">
        <v>0.11286</v>
      </c>
      <c r="H1210">
        <v>3.69</v>
      </c>
      <c r="I1210">
        <v>0.36699999999999999</v>
      </c>
      <c r="J1210">
        <v>0.23075000000000001</v>
      </c>
    </row>
    <row r="1211" spans="1:10">
      <c r="A1211" s="14">
        <v>41941</v>
      </c>
      <c r="B1211">
        <v>2.7349999999999999</v>
      </c>
      <c r="C1211">
        <v>1.278</v>
      </c>
      <c r="D1211">
        <v>7.0000000000000001E-3</v>
      </c>
      <c r="E1211">
        <v>8.2000000000000003E-2</v>
      </c>
      <c r="F1211">
        <v>0.56025000000000003</v>
      </c>
      <c r="G1211">
        <v>0.11286</v>
      </c>
      <c r="H1211">
        <v>3.68</v>
      </c>
      <c r="I1211">
        <v>0.36199999999999999</v>
      </c>
      <c r="J1211">
        <v>0.23135</v>
      </c>
    </row>
    <row r="1212" spans="1:10">
      <c r="A1212" s="14">
        <v>41942</v>
      </c>
      <c r="B1212">
        <v>2.7349999999999999</v>
      </c>
      <c r="C1212">
        <v>1.278</v>
      </c>
      <c r="D1212">
        <v>7.0000000000000001E-3</v>
      </c>
      <c r="E1212">
        <v>8.2000000000000003E-2</v>
      </c>
      <c r="F1212">
        <v>0.55774999999999997</v>
      </c>
      <c r="G1212">
        <v>0.11</v>
      </c>
      <c r="H1212">
        <v>3.69</v>
      </c>
      <c r="I1212">
        <v>0.35199999999999998</v>
      </c>
      <c r="J1212">
        <v>0.2321</v>
      </c>
    </row>
    <row r="1213" spans="1:10">
      <c r="A1213" s="14">
        <v>41943</v>
      </c>
      <c r="B1213">
        <v>2.7349999999999999</v>
      </c>
      <c r="C1213">
        <v>1.278</v>
      </c>
      <c r="D1213">
        <v>1.0999999999999999E-2</v>
      </c>
      <c r="E1213">
        <v>8.3000000000000004E-2</v>
      </c>
      <c r="F1213">
        <v>0.55525000000000002</v>
      </c>
      <c r="G1213">
        <v>0.11</v>
      </c>
      <c r="H1213">
        <v>3.71</v>
      </c>
      <c r="I1213">
        <v>0.24399999999999999</v>
      </c>
      <c r="J1213">
        <v>0.2306</v>
      </c>
    </row>
    <row r="1214" spans="1:10">
      <c r="A1214" s="14">
        <v>41946</v>
      </c>
      <c r="B1214">
        <v>2.7282999999999999</v>
      </c>
      <c r="C1214">
        <v>1.2789999999999999</v>
      </c>
      <c r="D1214">
        <v>1.2E-2</v>
      </c>
      <c r="E1214">
        <v>8.2000000000000003E-2</v>
      </c>
      <c r="F1214">
        <v>0.55213000000000001</v>
      </c>
      <c r="G1214">
        <v>0.10929</v>
      </c>
      <c r="H1214">
        <v>3.69</v>
      </c>
      <c r="I1214">
        <v>0.247</v>
      </c>
      <c r="J1214">
        <v>0.23280000000000001</v>
      </c>
    </row>
    <row r="1215" spans="1:10">
      <c r="A1215" s="14">
        <v>41947</v>
      </c>
      <c r="B1215">
        <v>2.7250000000000001</v>
      </c>
      <c r="C1215">
        <v>1.2789999999999999</v>
      </c>
      <c r="D1215">
        <v>1.0999999999999999E-2</v>
      </c>
      <c r="E1215">
        <v>8.2000000000000003E-2</v>
      </c>
      <c r="F1215">
        <v>0.55337999999999998</v>
      </c>
      <c r="G1215">
        <v>0.10786</v>
      </c>
      <c r="H1215">
        <v>3.73</v>
      </c>
      <c r="I1215">
        <v>0.253</v>
      </c>
      <c r="J1215">
        <v>0.2336</v>
      </c>
    </row>
    <row r="1216" spans="1:10">
      <c r="A1216" s="14">
        <v>41948</v>
      </c>
      <c r="B1216">
        <v>2.7433000000000001</v>
      </c>
      <c r="C1216">
        <v>1.2789999999999999</v>
      </c>
      <c r="D1216">
        <v>1.0999999999999999E-2</v>
      </c>
      <c r="E1216">
        <v>8.3000000000000004E-2</v>
      </c>
      <c r="F1216">
        <v>0.55337999999999998</v>
      </c>
      <c r="G1216">
        <v>0.10786</v>
      </c>
      <c r="H1216">
        <v>3.69</v>
      </c>
      <c r="I1216">
        <v>0.253</v>
      </c>
      <c r="J1216">
        <v>0.2331</v>
      </c>
    </row>
    <row r="1217" spans="1:10">
      <c r="A1217" s="14">
        <v>41949</v>
      </c>
      <c r="B1217">
        <v>2.7450000000000001</v>
      </c>
      <c r="C1217">
        <v>1.2789999999999999</v>
      </c>
      <c r="D1217">
        <v>1.0999999999999999E-2</v>
      </c>
      <c r="E1217">
        <v>8.3000000000000004E-2</v>
      </c>
      <c r="F1217">
        <v>0.55713000000000001</v>
      </c>
      <c r="G1217">
        <v>0.10786</v>
      </c>
      <c r="H1217">
        <v>3.71</v>
      </c>
      <c r="I1217">
        <v>0.25600000000000001</v>
      </c>
      <c r="J1217">
        <v>0.2326</v>
      </c>
    </row>
    <row r="1218" spans="1:10">
      <c r="A1218" s="14">
        <v>41950</v>
      </c>
      <c r="B1218">
        <v>2.7650000000000001</v>
      </c>
      <c r="C1218">
        <v>1.2789999999999999</v>
      </c>
      <c r="D1218">
        <v>1.0999999999999999E-2</v>
      </c>
      <c r="E1218">
        <v>8.2000000000000003E-2</v>
      </c>
      <c r="F1218">
        <v>0.55713000000000001</v>
      </c>
      <c r="G1218">
        <v>0.11071</v>
      </c>
      <c r="H1218">
        <v>3.72</v>
      </c>
      <c r="I1218">
        <v>0.26400000000000001</v>
      </c>
      <c r="J1218">
        <v>0.2326</v>
      </c>
    </row>
    <row r="1219" spans="1:10">
      <c r="A1219" s="14">
        <v>41953</v>
      </c>
      <c r="B1219">
        <v>2.7683</v>
      </c>
      <c r="C1219">
        <v>1.2789999999999999</v>
      </c>
      <c r="D1219">
        <v>1.0999999999999999E-2</v>
      </c>
      <c r="E1219">
        <v>8.1000000000000003E-2</v>
      </c>
      <c r="F1219">
        <v>0.55462999999999996</v>
      </c>
      <c r="G1219">
        <v>0.11071</v>
      </c>
      <c r="H1219">
        <v>3.7</v>
      </c>
      <c r="I1219">
        <v>0.26500000000000001</v>
      </c>
      <c r="J1219">
        <v>0.2326</v>
      </c>
    </row>
    <row r="1220" spans="1:10">
      <c r="A1220" s="14">
        <v>41954</v>
      </c>
      <c r="B1220">
        <v>2.77</v>
      </c>
      <c r="C1220">
        <v>1.28</v>
      </c>
      <c r="D1220">
        <v>1.0999999999999999E-2</v>
      </c>
      <c r="E1220">
        <v>8.1000000000000003E-2</v>
      </c>
      <c r="F1220">
        <v>0.55462999999999996</v>
      </c>
      <c r="G1220">
        <v>0.11357</v>
      </c>
      <c r="H1220">
        <v>3.68</v>
      </c>
      <c r="I1220">
        <v>0.26900000000000002</v>
      </c>
      <c r="J1220">
        <v>0.23235</v>
      </c>
    </row>
    <row r="1221" spans="1:10">
      <c r="A1221" s="14">
        <v>41955</v>
      </c>
      <c r="B1221">
        <v>2.7749999999999999</v>
      </c>
      <c r="C1221">
        <v>1.28</v>
      </c>
      <c r="D1221">
        <v>1.4999999999999999E-2</v>
      </c>
      <c r="E1221">
        <v>7.9000000000000001E-2</v>
      </c>
      <c r="F1221">
        <v>0.55337999999999998</v>
      </c>
      <c r="G1221">
        <v>0.11214</v>
      </c>
      <c r="H1221">
        <v>3.71</v>
      </c>
      <c r="I1221">
        <v>0.27300000000000002</v>
      </c>
      <c r="J1221">
        <v>0.2321</v>
      </c>
    </row>
    <row r="1222" spans="1:10">
      <c r="A1222" s="14">
        <v>41956</v>
      </c>
      <c r="B1222">
        <v>2.7850000000000001</v>
      </c>
      <c r="C1222">
        <v>1.28</v>
      </c>
      <c r="D1222">
        <v>1.6E-2</v>
      </c>
      <c r="E1222">
        <v>7.9000000000000001E-2</v>
      </c>
      <c r="F1222">
        <v>0.55474999999999997</v>
      </c>
      <c r="G1222">
        <v>0.11071</v>
      </c>
      <c r="H1222">
        <v>3.72</v>
      </c>
      <c r="I1222">
        <v>0.27400000000000002</v>
      </c>
      <c r="J1222">
        <v>0.23235</v>
      </c>
    </row>
    <row r="1223" spans="1:10">
      <c r="A1223" s="14">
        <v>41957</v>
      </c>
      <c r="B1223">
        <v>2.7749999999999999</v>
      </c>
      <c r="C1223">
        <v>1.28</v>
      </c>
      <c r="D1223">
        <v>1.4999999999999999E-2</v>
      </c>
      <c r="E1223">
        <v>0.08</v>
      </c>
      <c r="F1223">
        <v>0.55737999999999999</v>
      </c>
      <c r="G1223">
        <v>0.10643</v>
      </c>
      <c r="H1223">
        <v>3.73</v>
      </c>
      <c r="I1223">
        <v>0.27200000000000002</v>
      </c>
      <c r="J1223">
        <v>0.23185</v>
      </c>
    </row>
    <row r="1224" spans="1:10">
      <c r="A1224" s="14">
        <v>41960</v>
      </c>
      <c r="B1224">
        <v>2.7749999999999999</v>
      </c>
      <c r="C1224">
        <v>1.28</v>
      </c>
      <c r="D1224">
        <v>1.0999999999999999E-2</v>
      </c>
      <c r="E1224">
        <v>7.9000000000000001E-2</v>
      </c>
      <c r="F1224">
        <v>0.55837999999999999</v>
      </c>
      <c r="G1224">
        <v>0.10571</v>
      </c>
      <c r="H1224">
        <v>3.73</v>
      </c>
      <c r="I1224">
        <v>0.27100000000000002</v>
      </c>
      <c r="J1224">
        <v>0.23185</v>
      </c>
    </row>
    <row r="1225" spans="1:10">
      <c r="A1225" s="14">
        <v>41961</v>
      </c>
      <c r="B1225">
        <v>2.76</v>
      </c>
      <c r="C1225">
        <v>1.28</v>
      </c>
      <c r="D1225">
        <v>8.9999999999999993E-3</v>
      </c>
      <c r="E1225">
        <v>7.9000000000000001E-2</v>
      </c>
      <c r="F1225">
        <v>0.55837999999999999</v>
      </c>
      <c r="G1225">
        <v>0.10571</v>
      </c>
      <c r="H1225">
        <v>3.73</v>
      </c>
      <c r="I1225">
        <v>0.27600000000000002</v>
      </c>
      <c r="J1225">
        <v>0.2316</v>
      </c>
    </row>
    <row r="1226" spans="1:10">
      <c r="A1226" s="14">
        <v>41962</v>
      </c>
      <c r="B1226">
        <v>2.7450000000000001</v>
      </c>
      <c r="C1226">
        <v>1.28</v>
      </c>
      <c r="D1226">
        <v>8.9999999999999993E-3</v>
      </c>
      <c r="E1226">
        <v>8.2000000000000003E-2</v>
      </c>
      <c r="F1226">
        <v>0.55713000000000001</v>
      </c>
      <c r="G1226">
        <v>0.10857</v>
      </c>
      <c r="H1226">
        <v>3.71</v>
      </c>
      <c r="I1226">
        <v>0.27300000000000002</v>
      </c>
      <c r="J1226">
        <v>0.2326</v>
      </c>
    </row>
    <row r="1227" spans="1:10">
      <c r="A1227" s="14">
        <v>41963</v>
      </c>
      <c r="B1227">
        <v>2.7450000000000001</v>
      </c>
      <c r="C1227">
        <v>1.28</v>
      </c>
      <c r="D1227">
        <v>7.0000000000000001E-3</v>
      </c>
      <c r="E1227">
        <v>8.2000000000000003E-2</v>
      </c>
      <c r="F1227">
        <v>0.55713000000000001</v>
      </c>
      <c r="G1227">
        <v>0.10857</v>
      </c>
      <c r="H1227">
        <v>3.7</v>
      </c>
      <c r="I1227">
        <v>0.27400000000000002</v>
      </c>
      <c r="J1227">
        <v>0.2331</v>
      </c>
    </row>
    <row r="1228" spans="1:10">
      <c r="A1228" s="14">
        <v>41964</v>
      </c>
      <c r="B1228">
        <v>2.7349999999999999</v>
      </c>
      <c r="C1228">
        <v>1.28</v>
      </c>
      <c r="D1228">
        <v>5.0000000000000001E-3</v>
      </c>
      <c r="E1228">
        <v>8.1000000000000003E-2</v>
      </c>
      <c r="F1228">
        <v>0.55649999999999999</v>
      </c>
      <c r="G1228">
        <v>0.10857</v>
      </c>
      <c r="H1228">
        <v>3.7</v>
      </c>
      <c r="I1228">
        <v>0.27200000000000002</v>
      </c>
      <c r="J1228">
        <v>0.23319999999999999</v>
      </c>
    </row>
    <row r="1229" spans="1:10">
      <c r="A1229" s="14">
        <v>41967</v>
      </c>
      <c r="B1229">
        <v>2.7250000000000001</v>
      </c>
      <c r="C1229">
        <v>1.28</v>
      </c>
      <c r="D1229">
        <v>7.0000000000000001E-3</v>
      </c>
      <c r="E1229">
        <v>8.1000000000000003E-2</v>
      </c>
      <c r="F1229">
        <v>0.55649999999999999</v>
      </c>
      <c r="G1229">
        <v>0.10857</v>
      </c>
      <c r="H1229">
        <v>3.69</v>
      </c>
      <c r="I1229">
        <v>0.26900000000000002</v>
      </c>
      <c r="J1229">
        <v>0.23319999999999999</v>
      </c>
    </row>
    <row r="1230" spans="1:10">
      <c r="A1230" s="14">
        <v>41968</v>
      </c>
      <c r="B1230">
        <v>2.7267000000000001</v>
      </c>
      <c r="C1230">
        <v>1.28</v>
      </c>
      <c r="D1230">
        <v>5.0000000000000001E-3</v>
      </c>
      <c r="E1230">
        <v>8.1000000000000003E-2</v>
      </c>
      <c r="F1230">
        <v>0.55649999999999999</v>
      </c>
      <c r="G1230">
        <v>0.10213999999999999</v>
      </c>
      <c r="H1230">
        <v>3.68</v>
      </c>
      <c r="I1230">
        <v>0.27300000000000002</v>
      </c>
      <c r="J1230">
        <v>0.2321</v>
      </c>
    </row>
    <row r="1231" spans="1:10">
      <c r="A1231" s="14">
        <v>41969</v>
      </c>
      <c r="B1231">
        <v>2.7366999999999999</v>
      </c>
      <c r="C1231">
        <v>1.28</v>
      </c>
      <c r="D1231">
        <v>4.0000000000000001E-3</v>
      </c>
      <c r="E1231">
        <v>8.1000000000000003E-2</v>
      </c>
      <c r="F1231">
        <v>0.55649999999999999</v>
      </c>
      <c r="G1231">
        <v>0.10213999999999999</v>
      </c>
      <c r="H1231">
        <v>3.68</v>
      </c>
      <c r="I1231">
        <v>0.27400000000000002</v>
      </c>
      <c r="J1231">
        <v>0.2321</v>
      </c>
    </row>
    <row r="1232" spans="1:10">
      <c r="A1232" s="14">
        <v>41970</v>
      </c>
      <c r="B1232">
        <v>2.7450000000000001</v>
      </c>
      <c r="C1232">
        <v>1.28</v>
      </c>
      <c r="D1232">
        <v>2E-3</v>
      </c>
      <c r="E1232">
        <v>8.2000000000000003E-2</v>
      </c>
      <c r="F1232">
        <v>0.55525000000000002</v>
      </c>
      <c r="G1232">
        <v>0.10213999999999999</v>
      </c>
      <c r="H1232">
        <v>3.68</v>
      </c>
      <c r="I1232">
        <v>0.27500000000000002</v>
      </c>
      <c r="J1232">
        <v>0.23185</v>
      </c>
    </row>
    <row r="1233" spans="1:10">
      <c r="A1233" s="14">
        <v>41971</v>
      </c>
      <c r="B1233">
        <v>2.7450000000000001</v>
      </c>
      <c r="C1233">
        <v>1.28</v>
      </c>
      <c r="D1233">
        <v>2E-3</v>
      </c>
      <c r="E1233">
        <v>8.4000000000000005E-2</v>
      </c>
      <c r="F1233">
        <v>0.55613000000000001</v>
      </c>
      <c r="G1233">
        <v>0.10285999999999999</v>
      </c>
      <c r="H1233">
        <v>3.68</v>
      </c>
      <c r="I1233">
        <v>0.27400000000000002</v>
      </c>
      <c r="J1233">
        <v>0.23185</v>
      </c>
    </row>
    <row r="1234" spans="1:10">
      <c r="A1234" s="14">
        <v>41974</v>
      </c>
      <c r="B1234">
        <v>2.7349999999999999</v>
      </c>
      <c r="C1234">
        <v>1.28</v>
      </c>
      <c r="D1234">
        <v>3.0000000000000001E-3</v>
      </c>
      <c r="E1234">
        <v>8.5000000000000006E-2</v>
      </c>
      <c r="F1234">
        <v>0.55737999999999999</v>
      </c>
      <c r="G1234">
        <v>0.10357</v>
      </c>
      <c r="H1234">
        <v>3.68</v>
      </c>
      <c r="I1234">
        <v>0.27100000000000002</v>
      </c>
      <c r="J1234">
        <v>0.2311</v>
      </c>
    </row>
    <row r="1235" spans="1:10">
      <c r="A1235" s="14">
        <v>41975</v>
      </c>
      <c r="B1235">
        <v>2.74</v>
      </c>
      <c r="C1235">
        <v>1.28</v>
      </c>
      <c r="D1235">
        <v>5.0000000000000001E-3</v>
      </c>
      <c r="E1235">
        <v>8.5000000000000006E-2</v>
      </c>
      <c r="F1235">
        <v>0.55737999999999999</v>
      </c>
      <c r="G1235">
        <v>0.105</v>
      </c>
      <c r="H1235">
        <v>3.69</v>
      </c>
      <c r="I1235">
        <v>0.26800000000000002</v>
      </c>
      <c r="J1235">
        <v>0.2329</v>
      </c>
    </row>
    <row r="1236" spans="1:10">
      <c r="A1236" s="14">
        <v>41976</v>
      </c>
      <c r="B1236">
        <v>2.7450000000000001</v>
      </c>
      <c r="C1236">
        <v>1.28</v>
      </c>
      <c r="D1236">
        <v>3.0000000000000001E-3</v>
      </c>
      <c r="E1236">
        <v>8.7999999999999995E-2</v>
      </c>
      <c r="F1236">
        <v>0.55649999999999999</v>
      </c>
      <c r="G1236">
        <v>0.10786</v>
      </c>
      <c r="H1236">
        <v>3.7</v>
      </c>
      <c r="I1236">
        <v>0.27</v>
      </c>
      <c r="J1236">
        <v>0.23285</v>
      </c>
    </row>
    <row r="1237" spans="1:10">
      <c r="A1237" s="14">
        <v>41977</v>
      </c>
      <c r="B1237">
        <v>2.7282999999999999</v>
      </c>
      <c r="C1237">
        <v>1.28</v>
      </c>
      <c r="D1237">
        <v>3.0000000000000001E-3</v>
      </c>
      <c r="E1237">
        <v>8.7999999999999995E-2</v>
      </c>
      <c r="F1237">
        <v>0.55525000000000002</v>
      </c>
      <c r="G1237">
        <v>0.105</v>
      </c>
      <c r="H1237">
        <v>3.7</v>
      </c>
      <c r="I1237">
        <v>0.27200000000000002</v>
      </c>
      <c r="J1237">
        <v>0.23435</v>
      </c>
    </row>
    <row r="1238" spans="1:10">
      <c r="A1238" s="14">
        <v>41978</v>
      </c>
      <c r="B1238">
        <v>2.71</v>
      </c>
      <c r="C1238">
        <v>1.28</v>
      </c>
      <c r="D1238">
        <v>1E-3</v>
      </c>
      <c r="E1238">
        <v>8.7999999999999995E-2</v>
      </c>
      <c r="F1238">
        <v>0.55525000000000002</v>
      </c>
      <c r="G1238">
        <v>0.105</v>
      </c>
      <c r="H1238">
        <v>3.67</v>
      </c>
      <c r="I1238">
        <v>0.27200000000000002</v>
      </c>
      <c r="J1238">
        <v>0.2356</v>
      </c>
    </row>
    <row r="1239" spans="1:10">
      <c r="A1239" s="14">
        <v>41981</v>
      </c>
      <c r="B1239">
        <v>2.7149999999999999</v>
      </c>
      <c r="C1239">
        <v>1.28</v>
      </c>
      <c r="D1239">
        <v>1E-3</v>
      </c>
      <c r="E1239">
        <v>8.5999999999999993E-2</v>
      </c>
      <c r="F1239">
        <v>0.55649999999999999</v>
      </c>
      <c r="G1239">
        <v>0.10786</v>
      </c>
      <c r="H1239">
        <v>3.68</v>
      </c>
      <c r="I1239">
        <v>0.27300000000000002</v>
      </c>
      <c r="J1239">
        <v>0.2356</v>
      </c>
    </row>
    <row r="1240" spans="1:10">
      <c r="A1240" s="14">
        <v>41982</v>
      </c>
      <c r="B1240">
        <v>2.72</v>
      </c>
      <c r="C1240">
        <v>1.284</v>
      </c>
      <c r="D1240">
        <v>1E-3</v>
      </c>
      <c r="E1240">
        <v>8.5999999999999993E-2</v>
      </c>
      <c r="F1240">
        <v>0.55400000000000005</v>
      </c>
      <c r="G1240">
        <v>0.10643</v>
      </c>
      <c r="H1240">
        <v>3.67</v>
      </c>
      <c r="I1240">
        <v>0.27900000000000003</v>
      </c>
      <c r="J1240">
        <v>0.2336</v>
      </c>
    </row>
    <row r="1241" spans="1:10">
      <c r="A1241" s="14">
        <v>41983</v>
      </c>
      <c r="B1241">
        <v>2.73</v>
      </c>
      <c r="C1241">
        <v>1.29</v>
      </c>
      <c r="D1241">
        <v>1E-3</v>
      </c>
      <c r="E1241">
        <v>8.5000000000000006E-2</v>
      </c>
      <c r="F1241">
        <v>0.55274999999999996</v>
      </c>
      <c r="G1241">
        <v>0.10643</v>
      </c>
      <c r="H1241">
        <v>3.67</v>
      </c>
      <c r="I1241">
        <v>0.26900000000000002</v>
      </c>
      <c r="J1241">
        <v>0.2336</v>
      </c>
    </row>
    <row r="1242" spans="1:10">
      <c r="A1242" s="14">
        <v>41984</v>
      </c>
      <c r="B1242">
        <v>2.7450000000000001</v>
      </c>
      <c r="C1242">
        <v>1.29</v>
      </c>
      <c r="D1242">
        <v>1E-3</v>
      </c>
      <c r="E1242">
        <v>8.4000000000000005E-2</v>
      </c>
      <c r="F1242">
        <v>0.55213000000000001</v>
      </c>
      <c r="G1242">
        <v>0.10643</v>
      </c>
      <c r="H1242">
        <v>3.67</v>
      </c>
      <c r="I1242">
        <v>0.27</v>
      </c>
      <c r="J1242">
        <v>0.2346</v>
      </c>
    </row>
    <row r="1243" spans="1:10">
      <c r="A1243" s="14">
        <v>41985</v>
      </c>
      <c r="B1243">
        <v>2.76</v>
      </c>
      <c r="C1243">
        <v>1.29</v>
      </c>
      <c r="D1243">
        <v>1E-3</v>
      </c>
      <c r="E1243">
        <v>8.1000000000000003E-2</v>
      </c>
      <c r="F1243">
        <v>0.55300000000000005</v>
      </c>
      <c r="G1243">
        <v>0.105</v>
      </c>
      <c r="H1243">
        <v>3.68</v>
      </c>
      <c r="I1243">
        <v>0.27</v>
      </c>
      <c r="J1243">
        <v>0.2346</v>
      </c>
    </row>
    <row r="1244" spans="1:10">
      <c r="A1244" s="14">
        <v>41988</v>
      </c>
      <c r="B1244">
        <v>2.75</v>
      </c>
      <c r="C1244">
        <v>1.29</v>
      </c>
      <c r="D1244">
        <v>1E-3</v>
      </c>
      <c r="E1244">
        <v>8.1000000000000003E-2</v>
      </c>
      <c r="F1244">
        <v>0.55313000000000001</v>
      </c>
      <c r="G1244">
        <v>0.105</v>
      </c>
      <c r="H1244">
        <v>3.68</v>
      </c>
      <c r="I1244">
        <v>0.27500000000000002</v>
      </c>
      <c r="J1244">
        <v>0.23485</v>
      </c>
    </row>
    <row r="1245" spans="1:10">
      <c r="A1245" s="14">
        <v>41989</v>
      </c>
      <c r="B1245">
        <v>2.74</v>
      </c>
      <c r="C1245">
        <v>1.29</v>
      </c>
      <c r="D1245">
        <v>1E-3</v>
      </c>
      <c r="E1245">
        <v>0.08</v>
      </c>
      <c r="F1245">
        <v>0.55274999999999996</v>
      </c>
      <c r="G1245">
        <v>0.10929</v>
      </c>
      <c r="H1245">
        <v>3.68</v>
      </c>
      <c r="I1245">
        <v>0.27</v>
      </c>
      <c r="J1245">
        <v>0.23535</v>
      </c>
    </row>
    <row r="1246" spans="1:10">
      <c r="A1246" s="14">
        <v>41990</v>
      </c>
      <c r="B1246">
        <v>2.75</v>
      </c>
      <c r="C1246">
        <v>1.292</v>
      </c>
      <c r="D1246">
        <v>3.0000000000000001E-3</v>
      </c>
      <c r="E1246">
        <v>0.08</v>
      </c>
      <c r="F1246">
        <v>0.55588000000000004</v>
      </c>
      <c r="G1246">
        <v>0.10643</v>
      </c>
      <c r="H1246">
        <v>3.69</v>
      </c>
      <c r="I1246">
        <v>0.26800000000000002</v>
      </c>
      <c r="J1246">
        <v>0.2356</v>
      </c>
    </row>
    <row r="1247" spans="1:10">
      <c r="A1247" s="14">
        <v>41991</v>
      </c>
      <c r="B1247">
        <v>2.77</v>
      </c>
      <c r="C1247">
        <v>1.294</v>
      </c>
      <c r="D1247">
        <v>3.0000000000000001E-3</v>
      </c>
      <c r="E1247">
        <v>7.9000000000000001E-2</v>
      </c>
      <c r="F1247">
        <v>0.55674999999999997</v>
      </c>
      <c r="G1247">
        <v>0.10643</v>
      </c>
      <c r="H1247">
        <v>3.68</v>
      </c>
      <c r="I1247">
        <v>0.26700000000000002</v>
      </c>
      <c r="J1247">
        <v>0.23760000000000001</v>
      </c>
    </row>
    <row r="1248" spans="1:10">
      <c r="A1248" s="14">
        <v>41992</v>
      </c>
      <c r="B1248">
        <v>2.78</v>
      </c>
      <c r="C1248">
        <v>1.2969999999999999</v>
      </c>
      <c r="D1248">
        <v>0</v>
      </c>
      <c r="E1248">
        <v>7.9000000000000001E-2</v>
      </c>
      <c r="F1248">
        <v>0.55462999999999996</v>
      </c>
      <c r="G1248">
        <v>0.10929</v>
      </c>
      <c r="H1248">
        <v>3.7</v>
      </c>
      <c r="I1248">
        <v>0.26</v>
      </c>
      <c r="J1248">
        <v>0.23885000000000001</v>
      </c>
    </row>
    <row r="1249" spans="1:10">
      <c r="A1249" s="14">
        <v>41995</v>
      </c>
      <c r="B1249">
        <v>2.7783000000000002</v>
      </c>
      <c r="C1249">
        <v>1.3</v>
      </c>
      <c r="D1249">
        <v>4.0000000000000001E-3</v>
      </c>
      <c r="E1249">
        <v>7.8E-2</v>
      </c>
      <c r="F1249">
        <v>0.55700000000000005</v>
      </c>
      <c r="G1249">
        <v>0.11</v>
      </c>
      <c r="H1249">
        <v>3.69</v>
      </c>
      <c r="I1249">
        <v>0.255</v>
      </c>
      <c r="J1249">
        <v>0.2399</v>
      </c>
    </row>
    <row r="1250" spans="1:10">
      <c r="A1250" s="14">
        <v>41996</v>
      </c>
      <c r="B1250">
        <v>2.7783000000000002</v>
      </c>
      <c r="C1250">
        <v>1.3</v>
      </c>
      <c r="D1250">
        <v>8.9999999999999993E-3</v>
      </c>
      <c r="E1250">
        <v>7.9000000000000001E-2</v>
      </c>
      <c r="F1250">
        <v>0.55974999999999997</v>
      </c>
      <c r="G1250">
        <v>0.11</v>
      </c>
      <c r="H1250">
        <v>3.67</v>
      </c>
      <c r="I1250">
        <v>0.25800000000000001</v>
      </c>
      <c r="J1250">
        <v>0.24060000000000001</v>
      </c>
    </row>
    <row r="1251" spans="1:10">
      <c r="A1251" s="14">
        <v>41997</v>
      </c>
      <c r="B1251">
        <v>2.7749999999999999</v>
      </c>
      <c r="C1251">
        <v>1.3</v>
      </c>
      <c r="D1251">
        <v>7.0000000000000001E-3</v>
      </c>
      <c r="E1251">
        <v>0.08</v>
      </c>
      <c r="F1251">
        <v>0.55988000000000004</v>
      </c>
      <c r="G1251">
        <v>0.10714</v>
      </c>
      <c r="H1251">
        <v>3.68</v>
      </c>
      <c r="I1251">
        <v>0.25900000000000001</v>
      </c>
      <c r="J1251">
        <v>0.24285000000000001</v>
      </c>
    </row>
    <row r="1252" spans="1:10">
      <c r="A1252" s="14">
        <v>42002</v>
      </c>
      <c r="B1252">
        <v>2.78</v>
      </c>
      <c r="C1252">
        <v>1.3</v>
      </c>
      <c r="D1252">
        <v>8.9999999999999993E-3</v>
      </c>
      <c r="E1252">
        <v>8.1000000000000003E-2</v>
      </c>
      <c r="F1252">
        <v>0.56025000000000003</v>
      </c>
      <c r="G1252">
        <v>0.11071</v>
      </c>
      <c r="H1252">
        <v>3.68</v>
      </c>
      <c r="I1252">
        <v>0.26200000000000001</v>
      </c>
      <c r="J1252">
        <v>0.24260000000000001</v>
      </c>
    </row>
    <row r="1253" spans="1:10">
      <c r="A1253" s="14">
        <v>42003</v>
      </c>
      <c r="B1253">
        <v>2.7749999999999999</v>
      </c>
      <c r="C1253">
        <v>1.3</v>
      </c>
      <c r="D1253">
        <v>7.0000000000000001E-3</v>
      </c>
      <c r="E1253">
        <v>8.1000000000000003E-2</v>
      </c>
      <c r="F1253">
        <v>0.55900000000000005</v>
      </c>
      <c r="G1253">
        <v>0.10929</v>
      </c>
      <c r="H1253">
        <v>3.67</v>
      </c>
      <c r="I1253">
        <v>0.26500000000000001</v>
      </c>
      <c r="J1253">
        <v>0.24260000000000001</v>
      </c>
    </row>
    <row r="1254" spans="1:10">
      <c r="A1254" s="14">
        <v>42004</v>
      </c>
      <c r="B1254">
        <v>2.77</v>
      </c>
      <c r="C1254">
        <v>1.3</v>
      </c>
      <c r="D1254">
        <v>4.0000000000000001E-3</v>
      </c>
      <c r="E1254">
        <v>8.1000000000000003E-2</v>
      </c>
      <c r="F1254">
        <v>0.55900000000000005</v>
      </c>
      <c r="G1254">
        <v>0.11143</v>
      </c>
      <c r="H1254">
        <v>3.67</v>
      </c>
      <c r="I1254">
        <v>0.26500000000000001</v>
      </c>
      <c r="J1254">
        <v>0.24535000000000001</v>
      </c>
    </row>
    <row r="1255" spans="1:10">
      <c r="A1255" s="14">
        <v>42006</v>
      </c>
      <c r="B1255">
        <v>2.7467000000000001</v>
      </c>
      <c r="C1255">
        <v>1.2989999999999999</v>
      </c>
      <c r="D1255">
        <v>-4.5999999999999999E-2</v>
      </c>
      <c r="E1255">
        <v>8.1000000000000003E-2</v>
      </c>
      <c r="F1255">
        <v>0.55962999999999996</v>
      </c>
      <c r="G1255">
        <v>0.11143</v>
      </c>
      <c r="H1255">
        <v>3.68</v>
      </c>
      <c r="I1255">
        <v>0.26400000000000001</v>
      </c>
      <c r="J1255">
        <v>0.24709999999999999</v>
      </c>
    </row>
    <row r="1256" spans="1:10">
      <c r="A1256" s="14">
        <v>42009</v>
      </c>
      <c r="B1256">
        <v>2.7483</v>
      </c>
      <c r="C1256">
        <v>1.298</v>
      </c>
      <c r="D1256">
        <v>-4.7E-2</v>
      </c>
      <c r="E1256">
        <v>8.1000000000000003E-2</v>
      </c>
      <c r="F1256">
        <v>0.5615</v>
      </c>
      <c r="G1256">
        <v>0.11143</v>
      </c>
      <c r="H1256">
        <v>3.68</v>
      </c>
      <c r="I1256">
        <v>0.26100000000000001</v>
      </c>
      <c r="J1256">
        <v>0.25209999999999999</v>
      </c>
    </row>
    <row r="1257" spans="1:10">
      <c r="A1257" s="14">
        <v>42010</v>
      </c>
      <c r="B1257">
        <v>2.74</v>
      </c>
      <c r="C1257">
        <v>1.298</v>
      </c>
      <c r="D1257">
        <v>-5.5E-2</v>
      </c>
      <c r="E1257">
        <v>8.1000000000000003E-2</v>
      </c>
      <c r="F1257">
        <v>0.55962999999999996</v>
      </c>
      <c r="G1257">
        <v>0.11143</v>
      </c>
      <c r="H1257">
        <v>3.67</v>
      </c>
      <c r="I1257">
        <v>0.26600000000000001</v>
      </c>
      <c r="J1257">
        <v>0.25509999999999999</v>
      </c>
    </row>
    <row r="1258" spans="1:10">
      <c r="A1258" s="14">
        <v>42011</v>
      </c>
      <c r="B1258">
        <v>2.7250000000000001</v>
      </c>
      <c r="C1258">
        <v>1.296</v>
      </c>
      <c r="D1258">
        <v>-6.6000000000000003E-2</v>
      </c>
      <c r="E1258">
        <v>8.2000000000000003E-2</v>
      </c>
      <c r="F1258">
        <v>0.55962999999999996</v>
      </c>
      <c r="G1258">
        <v>0.11143</v>
      </c>
      <c r="H1258">
        <v>3.67</v>
      </c>
      <c r="I1258">
        <v>0.26800000000000002</v>
      </c>
      <c r="J1258">
        <v>0.25459999999999999</v>
      </c>
    </row>
    <row r="1259" spans="1:10">
      <c r="A1259" s="14">
        <v>42012</v>
      </c>
      <c r="B1259">
        <v>2.7349999999999999</v>
      </c>
      <c r="C1259">
        <v>1.294</v>
      </c>
      <c r="D1259">
        <v>-6.0999999999999999E-2</v>
      </c>
      <c r="E1259">
        <v>8.2000000000000003E-2</v>
      </c>
      <c r="F1259">
        <v>0.55962999999999996</v>
      </c>
      <c r="G1259">
        <v>0.11214</v>
      </c>
      <c r="H1259">
        <v>3.67</v>
      </c>
      <c r="I1259">
        <v>0.26</v>
      </c>
      <c r="J1259">
        <v>0.25659999999999999</v>
      </c>
    </row>
    <row r="1260" spans="1:10">
      <c r="A1260" s="14">
        <v>42013</v>
      </c>
      <c r="B1260">
        <v>2.7349999999999999</v>
      </c>
      <c r="C1260">
        <v>1.2929999999999999</v>
      </c>
      <c r="D1260">
        <v>-6.3E-2</v>
      </c>
      <c r="E1260">
        <v>8.2000000000000003E-2</v>
      </c>
      <c r="F1260">
        <v>0.55962999999999996</v>
      </c>
      <c r="G1260">
        <v>0.11214</v>
      </c>
      <c r="H1260">
        <v>3.67</v>
      </c>
      <c r="I1260">
        <v>0.255</v>
      </c>
      <c r="J1260">
        <v>0.25509999999999999</v>
      </c>
    </row>
    <row r="1261" spans="1:10">
      <c r="A1261" s="14">
        <v>42016</v>
      </c>
      <c r="B1261">
        <v>2.7349999999999999</v>
      </c>
      <c r="C1261">
        <v>1.292</v>
      </c>
      <c r="D1261">
        <v>-6.3E-2</v>
      </c>
      <c r="E1261">
        <v>8.2000000000000003E-2</v>
      </c>
      <c r="F1261">
        <v>0.56213000000000002</v>
      </c>
      <c r="G1261">
        <v>0.11214</v>
      </c>
      <c r="H1261">
        <v>3.67</v>
      </c>
      <c r="I1261">
        <v>0.25</v>
      </c>
      <c r="J1261">
        <v>0.25519999999999998</v>
      </c>
    </row>
    <row r="1262" spans="1:10">
      <c r="A1262" s="14">
        <v>42017</v>
      </c>
      <c r="B1262">
        <v>2.7450000000000001</v>
      </c>
      <c r="C1262">
        <v>1.29</v>
      </c>
      <c r="D1262">
        <v>-6.3E-2</v>
      </c>
      <c r="E1262">
        <v>8.1000000000000003E-2</v>
      </c>
      <c r="F1262">
        <v>0.56399999999999995</v>
      </c>
      <c r="G1262">
        <v>0.11214</v>
      </c>
      <c r="H1262">
        <v>3.67</v>
      </c>
      <c r="I1262">
        <v>0.24299999999999999</v>
      </c>
      <c r="J1262">
        <v>0.25559999999999999</v>
      </c>
    </row>
    <row r="1263" spans="1:10">
      <c r="A1263" s="14">
        <v>42018</v>
      </c>
      <c r="B1263">
        <v>2.7450000000000001</v>
      </c>
      <c r="C1263">
        <v>1.05</v>
      </c>
      <c r="D1263">
        <v>-6.3E-2</v>
      </c>
      <c r="E1263">
        <v>8.1000000000000003E-2</v>
      </c>
      <c r="F1263">
        <v>0.56337999999999999</v>
      </c>
      <c r="G1263">
        <v>0.11214</v>
      </c>
      <c r="H1263">
        <v>3.66</v>
      </c>
      <c r="I1263">
        <v>0.23799999999999999</v>
      </c>
      <c r="J1263">
        <v>0.25559999999999999</v>
      </c>
    </row>
    <row r="1264" spans="1:10">
      <c r="A1264" s="14">
        <v>42019</v>
      </c>
      <c r="B1264">
        <v>2.7349999999999999</v>
      </c>
      <c r="C1264">
        <v>1.032</v>
      </c>
      <c r="D1264">
        <v>-6.3E-2</v>
      </c>
      <c r="E1264">
        <v>8.2000000000000003E-2</v>
      </c>
      <c r="F1264">
        <v>0.56337999999999999</v>
      </c>
      <c r="G1264">
        <v>0.11143</v>
      </c>
      <c r="H1264">
        <v>3.66</v>
      </c>
      <c r="I1264">
        <v>0.221</v>
      </c>
      <c r="J1264">
        <v>0.25359999999999999</v>
      </c>
    </row>
    <row r="1265" spans="1:10">
      <c r="A1265" s="14">
        <v>42020</v>
      </c>
      <c r="B1265">
        <v>2.7183000000000002</v>
      </c>
      <c r="C1265">
        <v>1.0249999999999999</v>
      </c>
      <c r="D1265">
        <v>-8.5999999999999993E-2</v>
      </c>
      <c r="E1265">
        <v>8.2000000000000003E-2</v>
      </c>
      <c r="F1265">
        <v>0.56430999999999998</v>
      </c>
      <c r="G1265">
        <v>0.11143</v>
      </c>
      <c r="H1265">
        <v>3.67</v>
      </c>
      <c r="I1265">
        <v>0.20799999999999999</v>
      </c>
      <c r="J1265">
        <v>0.25109999999999999</v>
      </c>
    </row>
    <row r="1266" spans="1:10">
      <c r="A1266" s="14">
        <v>42023</v>
      </c>
      <c r="B1266">
        <v>2.73</v>
      </c>
      <c r="C1266">
        <v>1.0189999999999999</v>
      </c>
      <c r="D1266">
        <v>-9.6000000000000002E-2</v>
      </c>
      <c r="E1266">
        <v>8.2000000000000003E-2</v>
      </c>
      <c r="F1266">
        <v>0.55993999999999999</v>
      </c>
      <c r="G1266">
        <v>0.11143</v>
      </c>
      <c r="H1266">
        <v>3.67</v>
      </c>
      <c r="I1266">
        <v>0.20300000000000001</v>
      </c>
      <c r="J1266">
        <v>0.25209999999999999</v>
      </c>
    </row>
    <row r="1267" spans="1:10">
      <c r="A1267" s="14">
        <v>42024</v>
      </c>
      <c r="B1267">
        <v>2.7149999999999999</v>
      </c>
      <c r="C1267">
        <v>1.01</v>
      </c>
      <c r="D1267">
        <v>-0.11</v>
      </c>
      <c r="E1267">
        <v>8.2000000000000003E-2</v>
      </c>
      <c r="F1267">
        <v>0.55993999999999999</v>
      </c>
      <c r="G1267">
        <v>0.11</v>
      </c>
      <c r="H1267">
        <v>3.67</v>
      </c>
      <c r="I1267">
        <v>0.19400000000000001</v>
      </c>
      <c r="J1267">
        <v>0.25209999999999999</v>
      </c>
    </row>
    <row r="1268" spans="1:10">
      <c r="A1268" s="14">
        <v>42025</v>
      </c>
      <c r="B1268">
        <v>2.7149999999999999</v>
      </c>
      <c r="C1268">
        <v>1.0089999999999999</v>
      </c>
      <c r="D1268">
        <v>-0.11700000000000001</v>
      </c>
      <c r="E1268">
        <v>8.3000000000000004E-2</v>
      </c>
      <c r="F1268">
        <v>0.56118999999999997</v>
      </c>
      <c r="G1268">
        <v>0.10285999999999999</v>
      </c>
      <c r="H1268">
        <v>3.67</v>
      </c>
      <c r="I1268">
        <v>0.187</v>
      </c>
      <c r="J1268">
        <v>0.25409999999999999</v>
      </c>
    </row>
    <row r="1269" spans="1:10">
      <c r="A1269" s="14">
        <v>42026</v>
      </c>
      <c r="B1269">
        <v>2.6549999999999998</v>
      </c>
      <c r="C1269">
        <v>1.006</v>
      </c>
      <c r="D1269">
        <v>-0.11899999999999999</v>
      </c>
      <c r="E1269">
        <v>8.2000000000000003E-2</v>
      </c>
      <c r="F1269">
        <v>0.56055999999999995</v>
      </c>
      <c r="G1269">
        <v>0.10285999999999999</v>
      </c>
      <c r="H1269">
        <v>3.67</v>
      </c>
      <c r="I1269">
        <v>0.18099999999999999</v>
      </c>
      <c r="J1269">
        <v>0.25280000000000002</v>
      </c>
    </row>
    <row r="1270" spans="1:10">
      <c r="A1270" s="14">
        <v>42027</v>
      </c>
      <c r="B1270">
        <v>2.65</v>
      </c>
      <c r="C1270">
        <v>1.006</v>
      </c>
      <c r="D1270">
        <v>-0.124</v>
      </c>
      <c r="E1270">
        <v>8.2000000000000003E-2</v>
      </c>
      <c r="F1270">
        <v>0.56025000000000003</v>
      </c>
      <c r="G1270">
        <v>0.10285999999999999</v>
      </c>
      <c r="H1270">
        <v>3.67</v>
      </c>
      <c r="I1270">
        <v>0.14799999999999999</v>
      </c>
      <c r="J1270">
        <v>0.25330000000000003</v>
      </c>
    </row>
    <row r="1271" spans="1:10">
      <c r="A1271" s="14">
        <v>42031</v>
      </c>
      <c r="B1271">
        <v>2.645</v>
      </c>
      <c r="C1271">
        <v>1</v>
      </c>
      <c r="D1271">
        <v>-0.128</v>
      </c>
      <c r="E1271">
        <v>8.2000000000000003E-2</v>
      </c>
      <c r="F1271">
        <v>0.56274999999999997</v>
      </c>
      <c r="G1271">
        <v>0.10285999999999999</v>
      </c>
      <c r="H1271">
        <v>3.67</v>
      </c>
      <c r="I1271">
        <v>0.128</v>
      </c>
      <c r="J1271">
        <v>0.25359999999999999</v>
      </c>
    </row>
    <row r="1272" spans="1:10">
      <c r="A1272" s="14">
        <v>42032</v>
      </c>
      <c r="B1272">
        <v>2.6349999999999998</v>
      </c>
      <c r="C1272">
        <v>0.997</v>
      </c>
      <c r="D1272">
        <v>-0.372</v>
      </c>
      <c r="E1272">
        <v>8.2000000000000003E-2</v>
      </c>
      <c r="F1272">
        <v>0.55969000000000002</v>
      </c>
      <c r="G1272">
        <v>0.10285999999999999</v>
      </c>
      <c r="H1272">
        <v>3.67</v>
      </c>
      <c r="I1272">
        <v>0.12</v>
      </c>
      <c r="J1272">
        <v>0.25259999999999999</v>
      </c>
    </row>
    <row r="1273" spans="1:10">
      <c r="A1273" s="14">
        <v>42033</v>
      </c>
      <c r="B1273">
        <v>2.61</v>
      </c>
      <c r="C1273">
        <v>0.99199999999999999</v>
      </c>
      <c r="D1273">
        <v>-0.42599999999999999</v>
      </c>
      <c r="E1273">
        <v>8.1000000000000003E-2</v>
      </c>
      <c r="F1273">
        <v>0.56055999999999995</v>
      </c>
      <c r="G1273">
        <v>0.1</v>
      </c>
      <c r="H1273">
        <v>3.68</v>
      </c>
      <c r="I1273">
        <v>0.11700000000000001</v>
      </c>
      <c r="J1273">
        <v>0.25659999999999999</v>
      </c>
    </row>
    <row r="1274" spans="1:10">
      <c r="A1274" s="14">
        <v>42034</v>
      </c>
      <c r="B1274">
        <v>2.56</v>
      </c>
      <c r="C1274">
        <v>0.98199999999999998</v>
      </c>
      <c r="D1274">
        <v>-0.56000000000000005</v>
      </c>
      <c r="E1274">
        <v>7.9000000000000001E-2</v>
      </c>
      <c r="F1274">
        <v>0.56306</v>
      </c>
      <c r="G1274">
        <v>9.7860000000000003E-2</v>
      </c>
      <c r="H1274">
        <v>3.68</v>
      </c>
      <c r="I1274">
        <v>9.8000000000000004E-2</v>
      </c>
      <c r="J1274">
        <v>0.25619999999999998</v>
      </c>
    </row>
    <row r="1275" spans="1:10">
      <c r="A1275" s="14">
        <v>42037</v>
      </c>
      <c r="B1275">
        <v>2.4782999999999999</v>
      </c>
      <c r="C1275">
        <v>0.98299999999999998</v>
      </c>
      <c r="D1275">
        <v>-0.66</v>
      </c>
      <c r="E1275">
        <v>8.1000000000000003E-2</v>
      </c>
      <c r="F1275">
        <v>0.56306</v>
      </c>
      <c r="G1275">
        <v>9.7140000000000004E-2</v>
      </c>
      <c r="H1275">
        <v>3.66</v>
      </c>
      <c r="I1275">
        <v>9.7000000000000003E-2</v>
      </c>
      <c r="J1275">
        <v>0.25669999999999998</v>
      </c>
    </row>
    <row r="1276" spans="1:10">
      <c r="A1276" s="14">
        <v>42038</v>
      </c>
      <c r="B1276">
        <v>2.4700000000000002</v>
      </c>
      <c r="C1276">
        <v>0.97799999999999998</v>
      </c>
      <c r="D1276">
        <v>-0.74</v>
      </c>
      <c r="E1276">
        <v>8.1000000000000003E-2</v>
      </c>
      <c r="F1276">
        <v>0.56055999999999995</v>
      </c>
      <c r="G1276">
        <v>9.7140000000000004E-2</v>
      </c>
      <c r="H1276">
        <v>3.66</v>
      </c>
      <c r="I1276">
        <v>7.5999999999999998E-2</v>
      </c>
      <c r="J1276">
        <v>0.2571</v>
      </c>
    </row>
    <row r="1277" spans="1:10">
      <c r="A1277" s="14">
        <v>42039</v>
      </c>
      <c r="B1277">
        <v>2.3782999999999999</v>
      </c>
      <c r="C1277">
        <v>0.97599999999999998</v>
      </c>
      <c r="D1277">
        <v>-0.80600000000000005</v>
      </c>
      <c r="E1277">
        <v>7.9000000000000001E-2</v>
      </c>
      <c r="F1277">
        <v>0.56337999999999999</v>
      </c>
      <c r="G1277">
        <v>9.7140000000000004E-2</v>
      </c>
      <c r="H1277">
        <v>3.67</v>
      </c>
      <c r="I1277">
        <v>5.7000000000000002E-2</v>
      </c>
      <c r="J1277">
        <v>0.25609999999999999</v>
      </c>
    </row>
    <row r="1278" spans="1:10">
      <c r="A1278" s="14">
        <v>42040</v>
      </c>
      <c r="B1278">
        <v>2.4016999999999999</v>
      </c>
      <c r="C1278">
        <v>0.95899999999999996</v>
      </c>
      <c r="D1278">
        <v>-0.95399999999999996</v>
      </c>
      <c r="E1278">
        <v>0.08</v>
      </c>
      <c r="F1278">
        <v>0.56588000000000005</v>
      </c>
      <c r="G1278">
        <v>9.7140000000000004E-2</v>
      </c>
      <c r="H1278">
        <v>3.68</v>
      </c>
      <c r="I1278">
        <v>5.6000000000000001E-2</v>
      </c>
      <c r="J1278">
        <v>0.25609999999999999</v>
      </c>
    </row>
    <row r="1279" spans="1:10">
      <c r="A1279" s="14">
        <v>42041</v>
      </c>
      <c r="B1279">
        <v>2.3982999999999999</v>
      </c>
      <c r="C1279">
        <v>0.95499999999999996</v>
      </c>
      <c r="D1279">
        <v>-0.96399999999999997</v>
      </c>
      <c r="E1279">
        <v>7.9000000000000001E-2</v>
      </c>
      <c r="F1279">
        <v>0.56525000000000003</v>
      </c>
      <c r="G1279">
        <v>0.10357</v>
      </c>
      <c r="H1279">
        <v>3.68</v>
      </c>
      <c r="I1279">
        <v>5.3999999999999999E-2</v>
      </c>
      <c r="J1279">
        <v>0.25609999999999999</v>
      </c>
    </row>
    <row r="1280" spans="1:10">
      <c r="A1280" s="14">
        <v>42044</v>
      </c>
      <c r="B1280">
        <v>2.395</v>
      </c>
      <c r="C1280">
        <v>0.95399999999999996</v>
      </c>
      <c r="D1280">
        <v>-0.83599999999999997</v>
      </c>
      <c r="E1280">
        <v>7.8E-2</v>
      </c>
      <c r="F1280">
        <v>0.56399999999999995</v>
      </c>
      <c r="G1280">
        <v>0.10070999999999999</v>
      </c>
      <c r="H1280">
        <v>3.66</v>
      </c>
      <c r="I1280">
        <v>4.7E-2</v>
      </c>
      <c r="J1280">
        <v>0.25259999999999999</v>
      </c>
    </row>
    <row r="1281" spans="1:10">
      <c r="A1281" s="14">
        <v>42045</v>
      </c>
      <c r="B1281">
        <v>2.39</v>
      </c>
      <c r="C1281">
        <v>0.94599999999999995</v>
      </c>
      <c r="D1281">
        <v>-0.84599999999999997</v>
      </c>
      <c r="E1281">
        <v>7.8E-2</v>
      </c>
      <c r="F1281">
        <v>0.56399999999999995</v>
      </c>
      <c r="G1281">
        <v>0.10213999999999999</v>
      </c>
      <c r="H1281">
        <v>3.66</v>
      </c>
      <c r="I1281">
        <v>5.8999999999999997E-2</v>
      </c>
      <c r="J1281">
        <v>0.25459999999999999</v>
      </c>
    </row>
    <row r="1282" spans="1:10">
      <c r="A1282" s="14">
        <v>42046</v>
      </c>
      <c r="B1282">
        <v>2.3849999999999998</v>
      </c>
      <c r="C1282">
        <v>0.94</v>
      </c>
      <c r="D1282">
        <v>-0.86</v>
      </c>
      <c r="E1282">
        <v>7.5999999999999998E-2</v>
      </c>
      <c r="F1282">
        <v>0.56462999999999997</v>
      </c>
      <c r="G1282">
        <v>0.10357</v>
      </c>
      <c r="H1282">
        <v>3.66</v>
      </c>
      <c r="I1282">
        <v>7.4999999999999997E-2</v>
      </c>
      <c r="J1282">
        <v>0.25459999999999999</v>
      </c>
    </row>
    <row r="1283" spans="1:10">
      <c r="A1283" s="14">
        <v>42047</v>
      </c>
      <c r="B1283">
        <v>2.3816999999999999</v>
      </c>
      <c r="C1283">
        <v>0.93400000000000005</v>
      </c>
      <c r="D1283">
        <v>-0.85399999999999998</v>
      </c>
      <c r="E1283">
        <v>7.4999999999999997E-2</v>
      </c>
      <c r="F1283">
        <v>0.56337999999999999</v>
      </c>
      <c r="G1283">
        <v>0.10428999999999999</v>
      </c>
      <c r="H1283">
        <v>3.66</v>
      </c>
      <c r="I1283">
        <v>7.3999999999999996E-2</v>
      </c>
      <c r="J1283">
        <v>0.25309999999999999</v>
      </c>
    </row>
    <row r="1284" spans="1:10">
      <c r="A1284" s="14">
        <v>42048</v>
      </c>
      <c r="B1284">
        <v>2.335</v>
      </c>
      <c r="C1284">
        <v>0.91500000000000004</v>
      </c>
      <c r="D1284">
        <v>-0.86299999999999999</v>
      </c>
      <c r="E1284">
        <v>7.2999999999999995E-2</v>
      </c>
      <c r="F1284">
        <v>0.56337999999999999</v>
      </c>
      <c r="G1284">
        <v>0.10428999999999999</v>
      </c>
      <c r="H1284">
        <v>3.66</v>
      </c>
      <c r="I1284">
        <v>0.01</v>
      </c>
      <c r="J1284">
        <v>0.25209999999999999</v>
      </c>
    </row>
    <row r="1285" spans="1:10">
      <c r="A1285" s="14">
        <v>42051</v>
      </c>
      <c r="B1285">
        <v>2.3250000000000002</v>
      </c>
      <c r="C1285">
        <v>0.91200000000000003</v>
      </c>
      <c r="D1285">
        <v>-0.86899999999999999</v>
      </c>
      <c r="E1285">
        <v>7.0000000000000007E-2</v>
      </c>
      <c r="F1285">
        <v>0.56337999999999999</v>
      </c>
      <c r="G1285">
        <v>0.10428999999999999</v>
      </c>
      <c r="H1285">
        <v>3.67</v>
      </c>
      <c r="I1285">
        <v>-1.2E-2</v>
      </c>
      <c r="J1285">
        <v>0.25509999999999999</v>
      </c>
    </row>
    <row r="1286" spans="1:10">
      <c r="A1286" s="14">
        <v>42052</v>
      </c>
      <c r="B1286">
        <v>2.3199999999999998</v>
      </c>
      <c r="C1286">
        <v>0.91200000000000003</v>
      </c>
      <c r="D1286">
        <v>-0.86899999999999999</v>
      </c>
      <c r="E1286">
        <v>7.0000000000000007E-2</v>
      </c>
      <c r="F1286">
        <v>0.56399999999999995</v>
      </c>
      <c r="G1286">
        <v>0.10428999999999999</v>
      </c>
      <c r="H1286">
        <v>3.66</v>
      </c>
      <c r="I1286">
        <v>-1.7000000000000001E-2</v>
      </c>
      <c r="J1286">
        <v>0.25509999999999999</v>
      </c>
    </row>
    <row r="1287" spans="1:10">
      <c r="A1287" s="14">
        <v>42053</v>
      </c>
      <c r="B1287">
        <v>2.3250000000000002</v>
      </c>
      <c r="C1287">
        <v>0.96099999999999997</v>
      </c>
      <c r="D1287">
        <v>-0.88100000000000001</v>
      </c>
      <c r="E1287">
        <v>7.0000000000000007E-2</v>
      </c>
      <c r="F1287">
        <v>0.56369000000000002</v>
      </c>
      <c r="G1287">
        <v>0.10428999999999999</v>
      </c>
      <c r="H1287">
        <v>3.66</v>
      </c>
      <c r="I1287">
        <v>-2.1000000000000001E-2</v>
      </c>
      <c r="J1287">
        <v>0.25609999999999999</v>
      </c>
    </row>
    <row r="1288" spans="1:10">
      <c r="A1288" s="14">
        <v>42054</v>
      </c>
      <c r="B1288">
        <v>2.3283</v>
      </c>
      <c r="C1288">
        <v>0.96799999999999997</v>
      </c>
      <c r="D1288">
        <v>-0.88500000000000001</v>
      </c>
      <c r="E1288">
        <v>7.0999999999999994E-2</v>
      </c>
      <c r="F1288">
        <v>0.56244000000000005</v>
      </c>
      <c r="G1288">
        <v>0.10428999999999999</v>
      </c>
      <c r="H1288">
        <v>3.66</v>
      </c>
      <c r="I1288">
        <v>-4.9000000000000002E-2</v>
      </c>
      <c r="J1288">
        <v>0.25559999999999999</v>
      </c>
    </row>
    <row r="1289" spans="1:10">
      <c r="A1289" s="14">
        <v>42055</v>
      </c>
      <c r="B1289">
        <v>2.3283</v>
      </c>
      <c r="C1289">
        <v>0.97399999999999998</v>
      </c>
      <c r="D1289">
        <v>-0.91300000000000003</v>
      </c>
      <c r="E1289">
        <v>7.0999999999999994E-2</v>
      </c>
      <c r="F1289">
        <v>0.56369000000000002</v>
      </c>
      <c r="G1289">
        <v>0.10428999999999999</v>
      </c>
      <c r="H1289">
        <v>3.66</v>
      </c>
      <c r="I1289">
        <v>-5.5E-2</v>
      </c>
      <c r="J1289">
        <v>0.25835000000000002</v>
      </c>
    </row>
    <row r="1290" spans="1:10">
      <c r="A1290" s="14">
        <v>42058</v>
      </c>
      <c r="B1290">
        <v>2.3167</v>
      </c>
      <c r="C1290">
        <v>0.97199999999999998</v>
      </c>
      <c r="D1290">
        <v>-0.92700000000000005</v>
      </c>
      <c r="E1290">
        <v>6.9000000000000006E-2</v>
      </c>
      <c r="F1290">
        <v>0.56462999999999997</v>
      </c>
      <c r="G1290">
        <v>0.10428999999999999</v>
      </c>
      <c r="H1290">
        <v>3.67</v>
      </c>
      <c r="I1290">
        <v>-0.05</v>
      </c>
      <c r="J1290">
        <v>0.2581</v>
      </c>
    </row>
    <row r="1291" spans="1:10">
      <c r="A1291" s="14">
        <v>42059</v>
      </c>
      <c r="B1291">
        <v>2.3149999999999999</v>
      </c>
      <c r="C1291">
        <v>0.97499999999999998</v>
      </c>
      <c r="D1291">
        <v>-0.93200000000000005</v>
      </c>
      <c r="E1291">
        <v>6.9000000000000006E-2</v>
      </c>
      <c r="F1291">
        <v>0.56525000000000003</v>
      </c>
      <c r="G1291">
        <v>0.10428999999999999</v>
      </c>
      <c r="H1291">
        <v>3.68</v>
      </c>
      <c r="I1291">
        <v>-4.8000000000000001E-2</v>
      </c>
      <c r="J1291">
        <v>0.2581</v>
      </c>
    </row>
    <row r="1292" spans="1:10">
      <c r="A1292" s="14">
        <v>42060</v>
      </c>
      <c r="B1292">
        <v>2.3250000000000002</v>
      </c>
      <c r="C1292">
        <v>1.0049999999999999</v>
      </c>
      <c r="D1292">
        <v>-0.91800000000000004</v>
      </c>
      <c r="E1292">
        <v>0.06</v>
      </c>
      <c r="F1292">
        <v>0.56399999999999995</v>
      </c>
      <c r="G1292">
        <v>0.10428999999999999</v>
      </c>
      <c r="H1292">
        <v>3.67</v>
      </c>
      <c r="I1292">
        <v>-3.5999999999999997E-2</v>
      </c>
      <c r="J1292">
        <v>0.2581</v>
      </c>
    </row>
    <row r="1293" spans="1:10">
      <c r="A1293" s="14">
        <v>42061</v>
      </c>
      <c r="B1293">
        <v>2.335</v>
      </c>
      <c r="C1293">
        <v>1.006</v>
      </c>
      <c r="D1293">
        <v>-0.90700000000000003</v>
      </c>
      <c r="E1293">
        <v>5.6000000000000001E-2</v>
      </c>
      <c r="F1293">
        <v>0.56274999999999997</v>
      </c>
      <c r="G1293">
        <v>0.10428999999999999</v>
      </c>
      <c r="H1293">
        <v>3.67</v>
      </c>
      <c r="I1293">
        <v>-3.1E-2</v>
      </c>
      <c r="J1293">
        <v>0.2571</v>
      </c>
    </row>
    <row r="1294" spans="1:10">
      <c r="A1294" s="14">
        <v>42062</v>
      </c>
      <c r="B1294">
        <v>2.3250000000000002</v>
      </c>
      <c r="C1294">
        <v>1.006</v>
      </c>
      <c r="D1294">
        <v>-0.90300000000000002</v>
      </c>
      <c r="E1294">
        <v>5.5E-2</v>
      </c>
      <c r="F1294">
        <v>0.56274999999999997</v>
      </c>
      <c r="G1294">
        <v>0.10285999999999999</v>
      </c>
      <c r="H1294">
        <v>3.67</v>
      </c>
      <c r="I1294">
        <v>-2.3E-2</v>
      </c>
      <c r="J1294">
        <v>0.25619999999999998</v>
      </c>
    </row>
    <row r="1295" spans="1:10">
      <c r="A1295" s="14">
        <v>42065</v>
      </c>
      <c r="B1295">
        <v>2.2850000000000001</v>
      </c>
      <c r="C1295">
        <v>1.0029999999999999</v>
      </c>
      <c r="D1295">
        <v>-0.90300000000000002</v>
      </c>
      <c r="E1295">
        <v>5.5E-2</v>
      </c>
      <c r="F1295">
        <v>0.5615</v>
      </c>
      <c r="G1295">
        <v>0.10285999999999999</v>
      </c>
      <c r="H1295">
        <v>3.67</v>
      </c>
      <c r="I1295">
        <v>1.7999999999999999E-2</v>
      </c>
      <c r="J1295">
        <v>0.25669999999999998</v>
      </c>
    </row>
    <row r="1296" spans="1:10">
      <c r="A1296" s="14">
        <v>42066</v>
      </c>
      <c r="B1296">
        <v>2.2799999999999998</v>
      </c>
      <c r="C1296">
        <v>1.002</v>
      </c>
      <c r="D1296">
        <v>-0.90300000000000002</v>
      </c>
      <c r="E1296">
        <v>5.5E-2</v>
      </c>
      <c r="F1296">
        <v>0.56181000000000003</v>
      </c>
      <c r="G1296">
        <v>0.1</v>
      </c>
      <c r="H1296">
        <v>3.67</v>
      </c>
      <c r="I1296">
        <v>5.2999999999999999E-2</v>
      </c>
      <c r="J1296">
        <v>0.2606</v>
      </c>
    </row>
    <row r="1297" spans="1:10">
      <c r="A1297" s="14">
        <v>42067</v>
      </c>
      <c r="B1297">
        <v>2.3450000000000002</v>
      </c>
      <c r="C1297">
        <v>1.002</v>
      </c>
      <c r="D1297">
        <v>-0.90300000000000002</v>
      </c>
      <c r="E1297">
        <v>5.2999999999999999E-2</v>
      </c>
      <c r="F1297">
        <v>0.56337999999999999</v>
      </c>
      <c r="G1297">
        <v>9.7860000000000003E-2</v>
      </c>
      <c r="H1297">
        <v>3.67</v>
      </c>
      <c r="I1297">
        <v>6.4000000000000001E-2</v>
      </c>
      <c r="J1297">
        <v>0.26150000000000001</v>
      </c>
    </row>
    <row r="1298" spans="1:10">
      <c r="A1298" s="14">
        <v>42068</v>
      </c>
      <c r="B1298">
        <v>2.3450000000000002</v>
      </c>
      <c r="C1298">
        <v>1.0009999999999999</v>
      </c>
      <c r="D1298">
        <v>-0.89700000000000002</v>
      </c>
      <c r="E1298">
        <v>5.3999999999999999E-2</v>
      </c>
      <c r="F1298">
        <v>0.56494</v>
      </c>
      <c r="G1298">
        <v>9.7140000000000004E-2</v>
      </c>
      <c r="H1298">
        <v>3.66</v>
      </c>
      <c r="I1298">
        <v>6.3E-2</v>
      </c>
      <c r="J1298">
        <v>0.2626</v>
      </c>
    </row>
    <row r="1299" spans="1:10">
      <c r="A1299" s="14">
        <v>42069</v>
      </c>
      <c r="B1299">
        <v>2.3382999999999998</v>
      </c>
      <c r="C1299">
        <v>1</v>
      </c>
      <c r="D1299">
        <v>-0.89700000000000002</v>
      </c>
      <c r="E1299">
        <v>5.5E-2</v>
      </c>
      <c r="F1299">
        <v>0.56462999999999997</v>
      </c>
      <c r="G1299">
        <v>9.5710000000000003E-2</v>
      </c>
      <c r="H1299">
        <v>3.66</v>
      </c>
      <c r="I1299">
        <v>5.8999999999999997E-2</v>
      </c>
      <c r="J1299">
        <v>0.2616</v>
      </c>
    </row>
    <row r="1300" spans="1:10">
      <c r="A1300" s="14">
        <v>42072</v>
      </c>
      <c r="B1300">
        <v>2.33</v>
      </c>
      <c r="C1300">
        <v>1</v>
      </c>
      <c r="D1300">
        <v>-0.86399999999999999</v>
      </c>
      <c r="E1300">
        <v>5.2999999999999999E-2</v>
      </c>
      <c r="F1300">
        <v>0.56462999999999997</v>
      </c>
      <c r="G1300">
        <v>9.7860000000000003E-2</v>
      </c>
      <c r="H1300">
        <v>3.67</v>
      </c>
      <c r="I1300">
        <v>6.0999999999999999E-2</v>
      </c>
      <c r="J1300">
        <v>0.2611</v>
      </c>
    </row>
    <row r="1301" spans="1:10">
      <c r="A1301" s="14">
        <v>42073</v>
      </c>
      <c r="B1301">
        <v>2.33</v>
      </c>
      <c r="C1301">
        <v>1</v>
      </c>
      <c r="D1301">
        <v>-0.84799999999999998</v>
      </c>
      <c r="E1301">
        <v>5.1999999999999998E-2</v>
      </c>
      <c r="F1301">
        <v>0.56462999999999997</v>
      </c>
      <c r="G1301">
        <v>9.9290000000000003E-2</v>
      </c>
      <c r="H1301">
        <v>3.68</v>
      </c>
      <c r="I1301">
        <v>5.6000000000000001E-2</v>
      </c>
      <c r="J1301">
        <v>0.26090000000000002</v>
      </c>
    </row>
    <row r="1302" spans="1:10">
      <c r="A1302" s="14">
        <v>42074</v>
      </c>
      <c r="B1302">
        <v>2.33</v>
      </c>
      <c r="C1302">
        <v>1</v>
      </c>
      <c r="D1302">
        <v>-0.84399999999999997</v>
      </c>
      <c r="E1302">
        <v>5.3999999999999999E-2</v>
      </c>
      <c r="F1302">
        <v>0.56337999999999999</v>
      </c>
      <c r="G1302">
        <v>0.10070999999999999</v>
      </c>
      <c r="H1302">
        <v>3.67</v>
      </c>
      <c r="I1302">
        <v>5.7000000000000002E-2</v>
      </c>
      <c r="J1302">
        <v>0.2616</v>
      </c>
    </row>
    <row r="1303" spans="1:10">
      <c r="A1303" s="14">
        <v>42075</v>
      </c>
      <c r="B1303">
        <v>2.3250000000000002</v>
      </c>
      <c r="C1303">
        <v>0.997</v>
      </c>
      <c r="D1303">
        <v>-0.85</v>
      </c>
      <c r="E1303">
        <v>5.5E-2</v>
      </c>
      <c r="F1303">
        <v>0.56369000000000002</v>
      </c>
      <c r="G1303">
        <v>9.5710000000000003E-2</v>
      </c>
      <c r="H1303">
        <v>3.67</v>
      </c>
      <c r="I1303">
        <v>5.7000000000000002E-2</v>
      </c>
      <c r="J1303">
        <v>0.26185000000000003</v>
      </c>
    </row>
    <row r="1304" spans="1:10">
      <c r="A1304" s="14">
        <v>42076</v>
      </c>
      <c r="B1304">
        <v>2.3233000000000001</v>
      </c>
      <c r="C1304">
        <v>0.99099999999999999</v>
      </c>
      <c r="D1304">
        <v>-0.85699999999999998</v>
      </c>
      <c r="E1304">
        <v>5.5E-2</v>
      </c>
      <c r="F1304">
        <v>0.5615</v>
      </c>
      <c r="G1304">
        <v>9.5710000000000003E-2</v>
      </c>
      <c r="H1304">
        <v>3.67</v>
      </c>
      <c r="I1304">
        <v>5.0999999999999997E-2</v>
      </c>
      <c r="J1304">
        <v>0.26095000000000002</v>
      </c>
    </row>
    <row r="1305" spans="1:10">
      <c r="A1305" s="14">
        <v>42079</v>
      </c>
      <c r="B1305">
        <v>2.3199999999999998</v>
      </c>
      <c r="C1305">
        <v>0.99</v>
      </c>
      <c r="D1305">
        <v>-0.84699999999999998</v>
      </c>
      <c r="E1305">
        <v>5.5E-2</v>
      </c>
      <c r="F1305">
        <v>0.56255999999999995</v>
      </c>
      <c r="G1305">
        <v>9.5710000000000003E-2</v>
      </c>
      <c r="H1305">
        <v>3.66</v>
      </c>
      <c r="I1305">
        <v>5.0999999999999997E-2</v>
      </c>
      <c r="J1305">
        <v>0.26515</v>
      </c>
    </row>
    <row r="1306" spans="1:10">
      <c r="A1306" s="14">
        <v>42080</v>
      </c>
      <c r="B1306">
        <v>2.3149999999999999</v>
      </c>
      <c r="C1306">
        <v>0.99</v>
      </c>
      <c r="D1306">
        <v>-0.82199999999999995</v>
      </c>
      <c r="E1306">
        <v>5.0999999999999997E-2</v>
      </c>
      <c r="F1306">
        <v>0.56337999999999999</v>
      </c>
      <c r="G1306">
        <v>9.4289999999999999E-2</v>
      </c>
      <c r="H1306">
        <v>3.67</v>
      </c>
      <c r="I1306">
        <v>5.0999999999999997E-2</v>
      </c>
      <c r="J1306">
        <v>0.2636</v>
      </c>
    </row>
    <row r="1307" spans="1:10">
      <c r="A1307" s="14">
        <v>42081</v>
      </c>
      <c r="B1307">
        <v>2.31</v>
      </c>
      <c r="C1307">
        <v>0.98799999999999999</v>
      </c>
      <c r="D1307">
        <v>-0.79100000000000004</v>
      </c>
      <c r="E1307">
        <v>5.2999999999999999E-2</v>
      </c>
      <c r="F1307">
        <v>0.56274999999999997</v>
      </c>
      <c r="G1307">
        <v>9.4289999999999999E-2</v>
      </c>
      <c r="H1307">
        <v>3.67</v>
      </c>
      <c r="I1307">
        <v>4.7E-2</v>
      </c>
      <c r="J1307">
        <v>0.2636</v>
      </c>
    </row>
    <row r="1308" spans="1:10">
      <c r="A1308" s="14">
        <v>42082</v>
      </c>
      <c r="B1308">
        <v>2.27</v>
      </c>
      <c r="C1308">
        <v>0.999</v>
      </c>
      <c r="D1308">
        <v>-0.75800000000000001</v>
      </c>
      <c r="E1308">
        <v>5.0999999999999997E-2</v>
      </c>
      <c r="F1308">
        <v>0.56399999999999995</v>
      </c>
      <c r="G1308">
        <v>9.4289999999999999E-2</v>
      </c>
      <c r="H1308">
        <v>3.67</v>
      </c>
      <c r="I1308">
        <v>3.4000000000000002E-2</v>
      </c>
      <c r="J1308">
        <v>0.2646</v>
      </c>
    </row>
    <row r="1309" spans="1:10">
      <c r="A1309" s="14">
        <v>42083</v>
      </c>
      <c r="B1309">
        <v>2.2799999999999998</v>
      </c>
      <c r="C1309">
        <v>1</v>
      </c>
      <c r="D1309">
        <v>-0.77300000000000002</v>
      </c>
      <c r="E1309">
        <v>0.05</v>
      </c>
      <c r="F1309">
        <v>0.56274999999999997</v>
      </c>
      <c r="G1309">
        <v>9.4289999999999999E-2</v>
      </c>
      <c r="H1309">
        <v>3.67</v>
      </c>
      <c r="I1309">
        <v>-8.8999999999999996E-2</v>
      </c>
      <c r="J1309">
        <v>0.2666</v>
      </c>
    </row>
    <row r="1310" spans="1:10">
      <c r="A1310" s="14">
        <v>42086</v>
      </c>
      <c r="B1310">
        <v>2.2650000000000001</v>
      </c>
      <c r="C1310">
        <v>1</v>
      </c>
      <c r="D1310">
        <v>-0.78200000000000003</v>
      </c>
      <c r="E1310">
        <v>4.9000000000000002E-2</v>
      </c>
      <c r="F1310">
        <v>0.56162999999999996</v>
      </c>
      <c r="G1310">
        <v>9.4289999999999999E-2</v>
      </c>
      <c r="H1310">
        <v>3.66</v>
      </c>
      <c r="I1310">
        <v>-8.6999999999999994E-2</v>
      </c>
      <c r="J1310">
        <v>0.26769999999999999</v>
      </c>
    </row>
    <row r="1311" spans="1:10">
      <c r="A1311" s="14">
        <v>42087</v>
      </c>
      <c r="B1311">
        <v>2.2549999999999999</v>
      </c>
      <c r="C1311">
        <v>1</v>
      </c>
      <c r="D1311">
        <v>-0.79100000000000004</v>
      </c>
      <c r="E1311">
        <v>4.8000000000000001E-2</v>
      </c>
      <c r="F1311">
        <v>0.55962999999999996</v>
      </c>
      <c r="G1311">
        <v>9.4289999999999999E-2</v>
      </c>
      <c r="H1311">
        <v>3.67</v>
      </c>
      <c r="I1311">
        <v>-6.8000000000000005E-2</v>
      </c>
      <c r="J1311">
        <v>0.26989999999999997</v>
      </c>
    </row>
    <row r="1312" spans="1:10">
      <c r="A1312" s="14">
        <v>42088</v>
      </c>
      <c r="B1312">
        <v>2.2366999999999999</v>
      </c>
      <c r="C1312">
        <v>1</v>
      </c>
      <c r="D1312">
        <v>-0.80900000000000005</v>
      </c>
      <c r="E1312">
        <v>4.8000000000000001E-2</v>
      </c>
      <c r="F1312">
        <v>0.5615</v>
      </c>
      <c r="G1312">
        <v>9.7860000000000003E-2</v>
      </c>
      <c r="H1312">
        <v>3.66</v>
      </c>
      <c r="I1312">
        <v>-5.5E-2</v>
      </c>
      <c r="J1312">
        <v>0.27060000000000001</v>
      </c>
    </row>
    <row r="1313" spans="1:10">
      <c r="A1313" s="14">
        <v>42089</v>
      </c>
      <c r="B1313">
        <v>2.2282999999999999</v>
      </c>
      <c r="C1313">
        <v>1</v>
      </c>
      <c r="D1313">
        <v>-0.80700000000000005</v>
      </c>
      <c r="E1313">
        <v>4.8000000000000001E-2</v>
      </c>
      <c r="F1313">
        <v>0.56181000000000003</v>
      </c>
      <c r="G1313">
        <v>9.7860000000000003E-2</v>
      </c>
      <c r="H1313">
        <v>3.67</v>
      </c>
      <c r="I1313">
        <v>-5.0999999999999997E-2</v>
      </c>
      <c r="J1313">
        <v>0.27065</v>
      </c>
    </row>
    <row r="1314" spans="1:10">
      <c r="A1314" s="14">
        <v>42090</v>
      </c>
      <c r="B1314">
        <v>2.23</v>
      </c>
      <c r="C1314">
        <v>1</v>
      </c>
      <c r="D1314">
        <v>-0.80300000000000005</v>
      </c>
      <c r="E1314">
        <v>4.7E-2</v>
      </c>
      <c r="F1314">
        <v>0.56399999999999995</v>
      </c>
      <c r="G1314">
        <v>9.9290000000000003E-2</v>
      </c>
      <c r="H1314">
        <v>3.66</v>
      </c>
      <c r="I1314">
        <v>-5.7000000000000002E-2</v>
      </c>
      <c r="J1314">
        <v>0.27015</v>
      </c>
    </row>
    <row r="1315" spans="1:10">
      <c r="A1315" s="14">
        <v>42093</v>
      </c>
      <c r="B1315">
        <v>2.23</v>
      </c>
      <c r="C1315">
        <v>1</v>
      </c>
      <c r="D1315">
        <v>-0.80500000000000005</v>
      </c>
      <c r="E1315">
        <v>4.8000000000000001E-2</v>
      </c>
      <c r="F1315">
        <v>0.56406000000000001</v>
      </c>
      <c r="G1315">
        <v>9.9290000000000003E-2</v>
      </c>
      <c r="H1315">
        <v>3.64</v>
      </c>
      <c r="I1315">
        <v>-6.2E-2</v>
      </c>
      <c r="J1315">
        <v>0.26934999999999998</v>
      </c>
    </row>
    <row r="1316" spans="1:10">
      <c r="A1316" s="14">
        <v>42094</v>
      </c>
      <c r="B1316">
        <v>2.2250000000000001</v>
      </c>
      <c r="C1316">
        <v>0.998</v>
      </c>
      <c r="D1316">
        <v>-0.80200000000000005</v>
      </c>
      <c r="E1316">
        <v>4.8000000000000001E-2</v>
      </c>
      <c r="F1316">
        <v>0.56437999999999999</v>
      </c>
      <c r="G1316">
        <v>0.10070999999999999</v>
      </c>
      <c r="H1316">
        <v>3.62</v>
      </c>
      <c r="I1316">
        <v>-6.5000000000000002E-2</v>
      </c>
      <c r="J1316">
        <v>0.27029999999999998</v>
      </c>
    </row>
    <row r="1317" spans="1:10">
      <c r="A1317" s="14">
        <v>42095</v>
      </c>
      <c r="B1317">
        <v>2.1932999999999998</v>
      </c>
      <c r="C1317">
        <v>0.996</v>
      </c>
      <c r="D1317">
        <v>-0.79300000000000004</v>
      </c>
      <c r="E1317">
        <v>4.8000000000000001E-2</v>
      </c>
      <c r="F1317">
        <v>0.56625000000000003</v>
      </c>
      <c r="G1317">
        <v>9.8570000000000005E-2</v>
      </c>
      <c r="H1317">
        <v>3.64</v>
      </c>
      <c r="I1317">
        <v>-6.8000000000000005E-2</v>
      </c>
      <c r="J1317">
        <v>0.26455000000000001</v>
      </c>
    </row>
    <row r="1318" spans="1:10">
      <c r="A1318" s="14">
        <v>42096</v>
      </c>
      <c r="B1318">
        <v>2.1749999999999998</v>
      </c>
      <c r="C1318">
        <v>0.996</v>
      </c>
      <c r="D1318">
        <v>-0.79</v>
      </c>
      <c r="E1318">
        <v>4.4999999999999998E-2</v>
      </c>
      <c r="F1318">
        <v>0.56594</v>
      </c>
      <c r="G1318">
        <v>9.8570000000000005E-2</v>
      </c>
      <c r="H1318">
        <v>3.64</v>
      </c>
      <c r="I1318">
        <v>-7.2999999999999995E-2</v>
      </c>
      <c r="J1318">
        <v>0.26679999999999998</v>
      </c>
    </row>
    <row r="1319" spans="1:10">
      <c r="A1319" s="14">
        <v>42101</v>
      </c>
      <c r="B1319">
        <v>2.145</v>
      </c>
      <c r="C1319">
        <v>0.996</v>
      </c>
      <c r="D1319">
        <v>-0.79</v>
      </c>
      <c r="E1319">
        <v>4.3999999999999997E-2</v>
      </c>
      <c r="F1319">
        <v>0.56437999999999999</v>
      </c>
      <c r="G1319">
        <v>9.5710000000000003E-2</v>
      </c>
      <c r="H1319">
        <v>3.64</v>
      </c>
      <c r="I1319">
        <v>-7.6999999999999999E-2</v>
      </c>
      <c r="J1319">
        <v>0.26679999999999998</v>
      </c>
    </row>
    <row r="1320" spans="1:10">
      <c r="A1320" s="14">
        <v>42102</v>
      </c>
      <c r="B1320">
        <v>2.2549999999999999</v>
      </c>
      <c r="C1320">
        <v>0.995</v>
      </c>
      <c r="D1320">
        <v>-0.79</v>
      </c>
      <c r="E1320">
        <v>4.2000000000000003E-2</v>
      </c>
      <c r="F1320">
        <v>0.56437999999999999</v>
      </c>
      <c r="G1320">
        <v>9.7140000000000004E-2</v>
      </c>
      <c r="H1320">
        <v>3.65</v>
      </c>
      <c r="I1320">
        <v>-8.1000000000000003E-2</v>
      </c>
      <c r="J1320">
        <v>0.26934999999999998</v>
      </c>
    </row>
    <row r="1321" spans="1:10">
      <c r="A1321" s="14">
        <v>42103</v>
      </c>
      <c r="B1321">
        <v>2.2549999999999999</v>
      </c>
      <c r="C1321">
        <v>0.996</v>
      </c>
      <c r="D1321">
        <v>-0.80200000000000005</v>
      </c>
      <c r="E1321">
        <v>0.04</v>
      </c>
      <c r="F1321">
        <v>0.56437999999999999</v>
      </c>
      <c r="G1321">
        <v>9.5000000000000001E-2</v>
      </c>
      <c r="H1321">
        <v>3.64</v>
      </c>
      <c r="I1321">
        <v>-0.09</v>
      </c>
      <c r="J1321">
        <v>0.26855000000000001</v>
      </c>
    </row>
    <row r="1322" spans="1:10">
      <c r="A1322" s="14">
        <v>42104</v>
      </c>
      <c r="B1322">
        <v>2.2599999999999998</v>
      </c>
      <c r="C1322">
        <v>0.996</v>
      </c>
      <c r="D1322">
        <v>-0.80400000000000005</v>
      </c>
      <c r="E1322">
        <v>3.9E-2</v>
      </c>
      <c r="F1322">
        <v>0.56774999999999998</v>
      </c>
      <c r="G1322">
        <v>9.5000000000000001E-2</v>
      </c>
      <c r="H1322">
        <v>3.64</v>
      </c>
      <c r="I1322">
        <v>-9.8000000000000004E-2</v>
      </c>
      <c r="J1322">
        <v>0.27305000000000001</v>
      </c>
    </row>
    <row r="1323" spans="1:10">
      <c r="A1323" s="14">
        <v>42107</v>
      </c>
      <c r="B1323">
        <v>2.2683</v>
      </c>
      <c r="C1323">
        <v>0.996</v>
      </c>
      <c r="D1323">
        <v>-0.80700000000000005</v>
      </c>
      <c r="E1323">
        <v>3.9E-2</v>
      </c>
      <c r="F1323">
        <v>0.56962999999999997</v>
      </c>
      <c r="G1323">
        <v>9.5000000000000001E-2</v>
      </c>
      <c r="H1323">
        <v>3.64</v>
      </c>
      <c r="I1323">
        <v>-0.105</v>
      </c>
      <c r="J1323">
        <v>0.27539999999999998</v>
      </c>
    </row>
    <row r="1324" spans="1:10">
      <c r="A1324" s="14">
        <v>42108</v>
      </c>
      <c r="B1324">
        <v>2.2616999999999998</v>
      </c>
      <c r="C1324">
        <v>0.996</v>
      </c>
      <c r="D1324">
        <v>-0.81299999999999994</v>
      </c>
      <c r="E1324">
        <v>3.7999999999999999E-2</v>
      </c>
      <c r="F1324">
        <v>0.56962999999999997</v>
      </c>
      <c r="G1324">
        <v>9.7860000000000003E-2</v>
      </c>
      <c r="H1324">
        <v>3.64</v>
      </c>
      <c r="I1324">
        <v>-0.114</v>
      </c>
      <c r="J1324">
        <v>0.27415</v>
      </c>
    </row>
    <row r="1325" spans="1:10">
      <c r="A1325" s="14">
        <v>42109</v>
      </c>
      <c r="B1325">
        <v>2.2633000000000001</v>
      </c>
      <c r="C1325">
        <v>0.996</v>
      </c>
      <c r="D1325">
        <v>-0.81399999999999995</v>
      </c>
      <c r="E1325">
        <v>3.7999999999999999E-2</v>
      </c>
      <c r="F1325">
        <v>0.56962999999999997</v>
      </c>
      <c r="G1325">
        <v>0.10070999999999999</v>
      </c>
      <c r="H1325">
        <v>3.62</v>
      </c>
      <c r="I1325">
        <v>-0.12</v>
      </c>
      <c r="J1325">
        <v>0.27074999999999999</v>
      </c>
    </row>
    <row r="1326" spans="1:10">
      <c r="A1326" s="14">
        <v>42110</v>
      </c>
      <c r="B1326">
        <v>2.2566999999999999</v>
      </c>
      <c r="C1326">
        <v>0.996</v>
      </c>
      <c r="D1326">
        <v>-0.80900000000000005</v>
      </c>
      <c r="E1326">
        <v>3.5999999999999997E-2</v>
      </c>
      <c r="F1326">
        <v>0.56962999999999997</v>
      </c>
      <c r="G1326">
        <v>0.10070999999999999</v>
      </c>
      <c r="H1326">
        <v>3.62</v>
      </c>
      <c r="I1326">
        <v>-0.123</v>
      </c>
      <c r="J1326">
        <v>0.27074999999999999</v>
      </c>
    </row>
    <row r="1327" spans="1:10">
      <c r="A1327" s="14">
        <v>42111</v>
      </c>
      <c r="B1327">
        <v>2.2616999999999998</v>
      </c>
      <c r="C1327">
        <v>0.996</v>
      </c>
      <c r="D1327">
        <v>-0.81399999999999995</v>
      </c>
      <c r="E1327">
        <v>3.5999999999999997E-2</v>
      </c>
      <c r="F1327">
        <v>0.56899999999999995</v>
      </c>
      <c r="G1327">
        <v>0.10070999999999999</v>
      </c>
      <c r="H1327">
        <v>3.64</v>
      </c>
      <c r="I1327">
        <v>-0.128</v>
      </c>
      <c r="J1327">
        <v>0.27374999999999999</v>
      </c>
    </row>
    <row r="1328" spans="1:10">
      <c r="A1328" s="14">
        <v>42114</v>
      </c>
      <c r="B1328">
        <v>2.2549999999999999</v>
      </c>
      <c r="C1328">
        <v>0.996</v>
      </c>
      <c r="D1328">
        <v>-0.81499999999999995</v>
      </c>
      <c r="E1328">
        <v>3.5000000000000003E-2</v>
      </c>
      <c r="F1328">
        <v>0.57025000000000003</v>
      </c>
      <c r="G1328">
        <v>0.10070999999999999</v>
      </c>
      <c r="H1328">
        <v>3.63</v>
      </c>
      <c r="I1328">
        <v>-0.13500000000000001</v>
      </c>
      <c r="J1328">
        <v>0.27374999999999999</v>
      </c>
    </row>
    <row r="1329" spans="1:10">
      <c r="A1329" s="14">
        <v>42115</v>
      </c>
      <c r="B1329">
        <v>2.2349999999999999</v>
      </c>
      <c r="C1329">
        <v>0.998</v>
      </c>
      <c r="D1329">
        <v>-0.80900000000000005</v>
      </c>
      <c r="E1329">
        <v>3.2000000000000001E-2</v>
      </c>
      <c r="F1329">
        <v>0.56899999999999995</v>
      </c>
      <c r="G1329">
        <v>9.4289999999999999E-2</v>
      </c>
      <c r="H1329">
        <v>3.63</v>
      </c>
      <c r="I1329">
        <v>-0.13800000000000001</v>
      </c>
      <c r="J1329">
        <v>0.2712</v>
      </c>
    </row>
    <row r="1330" spans="1:10">
      <c r="A1330" s="14">
        <v>42116</v>
      </c>
      <c r="B1330">
        <v>2.2450000000000001</v>
      </c>
      <c r="C1330">
        <v>0.998</v>
      </c>
      <c r="D1330">
        <v>-0.80400000000000005</v>
      </c>
      <c r="E1330">
        <v>2.9000000000000001E-2</v>
      </c>
      <c r="F1330">
        <v>0.56899999999999995</v>
      </c>
      <c r="G1330">
        <v>9.4289999999999999E-2</v>
      </c>
      <c r="H1330">
        <v>3.63</v>
      </c>
      <c r="I1330">
        <v>-0.13900000000000001</v>
      </c>
      <c r="J1330">
        <v>0.27589999999999998</v>
      </c>
    </row>
    <row r="1331" spans="1:10">
      <c r="A1331" s="14">
        <v>42117</v>
      </c>
      <c r="B1331">
        <v>2.2583000000000002</v>
      </c>
      <c r="C1331">
        <v>0.998</v>
      </c>
      <c r="D1331">
        <v>-0.80400000000000005</v>
      </c>
      <c r="E1331">
        <v>2.7E-2</v>
      </c>
      <c r="F1331">
        <v>0.56899999999999995</v>
      </c>
      <c r="G1331">
        <v>9.4289999999999999E-2</v>
      </c>
      <c r="H1331">
        <v>3.62</v>
      </c>
      <c r="I1331">
        <v>-0.14799999999999999</v>
      </c>
      <c r="J1331">
        <v>0.27700000000000002</v>
      </c>
    </row>
    <row r="1332" spans="1:10">
      <c r="A1332" s="14">
        <v>42118</v>
      </c>
      <c r="B1332">
        <v>2.2549999999999999</v>
      </c>
      <c r="C1332">
        <v>1</v>
      </c>
      <c r="D1332">
        <v>-0.80400000000000005</v>
      </c>
      <c r="E1332">
        <v>2.5000000000000001E-2</v>
      </c>
      <c r="F1332">
        <v>0.57025000000000003</v>
      </c>
      <c r="G1332">
        <v>9.4289999999999999E-2</v>
      </c>
      <c r="H1332">
        <v>3.63</v>
      </c>
      <c r="I1332">
        <v>-0.17899999999999999</v>
      </c>
      <c r="J1332">
        <v>0.27529999999999999</v>
      </c>
    </row>
    <row r="1333" spans="1:10">
      <c r="A1333" s="14">
        <v>42121</v>
      </c>
      <c r="B1333">
        <v>2.2450000000000001</v>
      </c>
      <c r="C1333">
        <v>0.998</v>
      </c>
      <c r="D1333">
        <v>-0.80700000000000005</v>
      </c>
      <c r="E1333">
        <v>2.5000000000000001E-2</v>
      </c>
      <c r="F1333">
        <v>0.57088000000000005</v>
      </c>
      <c r="G1333">
        <v>9.4289999999999999E-2</v>
      </c>
      <c r="H1333">
        <v>3.63</v>
      </c>
      <c r="I1333">
        <v>-0.19900000000000001</v>
      </c>
      <c r="J1333">
        <v>0.27555000000000002</v>
      </c>
    </row>
    <row r="1334" spans="1:10">
      <c r="A1334" s="14">
        <v>42122</v>
      </c>
      <c r="B1334">
        <v>2.2416999999999998</v>
      </c>
      <c r="C1334">
        <v>0.998</v>
      </c>
      <c r="D1334">
        <v>-0.80800000000000005</v>
      </c>
      <c r="E1334">
        <v>2.5000000000000001E-2</v>
      </c>
      <c r="F1334">
        <v>0.57213000000000003</v>
      </c>
      <c r="G1334">
        <v>9.4289999999999999E-2</v>
      </c>
      <c r="H1334">
        <v>3.63</v>
      </c>
      <c r="I1334">
        <v>-0.216</v>
      </c>
      <c r="J1334">
        <v>0.27434999999999998</v>
      </c>
    </row>
    <row r="1335" spans="1:10">
      <c r="A1335" s="14">
        <v>42123</v>
      </c>
      <c r="B1335">
        <v>2.2549999999999999</v>
      </c>
      <c r="C1335">
        <v>0.996</v>
      </c>
      <c r="D1335">
        <v>-0.81399999999999995</v>
      </c>
      <c r="E1335">
        <v>2.5000000000000001E-2</v>
      </c>
      <c r="F1335">
        <v>0.56999999999999995</v>
      </c>
      <c r="G1335">
        <v>9.4289999999999999E-2</v>
      </c>
      <c r="H1335">
        <v>3.63</v>
      </c>
      <c r="I1335">
        <v>-0.215</v>
      </c>
      <c r="J1335">
        <v>0.27510000000000001</v>
      </c>
    </row>
    <row r="1336" spans="1:10">
      <c r="A1336" s="14">
        <v>42124</v>
      </c>
      <c r="B1336">
        <v>2.2483</v>
      </c>
      <c r="C1336">
        <v>0.99750000000000005</v>
      </c>
      <c r="D1336">
        <v>-0.81599999999999995</v>
      </c>
      <c r="E1336">
        <v>2.4E-2</v>
      </c>
      <c r="F1336">
        <v>0.56874999999999998</v>
      </c>
      <c r="G1336">
        <v>9.4289999999999999E-2</v>
      </c>
      <c r="H1336">
        <v>3.62</v>
      </c>
      <c r="I1336">
        <v>-0.2</v>
      </c>
      <c r="J1336">
        <v>0.27575</v>
      </c>
    </row>
    <row r="1337" spans="1:10">
      <c r="A1337" s="14">
        <v>42125</v>
      </c>
      <c r="B1337">
        <v>2.1949999999999998</v>
      </c>
      <c r="C1337">
        <v>0.996</v>
      </c>
      <c r="D1337">
        <v>-0.82499999999999996</v>
      </c>
      <c r="E1337">
        <v>2.1000000000000001E-2</v>
      </c>
      <c r="F1337">
        <v>0.56874999999999998</v>
      </c>
      <c r="G1337">
        <v>9.4289999999999999E-2</v>
      </c>
      <c r="H1337">
        <v>3.64</v>
      </c>
      <c r="I1337">
        <v>-0.20799999999999999</v>
      </c>
      <c r="J1337">
        <v>0.27600000000000002</v>
      </c>
    </row>
    <row r="1338" spans="1:10">
      <c r="A1338" s="14">
        <v>42128</v>
      </c>
      <c r="B1338">
        <v>2.17</v>
      </c>
      <c r="C1338">
        <v>0.996</v>
      </c>
      <c r="D1338">
        <v>-0.83199999999999996</v>
      </c>
      <c r="E1338">
        <v>2.1999999999999999E-2</v>
      </c>
      <c r="F1338">
        <v>0.56625000000000003</v>
      </c>
      <c r="G1338">
        <v>9.4289999999999999E-2</v>
      </c>
      <c r="H1338">
        <v>3.63</v>
      </c>
      <c r="I1338">
        <v>-0.20599999999999999</v>
      </c>
      <c r="J1338">
        <v>0.27725</v>
      </c>
    </row>
    <row r="1339" spans="1:10">
      <c r="A1339" s="14">
        <v>42129</v>
      </c>
      <c r="B1339">
        <v>2.1749999999999998</v>
      </c>
      <c r="C1339">
        <v>0.996</v>
      </c>
      <c r="D1339">
        <v>-0.82899999999999996</v>
      </c>
      <c r="E1339">
        <v>2.1000000000000001E-2</v>
      </c>
      <c r="F1339">
        <v>0.56594</v>
      </c>
      <c r="G1339">
        <v>9.4289999999999999E-2</v>
      </c>
      <c r="H1339">
        <v>3.63</v>
      </c>
      <c r="I1339">
        <v>-0.20200000000000001</v>
      </c>
      <c r="J1339">
        <v>0.27750000000000002</v>
      </c>
    </row>
    <row r="1340" spans="1:10">
      <c r="A1340" s="14">
        <v>42130</v>
      </c>
      <c r="B1340">
        <v>2.1533000000000002</v>
      </c>
      <c r="C1340">
        <v>0.996</v>
      </c>
      <c r="D1340">
        <v>-0.82699999999999996</v>
      </c>
      <c r="E1340">
        <v>2.1000000000000001E-2</v>
      </c>
      <c r="F1340">
        <v>0.57125000000000004</v>
      </c>
      <c r="G1340">
        <v>9.4289999999999999E-2</v>
      </c>
      <c r="H1340">
        <v>3.63</v>
      </c>
      <c r="I1340">
        <v>-0.192</v>
      </c>
      <c r="J1340">
        <v>0.27700000000000002</v>
      </c>
    </row>
    <row r="1341" spans="1:10">
      <c r="A1341" s="14">
        <v>42131</v>
      </c>
      <c r="B1341">
        <v>2.1617000000000002</v>
      </c>
      <c r="C1341">
        <v>0.996</v>
      </c>
      <c r="D1341">
        <v>-0.81200000000000006</v>
      </c>
      <c r="E1341">
        <v>2.1000000000000001E-2</v>
      </c>
      <c r="F1341">
        <v>0.57062999999999997</v>
      </c>
      <c r="G1341">
        <v>9.4289999999999999E-2</v>
      </c>
      <c r="H1341">
        <v>3.64</v>
      </c>
      <c r="I1341">
        <v>-0.191</v>
      </c>
      <c r="J1341">
        <v>0.27900000000000003</v>
      </c>
    </row>
    <row r="1342" spans="1:10">
      <c r="A1342" s="14">
        <v>42132</v>
      </c>
      <c r="B1342">
        <v>2.16</v>
      </c>
      <c r="C1342">
        <v>0.996</v>
      </c>
      <c r="D1342">
        <v>-0.81</v>
      </c>
      <c r="E1342">
        <v>2.1000000000000001E-2</v>
      </c>
      <c r="F1342">
        <v>0.57062999999999997</v>
      </c>
      <c r="G1342">
        <v>9.4289999999999999E-2</v>
      </c>
      <c r="H1342">
        <v>3.63</v>
      </c>
      <c r="I1342">
        <v>-0.187</v>
      </c>
      <c r="J1342">
        <v>0.27900000000000003</v>
      </c>
    </row>
    <row r="1343" spans="1:10">
      <c r="A1343" s="14">
        <v>42135</v>
      </c>
      <c r="B1343">
        <v>2.14</v>
      </c>
      <c r="C1343">
        <v>0.996</v>
      </c>
      <c r="D1343">
        <v>-0.80800000000000005</v>
      </c>
      <c r="E1343">
        <v>1.7999999999999999E-2</v>
      </c>
      <c r="F1343">
        <v>0.57274999999999998</v>
      </c>
      <c r="G1343">
        <v>9.4289999999999999E-2</v>
      </c>
      <c r="H1343">
        <v>3.64</v>
      </c>
      <c r="I1343">
        <v>-0.187</v>
      </c>
      <c r="J1343">
        <v>0.27815000000000001</v>
      </c>
    </row>
    <row r="1344" spans="1:10">
      <c r="A1344" s="14">
        <v>42136</v>
      </c>
      <c r="B1344">
        <v>2.145</v>
      </c>
      <c r="C1344">
        <v>0.996</v>
      </c>
      <c r="D1344">
        <v>-0.8</v>
      </c>
      <c r="E1344">
        <v>1.9E-2</v>
      </c>
      <c r="F1344">
        <v>0.56813000000000002</v>
      </c>
      <c r="G1344">
        <v>9.4289999999999999E-2</v>
      </c>
      <c r="H1344">
        <v>3.64</v>
      </c>
      <c r="I1344">
        <v>-0.19400000000000001</v>
      </c>
      <c r="J1344">
        <v>0.27815000000000001</v>
      </c>
    </row>
    <row r="1345" spans="1:10">
      <c r="A1345" s="14">
        <v>42137</v>
      </c>
      <c r="B1345">
        <v>2.1482999999999999</v>
      </c>
      <c r="C1345">
        <v>0.996</v>
      </c>
      <c r="D1345">
        <v>-0.79400000000000004</v>
      </c>
      <c r="E1345">
        <v>1.7999999999999999E-2</v>
      </c>
      <c r="F1345">
        <v>0.56874999999999998</v>
      </c>
      <c r="G1345">
        <v>9.4289999999999999E-2</v>
      </c>
      <c r="H1345">
        <v>3.62</v>
      </c>
      <c r="I1345">
        <v>-0.20799999999999999</v>
      </c>
      <c r="J1345">
        <v>0.27875</v>
      </c>
    </row>
    <row r="1346" spans="1:10">
      <c r="A1346" s="14">
        <v>42138</v>
      </c>
      <c r="B1346">
        <v>2.145</v>
      </c>
      <c r="C1346">
        <v>0.998</v>
      </c>
      <c r="D1346">
        <v>-0.79500000000000004</v>
      </c>
      <c r="E1346">
        <v>1.7999999999999999E-2</v>
      </c>
      <c r="F1346">
        <v>0.5675</v>
      </c>
      <c r="G1346">
        <v>9.6430000000000002E-2</v>
      </c>
      <c r="H1346">
        <v>3.63</v>
      </c>
      <c r="I1346">
        <v>-0.224</v>
      </c>
      <c r="J1346">
        <v>0.27975</v>
      </c>
    </row>
    <row r="1347" spans="1:10">
      <c r="A1347" s="14">
        <v>42139</v>
      </c>
      <c r="B1347">
        <v>2.14</v>
      </c>
      <c r="C1347">
        <v>0.998</v>
      </c>
      <c r="D1347">
        <v>-0.79300000000000004</v>
      </c>
      <c r="E1347">
        <v>1.6E-2</v>
      </c>
      <c r="F1347">
        <v>0.5675</v>
      </c>
      <c r="G1347">
        <v>0.10070999999999999</v>
      </c>
      <c r="H1347">
        <v>3.63</v>
      </c>
      <c r="I1347">
        <v>-0.22700000000000001</v>
      </c>
      <c r="J1347">
        <v>0.27589999999999998</v>
      </c>
    </row>
    <row r="1348" spans="1:10">
      <c r="A1348" s="14">
        <v>42142</v>
      </c>
      <c r="B1348">
        <v>2.1383000000000001</v>
      </c>
      <c r="C1348">
        <v>0.998</v>
      </c>
      <c r="D1348">
        <v>-0.79300000000000004</v>
      </c>
      <c r="E1348">
        <v>1.4E-2</v>
      </c>
      <c r="F1348">
        <v>0.56813000000000002</v>
      </c>
      <c r="G1348">
        <v>0.10070999999999999</v>
      </c>
      <c r="H1348">
        <v>3.62</v>
      </c>
      <c r="I1348">
        <v>-0.222</v>
      </c>
      <c r="J1348">
        <v>0.27600000000000002</v>
      </c>
    </row>
    <row r="1349" spans="1:10">
      <c r="A1349" s="14">
        <v>42143</v>
      </c>
      <c r="B1349">
        <v>2.1349999999999998</v>
      </c>
      <c r="C1349">
        <v>0.998</v>
      </c>
      <c r="D1349">
        <v>-0.79200000000000004</v>
      </c>
      <c r="E1349">
        <v>1.2E-2</v>
      </c>
      <c r="F1349">
        <v>0.56813000000000002</v>
      </c>
      <c r="G1349">
        <v>0.10070999999999999</v>
      </c>
      <c r="H1349">
        <v>3.62</v>
      </c>
      <c r="I1349">
        <v>-0.224</v>
      </c>
      <c r="J1349">
        <v>0.27884999999999999</v>
      </c>
    </row>
    <row r="1350" spans="1:10">
      <c r="A1350" s="14">
        <v>42144</v>
      </c>
      <c r="B1350">
        <v>2.1366999999999998</v>
      </c>
      <c r="C1350">
        <v>0.998</v>
      </c>
      <c r="D1350">
        <v>-0.79200000000000004</v>
      </c>
      <c r="E1350">
        <v>1.2E-2</v>
      </c>
      <c r="F1350">
        <v>0.5675</v>
      </c>
      <c r="G1350">
        <v>0.10070999999999999</v>
      </c>
      <c r="H1350">
        <v>3.63</v>
      </c>
      <c r="I1350">
        <v>-0.223</v>
      </c>
      <c r="J1350">
        <v>0.27984999999999999</v>
      </c>
    </row>
    <row r="1351" spans="1:10">
      <c r="A1351" s="14">
        <v>42145</v>
      </c>
      <c r="B1351">
        <v>2.13</v>
      </c>
      <c r="C1351">
        <v>0.998</v>
      </c>
      <c r="D1351">
        <v>-0.79</v>
      </c>
      <c r="E1351">
        <v>1.0999999999999999E-2</v>
      </c>
      <c r="F1351">
        <v>0.5675</v>
      </c>
      <c r="G1351">
        <v>0.10070999999999999</v>
      </c>
      <c r="H1351">
        <v>3.63</v>
      </c>
      <c r="I1351">
        <v>-0.221</v>
      </c>
      <c r="J1351">
        <v>0.27660000000000001</v>
      </c>
    </row>
    <row r="1352" spans="1:10">
      <c r="A1352" s="14">
        <v>42146</v>
      </c>
      <c r="B1352">
        <v>2.13</v>
      </c>
      <c r="C1352">
        <v>0.997</v>
      </c>
      <c r="D1352">
        <v>-0.79200000000000004</v>
      </c>
      <c r="E1352">
        <v>8.0000000000000002E-3</v>
      </c>
      <c r="F1352">
        <v>0.5675</v>
      </c>
      <c r="G1352">
        <v>0.10070999999999999</v>
      </c>
      <c r="H1352">
        <v>3.64</v>
      </c>
      <c r="I1352">
        <v>-0.21</v>
      </c>
      <c r="J1352">
        <v>0.27500000000000002</v>
      </c>
    </row>
    <row r="1353" spans="1:10">
      <c r="A1353" s="14">
        <v>42149</v>
      </c>
      <c r="B1353">
        <v>2.125</v>
      </c>
      <c r="C1353">
        <v>0.99399999999999999</v>
      </c>
      <c r="D1353">
        <v>-0.79200000000000004</v>
      </c>
      <c r="E1353">
        <v>4.0000000000000001E-3</v>
      </c>
      <c r="F1353">
        <v>0.5675</v>
      </c>
      <c r="G1353">
        <v>0.10070999999999999</v>
      </c>
      <c r="H1353">
        <v>3.64</v>
      </c>
      <c r="I1353">
        <v>-0.2</v>
      </c>
      <c r="J1353">
        <v>0.27389999999999998</v>
      </c>
    </row>
    <row r="1354" spans="1:10">
      <c r="A1354" s="14">
        <v>42150</v>
      </c>
      <c r="B1354">
        <v>2.14</v>
      </c>
      <c r="C1354">
        <v>0.99199999999999999</v>
      </c>
      <c r="D1354">
        <v>-0.79200000000000004</v>
      </c>
      <c r="E1354">
        <v>2E-3</v>
      </c>
      <c r="F1354">
        <v>0.56688000000000005</v>
      </c>
      <c r="G1354">
        <v>9.9290000000000003E-2</v>
      </c>
      <c r="H1354">
        <v>3.65</v>
      </c>
      <c r="I1354">
        <v>-0.21199999999999999</v>
      </c>
      <c r="J1354">
        <v>0.27600000000000002</v>
      </c>
    </row>
    <row r="1355" spans="1:10">
      <c r="A1355" s="14">
        <v>42151</v>
      </c>
      <c r="B1355">
        <v>2.15</v>
      </c>
      <c r="C1355">
        <v>0.99</v>
      </c>
      <c r="D1355">
        <v>-0.79200000000000004</v>
      </c>
      <c r="E1355">
        <v>1E-3</v>
      </c>
      <c r="F1355">
        <v>0.56688000000000005</v>
      </c>
      <c r="G1355">
        <v>9.7860000000000003E-2</v>
      </c>
      <c r="H1355">
        <v>3.64</v>
      </c>
      <c r="I1355">
        <v>-0.218</v>
      </c>
      <c r="J1355">
        <v>0.27650000000000002</v>
      </c>
    </row>
    <row r="1356" spans="1:10">
      <c r="A1356" s="14">
        <v>42152</v>
      </c>
      <c r="B1356">
        <v>2.1467000000000001</v>
      </c>
      <c r="C1356">
        <v>0.99</v>
      </c>
      <c r="D1356">
        <v>-0.79200000000000004</v>
      </c>
      <c r="E1356">
        <v>1E-3</v>
      </c>
      <c r="F1356">
        <v>0.56688000000000005</v>
      </c>
      <c r="G1356">
        <v>9.7860000000000003E-2</v>
      </c>
      <c r="H1356">
        <v>3.63</v>
      </c>
      <c r="I1356">
        <v>-0.23</v>
      </c>
      <c r="J1356">
        <v>0.27600000000000002</v>
      </c>
    </row>
    <row r="1357" spans="1:10">
      <c r="A1357" s="14">
        <v>42153</v>
      </c>
      <c r="B1357">
        <v>2.145</v>
      </c>
      <c r="C1357">
        <v>0.99399999999999999</v>
      </c>
      <c r="D1357">
        <v>-0.79200000000000004</v>
      </c>
      <c r="E1357">
        <v>-1E-3</v>
      </c>
      <c r="F1357">
        <v>0.56688000000000005</v>
      </c>
      <c r="G1357">
        <v>9.9290000000000003E-2</v>
      </c>
      <c r="H1357">
        <v>3.64</v>
      </c>
      <c r="I1357">
        <v>-0.23799999999999999</v>
      </c>
      <c r="J1357">
        <v>0.28100000000000003</v>
      </c>
    </row>
    <row r="1358" spans="1:10">
      <c r="A1358" s="14">
        <v>42156</v>
      </c>
      <c r="B1358">
        <v>2.13</v>
      </c>
      <c r="C1358">
        <v>0.996</v>
      </c>
      <c r="D1358">
        <v>-0.78800000000000003</v>
      </c>
      <c r="E1358">
        <v>-2E-3</v>
      </c>
      <c r="F1358">
        <v>0.56688000000000005</v>
      </c>
      <c r="G1358">
        <v>9.7860000000000003E-2</v>
      </c>
      <c r="H1358">
        <v>3.64</v>
      </c>
      <c r="I1358">
        <v>-0.245</v>
      </c>
      <c r="J1358">
        <v>0.28349999999999997</v>
      </c>
    </row>
    <row r="1359" spans="1:10">
      <c r="A1359" s="14">
        <v>42157</v>
      </c>
      <c r="B1359">
        <v>2.13</v>
      </c>
      <c r="C1359">
        <v>0.998</v>
      </c>
      <c r="D1359">
        <v>-0.78800000000000003</v>
      </c>
      <c r="E1359">
        <v>-2E-3</v>
      </c>
      <c r="F1359">
        <v>0.56688000000000005</v>
      </c>
      <c r="G1359">
        <v>0.10070999999999999</v>
      </c>
      <c r="H1359">
        <v>3.64</v>
      </c>
      <c r="I1359">
        <v>-0.255</v>
      </c>
      <c r="J1359">
        <v>0.28199999999999997</v>
      </c>
    </row>
    <row r="1360" spans="1:10">
      <c r="A1360" s="14">
        <v>42158</v>
      </c>
      <c r="B1360">
        <v>2.1467000000000001</v>
      </c>
      <c r="C1360">
        <v>0.998</v>
      </c>
      <c r="D1360">
        <v>-0.78800000000000003</v>
      </c>
      <c r="E1360">
        <v>-1E-3</v>
      </c>
      <c r="F1360">
        <v>0.57062999999999997</v>
      </c>
      <c r="G1360">
        <v>0.10070999999999999</v>
      </c>
      <c r="H1360">
        <v>3.64</v>
      </c>
      <c r="I1360">
        <v>-0.25700000000000001</v>
      </c>
      <c r="J1360">
        <v>0.28449999999999998</v>
      </c>
    </row>
    <row r="1361" spans="1:10">
      <c r="A1361" s="14">
        <v>42159</v>
      </c>
      <c r="B1361">
        <v>2.145</v>
      </c>
      <c r="C1361">
        <v>0.998</v>
      </c>
      <c r="D1361">
        <v>-0.78800000000000003</v>
      </c>
      <c r="E1361">
        <v>-2E-3</v>
      </c>
      <c r="F1361">
        <v>0.57094</v>
      </c>
      <c r="G1361">
        <v>0.10070999999999999</v>
      </c>
      <c r="H1361">
        <v>3.63</v>
      </c>
      <c r="I1361">
        <v>-0.254</v>
      </c>
      <c r="J1361">
        <v>0.28584999999999999</v>
      </c>
    </row>
    <row r="1362" spans="1:10">
      <c r="A1362" s="14">
        <v>42160</v>
      </c>
      <c r="B1362">
        <v>2.15</v>
      </c>
      <c r="C1362">
        <v>0.998</v>
      </c>
      <c r="D1362">
        <v>-0.78800000000000003</v>
      </c>
      <c r="E1362">
        <v>-5.0000000000000001E-3</v>
      </c>
      <c r="F1362">
        <v>0.56718999999999997</v>
      </c>
      <c r="G1362">
        <v>9.7860000000000003E-2</v>
      </c>
      <c r="H1362">
        <v>3.6280000000000001</v>
      </c>
      <c r="I1362">
        <v>-0.251</v>
      </c>
      <c r="J1362">
        <v>0.28349999999999997</v>
      </c>
    </row>
    <row r="1363" spans="1:10">
      <c r="A1363" s="14">
        <v>42164</v>
      </c>
      <c r="B1363">
        <v>2.1433</v>
      </c>
      <c r="C1363">
        <v>0.998</v>
      </c>
      <c r="D1363">
        <v>-0.78800000000000003</v>
      </c>
      <c r="E1363">
        <v>-5.0000000000000001E-3</v>
      </c>
      <c r="F1363">
        <v>0.57094</v>
      </c>
      <c r="G1363">
        <v>0.10070999999999999</v>
      </c>
      <c r="H1363">
        <v>3.63</v>
      </c>
      <c r="I1363">
        <v>-0.25700000000000001</v>
      </c>
      <c r="J1363">
        <v>0.28275</v>
      </c>
    </row>
    <row r="1364" spans="1:10">
      <c r="A1364" s="14">
        <v>42165</v>
      </c>
      <c r="B1364">
        <v>2.15</v>
      </c>
      <c r="C1364">
        <v>0.998</v>
      </c>
      <c r="D1364">
        <v>-0.78800000000000003</v>
      </c>
      <c r="E1364">
        <v>-5.0000000000000001E-3</v>
      </c>
      <c r="F1364">
        <v>0.56718999999999997</v>
      </c>
      <c r="G1364">
        <v>9.6430000000000002E-2</v>
      </c>
      <c r="H1364">
        <v>3.64</v>
      </c>
      <c r="I1364">
        <v>-0.25800000000000001</v>
      </c>
      <c r="J1364">
        <v>0.28375</v>
      </c>
    </row>
    <row r="1365" spans="1:10">
      <c r="A1365" s="14">
        <v>42166</v>
      </c>
      <c r="B1365">
        <v>2.16</v>
      </c>
      <c r="C1365">
        <v>0.998</v>
      </c>
      <c r="D1365">
        <v>-0.78800000000000003</v>
      </c>
      <c r="E1365">
        <v>-7.0000000000000001E-3</v>
      </c>
      <c r="F1365">
        <v>0.56718999999999997</v>
      </c>
      <c r="G1365">
        <v>9.6430000000000002E-2</v>
      </c>
      <c r="H1365">
        <v>3.621</v>
      </c>
      <c r="I1365">
        <v>-0.24299999999999999</v>
      </c>
      <c r="J1365">
        <v>0.28249999999999997</v>
      </c>
    </row>
    <row r="1366" spans="1:10">
      <c r="A1366" s="14">
        <v>42167</v>
      </c>
      <c r="B1366">
        <v>2.1633</v>
      </c>
      <c r="C1366">
        <v>0.998</v>
      </c>
      <c r="D1366">
        <v>-0.78800000000000003</v>
      </c>
      <c r="E1366">
        <v>-8.0000000000000002E-3</v>
      </c>
      <c r="F1366">
        <v>0.56843999999999995</v>
      </c>
      <c r="G1366">
        <v>9.5000000000000001E-2</v>
      </c>
      <c r="H1366">
        <v>3.63</v>
      </c>
      <c r="I1366">
        <v>-0.218</v>
      </c>
      <c r="J1366">
        <v>0.2787</v>
      </c>
    </row>
    <row r="1367" spans="1:10">
      <c r="A1367" s="14">
        <v>42170</v>
      </c>
      <c r="B1367">
        <v>2.1583000000000001</v>
      </c>
      <c r="C1367">
        <v>0.997</v>
      </c>
      <c r="D1367">
        <v>-0.78800000000000003</v>
      </c>
      <c r="E1367">
        <v>-8.0000000000000002E-3</v>
      </c>
      <c r="F1367">
        <v>0.57030999999999998</v>
      </c>
      <c r="G1367">
        <v>9.4289999999999999E-2</v>
      </c>
      <c r="H1367">
        <v>3.62</v>
      </c>
      <c r="I1367">
        <v>-0.20599999999999999</v>
      </c>
      <c r="J1367">
        <v>0.2792</v>
      </c>
    </row>
    <row r="1368" spans="1:10">
      <c r="A1368" s="14">
        <v>42171</v>
      </c>
      <c r="B1368">
        <v>2.1533000000000002</v>
      </c>
      <c r="C1368">
        <v>0.997</v>
      </c>
      <c r="D1368">
        <v>-0.77900000000000003</v>
      </c>
      <c r="E1368">
        <v>-8.9999999999999993E-3</v>
      </c>
      <c r="F1368">
        <v>0.57094</v>
      </c>
      <c r="G1368">
        <v>9.7860000000000003E-2</v>
      </c>
      <c r="H1368">
        <v>3.6160000000000001</v>
      </c>
      <c r="I1368">
        <v>-0.218</v>
      </c>
      <c r="J1368">
        <v>0.27889999999999998</v>
      </c>
    </row>
    <row r="1369" spans="1:10">
      <c r="A1369" s="14">
        <v>42172</v>
      </c>
      <c r="B1369">
        <v>2.1549999999999998</v>
      </c>
      <c r="C1369">
        <v>0.997</v>
      </c>
      <c r="D1369">
        <v>-0.77800000000000002</v>
      </c>
      <c r="E1369">
        <v>-8.9999999999999993E-3</v>
      </c>
      <c r="F1369">
        <v>0.56938</v>
      </c>
      <c r="G1369">
        <v>0.10070999999999999</v>
      </c>
      <c r="H1369">
        <v>3.63</v>
      </c>
      <c r="I1369">
        <v>-0.214</v>
      </c>
      <c r="J1369">
        <v>0.28120000000000001</v>
      </c>
    </row>
    <row r="1370" spans="1:10">
      <c r="A1370" s="14">
        <v>42173</v>
      </c>
      <c r="B1370">
        <v>2.145</v>
      </c>
      <c r="C1370">
        <v>0.997</v>
      </c>
      <c r="D1370">
        <v>-0.77800000000000002</v>
      </c>
      <c r="E1370">
        <v>-8.9999999999999993E-3</v>
      </c>
      <c r="F1370">
        <v>0.57125000000000004</v>
      </c>
      <c r="G1370">
        <v>9.7860000000000003E-2</v>
      </c>
      <c r="H1370">
        <v>3.6</v>
      </c>
      <c r="I1370">
        <v>-0.21099999999999999</v>
      </c>
      <c r="J1370">
        <v>0.28220000000000001</v>
      </c>
    </row>
    <row r="1371" spans="1:10">
      <c r="A1371" s="14">
        <v>42174</v>
      </c>
      <c r="B1371">
        <v>2.1433</v>
      </c>
      <c r="C1371">
        <v>0.997</v>
      </c>
      <c r="D1371">
        <v>-0.77800000000000002</v>
      </c>
      <c r="E1371">
        <v>-8.9999999999999993E-3</v>
      </c>
      <c r="F1371">
        <v>0.56874999999999998</v>
      </c>
      <c r="G1371">
        <v>0.10070999999999999</v>
      </c>
      <c r="H1371">
        <v>3.5920000000000001</v>
      </c>
      <c r="I1371">
        <v>-0.21199999999999999</v>
      </c>
      <c r="J1371">
        <v>0.28549999999999998</v>
      </c>
    </row>
    <row r="1372" spans="1:10">
      <c r="A1372" s="14">
        <v>42177</v>
      </c>
      <c r="B1372">
        <v>2.1533000000000002</v>
      </c>
      <c r="C1372">
        <v>0.997</v>
      </c>
      <c r="D1372">
        <v>-0.77600000000000002</v>
      </c>
      <c r="E1372">
        <v>-8.9999999999999993E-3</v>
      </c>
      <c r="F1372">
        <v>0.56874999999999998</v>
      </c>
      <c r="G1372">
        <v>9.8570000000000005E-2</v>
      </c>
      <c r="H1372">
        <v>3.61</v>
      </c>
      <c r="I1372">
        <v>-0.21299999999999999</v>
      </c>
      <c r="J1372">
        <v>0.28784999999999999</v>
      </c>
    </row>
    <row r="1373" spans="1:10">
      <c r="A1373" s="14">
        <v>42178</v>
      </c>
      <c r="B1373">
        <v>2.15</v>
      </c>
      <c r="C1373">
        <v>0.996</v>
      </c>
      <c r="D1373">
        <v>-0.77500000000000002</v>
      </c>
      <c r="E1373">
        <v>-8.9999999999999993E-3</v>
      </c>
      <c r="F1373">
        <v>0.56874999999999998</v>
      </c>
      <c r="G1373">
        <v>9.7140000000000004E-2</v>
      </c>
      <c r="H1373">
        <v>3.597</v>
      </c>
      <c r="I1373">
        <v>-0.21299999999999999</v>
      </c>
      <c r="J1373">
        <v>0.28584999999999999</v>
      </c>
    </row>
    <row r="1374" spans="1:10">
      <c r="A1374" s="14">
        <v>42179</v>
      </c>
      <c r="B1374">
        <v>2.1566999999999998</v>
      </c>
      <c r="C1374">
        <v>0.99199999999999999</v>
      </c>
      <c r="D1374">
        <v>-0.77500000000000002</v>
      </c>
      <c r="E1374">
        <v>-0.01</v>
      </c>
      <c r="F1374">
        <v>0.57125000000000004</v>
      </c>
      <c r="G1374">
        <v>9.8570000000000005E-2</v>
      </c>
      <c r="H1374">
        <v>3.62</v>
      </c>
      <c r="I1374">
        <v>-0.20599999999999999</v>
      </c>
      <c r="J1374">
        <v>0.28605000000000003</v>
      </c>
    </row>
    <row r="1375" spans="1:10">
      <c r="A1375" s="14">
        <v>42180</v>
      </c>
      <c r="B1375">
        <v>2.165</v>
      </c>
      <c r="C1375">
        <v>0.99</v>
      </c>
      <c r="D1375">
        <v>-0.77700000000000002</v>
      </c>
      <c r="E1375">
        <v>-1.0999999999999999E-2</v>
      </c>
      <c r="F1375">
        <v>0.57125000000000004</v>
      </c>
      <c r="G1375">
        <v>9.8570000000000005E-2</v>
      </c>
      <c r="H1375">
        <v>3.63</v>
      </c>
      <c r="I1375">
        <v>-0.2</v>
      </c>
      <c r="J1375">
        <v>0.28325</v>
      </c>
    </row>
    <row r="1376" spans="1:10">
      <c r="A1376" s="14">
        <v>42181</v>
      </c>
      <c r="B1376">
        <v>2.15</v>
      </c>
      <c r="C1376">
        <v>0.99</v>
      </c>
      <c r="D1376">
        <v>-0.78200000000000003</v>
      </c>
      <c r="E1376">
        <v>-1.2E-2</v>
      </c>
      <c r="F1376">
        <v>0.57125000000000004</v>
      </c>
      <c r="G1376">
        <v>9.7140000000000004E-2</v>
      </c>
      <c r="H1376">
        <v>3.64</v>
      </c>
      <c r="I1376">
        <v>-0.20300000000000001</v>
      </c>
      <c r="J1376">
        <v>0.28625</v>
      </c>
    </row>
    <row r="1377" spans="1:10">
      <c r="A1377" s="14">
        <v>42184</v>
      </c>
      <c r="B1377">
        <v>2.1349999999999998</v>
      </c>
      <c r="C1377">
        <v>0.98699999999999999</v>
      </c>
      <c r="D1377">
        <v>-0.78900000000000003</v>
      </c>
      <c r="E1377">
        <v>-1.2E-2</v>
      </c>
      <c r="F1377">
        <v>0.57313000000000003</v>
      </c>
      <c r="G1377">
        <v>9.8570000000000005E-2</v>
      </c>
      <c r="H1377">
        <v>3.64</v>
      </c>
      <c r="I1377">
        <v>-0.215</v>
      </c>
      <c r="J1377">
        <v>0.28570000000000001</v>
      </c>
    </row>
    <row r="1378" spans="1:10">
      <c r="A1378" s="14">
        <v>42185</v>
      </c>
      <c r="B1378">
        <v>2.15</v>
      </c>
      <c r="C1378">
        <v>0.98199999999999998</v>
      </c>
      <c r="D1378">
        <v>-0.78500000000000003</v>
      </c>
      <c r="E1378">
        <v>-1.2E-2</v>
      </c>
      <c r="F1378">
        <v>0.57188000000000005</v>
      </c>
      <c r="G1378">
        <v>9.7140000000000004E-2</v>
      </c>
      <c r="H1378">
        <v>3.64</v>
      </c>
      <c r="I1378">
        <v>-0.221</v>
      </c>
      <c r="J1378">
        <v>0.28079999999999999</v>
      </c>
    </row>
    <row r="1379" spans="1:10">
      <c r="A1379" s="14">
        <v>42186</v>
      </c>
      <c r="B1379">
        <v>2.14</v>
      </c>
      <c r="C1379">
        <v>0.97599999999999998</v>
      </c>
      <c r="D1379">
        <v>-0.78500000000000003</v>
      </c>
      <c r="E1379">
        <v>-1.2E-2</v>
      </c>
      <c r="F1379">
        <v>0.57188000000000005</v>
      </c>
      <c r="G1379">
        <v>9.5710000000000003E-2</v>
      </c>
      <c r="H1379">
        <v>3.62</v>
      </c>
      <c r="I1379">
        <v>-0.28000000000000003</v>
      </c>
      <c r="J1379">
        <v>0.28129999999999999</v>
      </c>
    </row>
    <row r="1380" spans="1:10">
      <c r="A1380" s="14">
        <v>42187</v>
      </c>
      <c r="B1380">
        <v>2.145</v>
      </c>
      <c r="C1380">
        <v>0.96699999999999997</v>
      </c>
      <c r="D1380">
        <v>-0.78500000000000003</v>
      </c>
      <c r="E1380">
        <v>-1.2E-2</v>
      </c>
      <c r="F1380">
        <v>0.57188000000000005</v>
      </c>
      <c r="G1380">
        <v>9.5710000000000003E-2</v>
      </c>
      <c r="H1380">
        <v>3.63</v>
      </c>
      <c r="I1380">
        <v>-0.28000000000000003</v>
      </c>
      <c r="J1380">
        <v>0.28225</v>
      </c>
    </row>
    <row r="1381" spans="1:10">
      <c r="A1381" s="14">
        <v>42188</v>
      </c>
      <c r="B1381">
        <v>2.15</v>
      </c>
      <c r="C1381">
        <v>0.96599999999999997</v>
      </c>
      <c r="D1381">
        <v>-0.78400000000000003</v>
      </c>
      <c r="E1381">
        <v>-1.2999999999999999E-2</v>
      </c>
      <c r="F1381">
        <v>0.57188000000000005</v>
      </c>
      <c r="G1381">
        <v>9.7140000000000004E-2</v>
      </c>
      <c r="H1381">
        <v>3.62</v>
      </c>
      <c r="I1381">
        <v>-0.27800000000000002</v>
      </c>
      <c r="J1381">
        <v>0.28075</v>
      </c>
    </row>
    <row r="1382" spans="1:10">
      <c r="A1382" s="14">
        <v>42191</v>
      </c>
      <c r="B1382">
        <v>2.14</v>
      </c>
      <c r="C1382">
        <v>0.95599999999999996</v>
      </c>
      <c r="D1382">
        <v>-0.78100000000000003</v>
      </c>
      <c r="E1382">
        <v>-1.2999999999999999E-2</v>
      </c>
      <c r="F1382">
        <v>0.57343999999999995</v>
      </c>
      <c r="G1382">
        <v>9.5710000000000003E-2</v>
      </c>
      <c r="H1382">
        <v>3.5910000000000002</v>
      </c>
      <c r="I1382">
        <v>-0.27</v>
      </c>
      <c r="J1382">
        <v>0.28075</v>
      </c>
    </row>
    <row r="1383" spans="1:10">
      <c r="A1383" s="14">
        <v>42192</v>
      </c>
      <c r="B1383">
        <v>2.1349999999999998</v>
      </c>
      <c r="C1383">
        <v>0.94199999999999995</v>
      </c>
      <c r="D1383">
        <v>-0.78100000000000003</v>
      </c>
      <c r="E1383">
        <v>-1.2999999999999999E-2</v>
      </c>
      <c r="F1383">
        <v>0.57499999999999996</v>
      </c>
      <c r="G1383">
        <v>9.5710000000000003E-2</v>
      </c>
      <c r="H1383">
        <v>3.59</v>
      </c>
      <c r="I1383">
        <v>-0.26100000000000001</v>
      </c>
      <c r="J1383">
        <v>0.28199999999999997</v>
      </c>
    </row>
    <row r="1384" spans="1:10">
      <c r="A1384" s="14">
        <v>42193</v>
      </c>
      <c r="B1384">
        <v>2.1467000000000001</v>
      </c>
      <c r="C1384">
        <v>0.746</v>
      </c>
      <c r="D1384">
        <v>-0.78200000000000003</v>
      </c>
      <c r="E1384">
        <v>-1.2E-2</v>
      </c>
      <c r="F1384">
        <v>0.57687999999999995</v>
      </c>
      <c r="G1384">
        <v>9.4289999999999999E-2</v>
      </c>
      <c r="H1384">
        <v>3.57</v>
      </c>
      <c r="I1384">
        <v>-0.248</v>
      </c>
      <c r="J1384">
        <v>0.28175</v>
      </c>
    </row>
    <row r="1385" spans="1:10">
      <c r="A1385" s="14">
        <v>42194</v>
      </c>
      <c r="B1385">
        <v>2.145</v>
      </c>
      <c r="C1385">
        <v>0.74399999999999999</v>
      </c>
      <c r="D1385">
        <v>-0.78400000000000003</v>
      </c>
      <c r="E1385">
        <v>-1.2999999999999999E-2</v>
      </c>
      <c r="F1385">
        <v>0.57938000000000001</v>
      </c>
      <c r="G1385">
        <v>9.6430000000000002E-2</v>
      </c>
      <c r="H1385">
        <v>3.54</v>
      </c>
      <c r="I1385">
        <v>-0.247</v>
      </c>
      <c r="J1385">
        <v>0.28370000000000001</v>
      </c>
    </row>
    <row r="1386" spans="1:10">
      <c r="A1386" s="14">
        <v>42195</v>
      </c>
      <c r="B1386">
        <v>2.1417000000000002</v>
      </c>
      <c r="C1386">
        <v>0.74399999999999999</v>
      </c>
      <c r="D1386">
        <v>-0.78900000000000003</v>
      </c>
      <c r="E1386">
        <v>-1.2999999999999999E-2</v>
      </c>
      <c r="F1386">
        <v>0.57850000000000001</v>
      </c>
      <c r="G1386">
        <v>9.9290000000000003E-2</v>
      </c>
      <c r="H1386">
        <v>3.56</v>
      </c>
      <c r="I1386">
        <v>-0.249</v>
      </c>
      <c r="J1386">
        <v>0.28320000000000001</v>
      </c>
    </row>
    <row r="1387" spans="1:10">
      <c r="A1387" s="14">
        <v>42198</v>
      </c>
      <c r="B1387">
        <v>2.15</v>
      </c>
      <c r="C1387">
        <v>0.74399999999999999</v>
      </c>
      <c r="D1387">
        <v>-0.78900000000000003</v>
      </c>
      <c r="E1387">
        <v>-1.4E-2</v>
      </c>
      <c r="F1387">
        <v>0.57687999999999995</v>
      </c>
      <c r="G1387">
        <v>0.10070999999999999</v>
      </c>
      <c r="H1387">
        <v>3.528</v>
      </c>
      <c r="I1387">
        <v>-0.252</v>
      </c>
      <c r="J1387">
        <v>0.28360000000000002</v>
      </c>
    </row>
    <row r="1388" spans="1:10">
      <c r="A1388" s="14">
        <v>42199</v>
      </c>
      <c r="B1388">
        <v>2.15</v>
      </c>
      <c r="C1388">
        <v>0.74399999999999999</v>
      </c>
      <c r="D1388">
        <v>-0.78900000000000003</v>
      </c>
      <c r="E1388">
        <v>-1.2999999999999999E-2</v>
      </c>
      <c r="F1388">
        <v>0.57813000000000003</v>
      </c>
      <c r="G1388">
        <v>0.10070999999999999</v>
      </c>
      <c r="H1388">
        <v>3.55</v>
      </c>
      <c r="I1388">
        <v>-0.245</v>
      </c>
      <c r="J1388">
        <v>0.28349999999999997</v>
      </c>
    </row>
    <row r="1389" spans="1:10">
      <c r="A1389" s="14">
        <v>42200</v>
      </c>
      <c r="B1389">
        <v>2.15</v>
      </c>
      <c r="C1389">
        <v>0.74399999999999999</v>
      </c>
      <c r="D1389">
        <v>-0.78900000000000003</v>
      </c>
      <c r="E1389">
        <v>-1.2999999999999999E-2</v>
      </c>
      <c r="F1389">
        <v>0.57687999999999995</v>
      </c>
      <c r="G1389">
        <v>0.10070999999999999</v>
      </c>
      <c r="H1389">
        <v>3.52</v>
      </c>
      <c r="I1389">
        <v>-0.23799999999999999</v>
      </c>
      <c r="J1389">
        <v>0.2843</v>
      </c>
    </row>
    <row r="1390" spans="1:10">
      <c r="A1390" s="14">
        <v>42201</v>
      </c>
      <c r="B1390">
        <v>2.14</v>
      </c>
      <c r="C1390">
        <v>0.74399999999999999</v>
      </c>
      <c r="D1390">
        <v>-0.79200000000000004</v>
      </c>
      <c r="E1390">
        <v>-1.2999999999999999E-2</v>
      </c>
      <c r="F1390">
        <v>0.57938000000000001</v>
      </c>
      <c r="G1390">
        <v>9.6430000000000002E-2</v>
      </c>
      <c r="H1390">
        <v>3.48</v>
      </c>
      <c r="I1390">
        <v>-0.23400000000000001</v>
      </c>
      <c r="J1390">
        <v>0.28425</v>
      </c>
    </row>
    <row r="1391" spans="1:10">
      <c r="A1391" s="14">
        <v>42202</v>
      </c>
      <c r="B1391">
        <v>2.145</v>
      </c>
      <c r="C1391">
        <v>0.74399999999999999</v>
      </c>
      <c r="D1391">
        <v>-0.79200000000000004</v>
      </c>
      <c r="E1391">
        <v>-1.2999999999999999E-2</v>
      </c>
      <c r="F1391">
        <v>0.57813000000000003</v>
      </c>
      <c r="G1391">
        <v>9.7860000000000003E-2</v>
      </c>
      <c r="H1391">
        <v>3.5049999999999999</v>
      </c>
      <c r="I1391">
        <v>-0.23300000000000001</v>
      </c>
      <c r="J1391">
        <v>0.28325</v>
      </c>
    </row>
    <row r="1392" spans="1:10">
      <c r="A1392" s="14">
        <v>42205</v>
      </c>
      <c r="B1392">
        <v>2.14</v>
      </c>
      <c r="C1392">
        <v>0.74399999999999999</v>
      </c>
      <c r="D1392">
        <v>-0.79200000000000004</v>
      </c>
      <c r="E1392">
        <v>-1.4E-2</v>
      </c>
      <c r="F1392">
        <v>0.57813000000000003</v>
      </c>
      <c r="G1392">
        <v>9.7860000000000003E-2</v>
      </c>
      <c r="H1392">
        <v>3.4950000000000001</v>
      </c>
      <c r="I1392">
        <v>-0.22600000000000001</v>
      </c>
      <c r="J1392">
        <v>0.28344999999999998</v>
      </c>
    </row>
    <row r="1393" spans="1:10">
      <c r="A1393" s="14">
        <v>42206</v>
      </c>
      <c r="B1393">
        <v>2.145</v>
      </c>
      <c r="C1393">
        <v>0.74399999999999999</v>
      </c>
      <c r="D1393">
        <v>-0.78800000000000003</v>
      </c>
      <c r="E1393">
        <v>-1.4E-2</v>
      </c>
      <c r="F1393">
        <v>0.58030999999999999</v>
      </c>
      <c r="G1393">
        <v>9.7860000000000003E-2</v>
      </c>
      <c r="H1393">
        <v>3.4849999999999999</v>
      </c>
      <c r="I1393">
        <v>-0.23300000000000001</v>
      </c>
      <c r="J1393">
        <v>0.28599999999999998</v>
      </c>
    </row>
    <row r="1394" spans="1:10">
      <c r="A1394" s="14">
        <v>42207</v>
      </c>
      <c r="B1394">
        <v>2.1349999999999998</v>
      </c>
      <c r="C1394">
        <v>0.745</v>
      </c>
      <c r="D1394">
        <v>-0.77900000000000003</v>
      </c>
      <c r="E1394">
        <v>-1.4E-2</v>
      </c>
      <c r="F1394">
        <v>0.57813000000000003</v>
      </c>
      <c r="G1394">
        <v>9.7860000000000003E-2</v>
      </c>
      <c r="H1394">
        <v>3.4849999999999999</v>
      </c>
      <c r="I1394">
        <v>-0.23799999999999999</v>
      </c>
      <c r="J1394">
        <v>0.2858</v>
      </c>
    </row>
    <row r="1395" spans="1:10">
      <c r="A1395" s="14">
        <v>42208</v>
      </c>
      <c r="B1395">
        <v>2.14</v>
      </c>
      <c r="C1395">
        <v>0.746</v>
      </c>
      <c r="D1395">
        <v>-0.77100000000000002</v>
      </c>
      <c r="E1395">
        <v>-1.4E-2</v>
      </c>
      <c r="F1395">
        <v>0.58187999999999995</v>
      </c>
      <c r="G1395">
        <v>9.7860000000000003E-2</v>
      </c>
      <c r="H1395">
        <v>3.49</v>
      </c>
      <c r="I1395">
        <v>-0.24199999999999999</v>
      </c>
      <c r="J1395">
        <v>0.2888</v>
      </c>
    </row>
    <row r="1396" spans="1:10">
      <c r="A1396" s="14">
        <v>42209</v>
      </c>
      <c r="B1396">
        <v>2.1349999999999998</v>
      </c>
      <c r="C1396">
        <v>0.746</v>
      </c>
      <c r="D1396">
        <v>-0.76400000000000001</v>
      </c>
      <c r="E1396">
        <v>-1.4E-2</v>
      </c>
      <c r="F1396">
        <v>0.58218999999999999</v>
      </c>
      <c r="G1396">
        <v>9.7860000000000003E-2</v>
      </c>
      <c r="H1396">
        <v>3.4849999999999999</v>
      </c>
      <c r="I1396">
        <v>-0.24399999999999999</v>
      </c>
      <c r="J1396">
        <v>0.28849999999999998</v>
      </c>
    </row>
    <row r="1397" spans="1:10">
      <c r="A1397" s="14">
        <v>42212</v>
      </c>
      <c r="B1397">
        <v>2.13</v>
      </c>
      <c r="C1397">
        <v>0.745</v>
      </c>
      <c r="D1397">
        <v>-0.76200000000000001</v>
      </c>
      <c r="E1397">
        <v>-1.4E-2</v>
      </c>
      <c r="F1397">
        <v>0.58406000000000002</v>
      </c>
      <c r="G1397">
        <v>9.7860000000000003E-2</v>
      </c>
      <c r="H1397">
        <v>3.4649999999999999</v>
      </c>
      <c r="I1397">
        <v>-0.24299999999999999</v>
      </c>
      <c r="J1397">
        <v>0.28849999999999998</v>
      </c>
    </row>
    <row r="1398" spans="1:10">
      <c r="A1398" s="14">
        <v>42213</v>
      </c>
      <c r="B1398">
        <v>2.125</v>
      </c>
      <c r="C1398">
        <v>0.745</v>
      </c>
      <c r="D1398">
        <v>-0.75700000000000001</v>
      </c>
      <c r="E1398">
        <v>-1.4E-2</v>
      </c>
      <c r="F1398">
        <v>0.58438000000000001</v>
      </c>
      <c r="G1398">
        <v>9.7860000000000003E-2</v>
      </c>
      <c r="H1398">
        <v>3.4849999999999999</v>
      </c>
      <c r="I1398">
        <v>-0.24099999999999999</v>
      </c>
      <c r="J1398">
        <v>0.28699999999999998</v>
      </c>
    </row>
    <row r="1399" spans="1:10">
      <c r="A1399" s="14">
        <v>42214</v>
      </c>
      <c r="B1399">
        <v>2.13</v>
      </c>
      <c r="C1399">
        <v>0.745</v>
      </c>
      <c r="D1399">
        <v>-0.753</v>
      </c>
      <c r="E1399">
        <v>-1.4E-2</v>
      </c>
      <c r="F1399">
        <v>0.58374999999999999</v>
      </c>
      <c r="G1399">
        <v>9.7860000000000003E-2</v>
      </c>
      <c r="H1399">
        <v>3.4580000000000002</v>
      </c>
      <c r="I1399">
        <v>-0.23699999999999999</v>
      </c>
      <c r="J1399">
        <v>0.29175000000000001</v>
      </c>
    </row>
    <row r="1400" spans="1:10">
      <c r="A1400" s="14">
        <v>42215</v>
      </c>
      <c r="B1400">
        <v>2.14</v>
      </c>
      <c r="C1400">
        <v>0.745</v>
      </c>
      <c r="D1400">
        <v>-0.748</v>
      </c>
      <c r="E1400">
        <v>-1.4E-2</v>
      </c>
      <c r="F1400">
        <v>0.58406000000000002</v>
      </c>
      <c r="G1400">
        <v>9.6430000000000002E-2</v>
      </c>
      <c r="H1400">
        <v>3.4750000000000001</v>
      </c>
      <c r="I1400">
        <v>-0.22900000000000001</v>
      </c>
      <c r="J1400">
        <v>0.29499999999999998</v>
      </c>
    </row>
    <row r="1401" spans="1:10">
      <c r="A1401" s="14">
        <v>42216</v>
      </c>
      <c r="B1401">
        <v>2.1533000000000002</v>
      </c>
      <c r="C1401">
        <v>0.745</v>
      </c>
      <c r="D1401">
        <v>-0.74299999999999999</v>
      </c>
      <c r="E1401">
        <v>-1.4E-2</v>
      </c>
      <c r="F1401">
        <v>0.58250000000000002</v>
      </c>
      <c r="G1401">
        <v>9.6430000000000002E-2</v>
      </c>
      <c r="H1401">
        <v>3.46</v>
      </c>
      <c r="I1401">
        <v>-0.23</v>
      </c>
      <c r="J1401">
        <v>0.29409999999999997</v>
      </c>
    </row>
    <row r="1402" spans="1:10">
      <c r="A1402" s="14">
        <v>42220</v>
      </c>
      <c r="B1402">
        <v>2.125</v>
      </c>
      <c r="C1402">
        <v>0.74399999999999999</v>
      </c>
      <c r="D1402">
        <v>-0.74299999999999999</v>
      </c>
      <c r="E1402">
        <v>-1.4E-2</v>
      </c>
      <c r="F1402">
        <v>0.58406000000000002</v>
      </c>
      <c r="G1402">
        <v>9.6430000000000002E-2</v>
      </c>
      <c r="H1402">
        <v>3.4790000000000001</v>
      </c>
      <c r="I1402">
        <v>-0.23</v>
      </c>
      <c r="J1402">
        <v>0.29249999999999998</v>
      </c>
    </row>
    <row r="1403" spans="1:10">
      <c r="A1403" s="14">
        <v>42221</v>
      </c>
      <c r="B1403">
        <v>2.14</v>
      </c>
      <c r="C1403">
        <v>0.74299999999999999</v>
      </c>
      <c r="D1403">
        <v>-0.73899999999999999</v>
      </c>
      <c r="E1403">
        <v>-1.4999999999999999E-2</v>
      </c>
      <c r="F1403">
        <v>0.58281000000000005</v>
      </c>
      <c r="G1403">
        <v>9.7860000000000003E-2</v>
      </c>
      <c r="H1403">
        <v>3.4750000000000001</v>
      </c>
      <c r="I1403">
        <v>-0.23499999999999999</v>
      </c>
      <c r="J1403">
        <v>0.29509999999999997</v>
      </c>
    </row>
    <row r="1404" spans="1:10">
      <c r="A1404" s="14">
        <v>42222</v>
      </c>
      <c r="B1404">
        <v>2.145</v>
      </c>
      <c r="C1404">
        <v>0.74299999999999999</v>
      </c>
      <c r="D1404">
        <v>-0.73899999999999999</v>
      </c>
      <c r="E1404">
        <v>-1.4999999999999999E-2</v>
      </c>
      <c r="F1404">
        <v>0.58062999999999998</v>
      </c>
      <c r="G1404">
        <v>9.5000000000000001E-2</v>
      </c>
      <c r="H1404">
        <v>3.48</v>
      </c>
      <c r="I1404">
        <v>-0.24099999999999999</v>
      </c>
      <c r="J1404">
        <v>0.29360000000000003</v>
      </c>
    </row>
    <row r="1405" spans="1:10">
      <c r="A1405" s="14">
        <v>42223</v>
      </c>
      <c r="B1405">
        <v>2.145</v>
      </c>
      <c r="C1405">
        <v>0.74299999999999999</v>
      </c>
      <c r="D1405">
        <v>-0.73899999999999999</v>
      </c>
      <c r="E1405">
        <v>-1.6E-2</v>
      </c>
      <c r="F1405">
        <v>0.58099999999999996</v>
      </c>
      <c r="G1405">
        <v>9.6430000000000002E-2</v>
      </c>
      <c r="H1405">
        <v>3.4649999999999999</v>
      </c>
      <c r="I1405">
        <v>-0.247</v>
      </c>
      <c r="J1405">
        <v>0.29409999999999997</v>
      </c>
    </row>
    <row r="1406" spans="1:10">
      <c r="A1406" s="14">
        <v>42226</v>
      </c>
      <c r="B1406">
        <v>2.145</v>
      </c>
      <c r="C1406">
        <v>0.74299999999999999</v>
      </c>
      <c r="D1406">
        <v>-0.73699999999999999</v>
      </c>
      <c r="E1406">
        <v>-1.4E-2</v>
      </c>
      <c r="F1406">
        <v>0.58038000000000001</v>
      </c>
      <c r="G1406">
        <v>9.7860000000000003E-2</v>
      </c>
      <c r="H1406">
        <v>3.4649999999999999</v>
      </c>
      <c r="I1406">
        <v>-0.26</v>
      </c>
      <c r="J1406">
        <v>0.29680000000000001</v>
      </c>
    </row>
    <row r="1407" spans="1:10">
      <c r="A1407" s="14">
        <v>42227</v>
      </c>
      <c r="B1407">
        <v>2.145</v>
      </c>
      <c r="C1407">
        <v>0.74299999999999999</v>
      </c>
      <c r="D1407">
        <v>-0.73899999999999999</v>
      </c>
      <c r="E1407">
        <v>-1.4E-2</v>
      </c>
      <c r="F1407">
        <v>0.57906000000000002</v>
      </c>
      <c r="G1407">
        <v>9.7860000000000003E-2</v>
      </c>
      <c r="H1407">
        <v>3.4649999999999999</v>
      </c>
      <c r="I1407">
        <v>-0.26700000000000002</v>
      </c>
      <c r="J1407">
        <v>0.29680000000000001</v>
      </c>
    </row>
    <row r="1408" spans="1:10">
      <c r="A1408" s="14">
        <v>42228</v>
      </c>
      <c r="B1408">
        <v>2.145</v>
      </c>
      <c r="C1408">
        <v>0.74299999999999999</v>
      </c>
      <c r="D1408">
        <v>-0.74099999999999999</v>
      </c>
      <c r="E1408">
        <v>-1.4999999999999999E-2</v>
      </c>
      <c r="F1408">
        <v>0.58094000000000001</v>
      </c>
      <c r="G1408">
        <v>9.7860000000000003E-2</v>
      </c>
      <c r="H1408">
        <v>3.2949999999999999</v>
      </c>
      <c r="I1408">
        <v>-0.28100000000000003</v>
      </c>
      <c r="J1408">
        <v>0.30009999999999998</v>
      </c>
    </row>
    <row r="1409" spans="1:10">
      <c r="A1409" s="14">
        <v>42229</v>
      </c>
      <c r="B1409">
        <v>2.145</v>
      </c>
      <c r="C1409">
        <v>0.74299999999999999</v>
      </c>
      <c r="D1409">
        <v>-0.73899999999999999</v>
      </c>
      <c r="E1409">
        <v>-1.4999999999999999E-2</v>
      </c>
      <c r="F1409">
        <v>0.58155999999999997</v>
      </c>
      <c r="G1409">
        <v>9.6430000000000002E-2</v>
      </c>
      <c r="H1409">
        <v>3.3</v>
      </c>
      <c r="I1409">
        <v>-0.28000000000000003</v>
      </c>
      <c r="J1409">
        <v>0.30859999999999999</v>
      </c>
    </row>
    <row r="1410" spans="1:10">
      <c r="A1410" s="14">
        <v>42230</v>
      </c>
      <c r="B1410">
        <v>2.145</v>
      </c>
      <c r="C1410">
        <v>0.74299999999999999</v>
      </c>
      <c r="D1410">
        <v>-0.73899999999999999</v>
      </c>
      <c r="E1410">
        <v>-1.6E-2</v>
      </c>
      <c r="F1410">
        <v>0.58125000000000004</v>
      </c>
      <c r="G1410">
        <v>9.5000000000000001E-2</v>
      </c>
      <c r="H1410">
        <v>3.31</v>
      </c>
      <c r="I1410">
        <v>-0.27400000000000002</v>
      </c>
      <c r="J1410">
        <v>0.30370000000000003</v>
      </c>
    </row>
    <row r="1411" spans="1:10">
      <c r="A1411" s="14">
        <v>42233</v>
      </c>
      <c r="B1411">
        <v>2.14</v>
      </c>
      <c r="C1411">
        <v>0.74</v>
      </c>
      <c r="D1411">
        <v>-0.74099999999999999</v>
      </c>
      <c r="E1411">
        <v>-1.7999999999999999E-2</v>
      </c>
      <c r="F1411">
        <v>0.58531</v>
      </c>
      <c r="G1411">
        <v>9.5000000000000001E-2</v>
      </c>
      <c r="H1411">
        <v>3.2949999999999999</v>
      </c>
      <c r="I1411">
        <v>-0.26900000000000002</v>
      </c>
      <c r="J1411">
        <v>0.30109999999999998</v>
      </c>
    </row>
    <row r="1412" spans="1:10">
      <c r="A1412" s="14">
        <v>42234</v>
      </c>
      <c r="B1412">
        <v>2.14</v>
      </c>
      <c r="C1412">
        <v>0.74099999999999999</v>
      </c>
      <c r="D1412">
        <v>-0.73699999999999999</v>
      </c>
      <c r="E1412">
        <v>-1.7999999999999999E-2</v>
      </c>
      <c r="F1412">
        <v>0.58813000000000004</v>
      </c>
      <c r="G1412">
        <v>9.7860000000000003E-2</v>
      </c>
      <c r="H1412">
        <v>3.2850000000000001</v>
      </c>
      <c r="I1412">
        <v>-0.26300000000000001</v>
      </c>
      <c r="J1412">
        <v>0.31090000000000001</v>
      </c>
    </row>
    <row r="1413" spans="1:10">
      <c r="A1413" s="14">
        <v>42235</v>
      </c>
      <c r="B1413">
        <v>2.1366999999999998</v>
      </c>
      <c r="C1413">
        <v>0.74299999999999999</v>
      </c>
      <c r="D1413">
        <v>-0.73099999999999998</v>
      </c>
      <c r="E1413">
        <v>-1.7999999999999999E-2</v>
      </c>
      <c r="F1413">
        <v>0.59</v>
      </c>
      <c r="G1413">
        <v>9.6430000000000002E-2</v>
      </c>
      <c r="H1413">
        <v>3.2450000000000001</v>
      </c>
      <c r="I1413">
        <v>-0.26100000000000001</v>
      </c>
      <c r="J1413">
        <v>0.31140000000000001</v>
      </c>
    </row>
    <row r="1414" spans="1:10">
      <c r="A1414" s="14">
        <v>42236</v>
      </c>
      <c r="B1414">
        <v>2.1349999999999998</v>
      </c>
      <c r="C1414">
        <v>0.74299999999999999</v>
      </c>
      <c r="D1414">
        <v>-0.72899999999999998</v>
      </c>
      <c r="E1414">
        <v>-1.7999999999999999E-2</v>
      </c>
      <c r="F1414">
        <v>0.58725000000000005</v>
      </c>
      <c r="G1414">
        <v>9.6430000000000002E-2</v>
      </c>
      <c r="H1414">
        <v>3.22</v>
      </c>
      <c r="I1414">
        <v>-0.26600000000000001</v>
      </c>
      <c r="J1414">
        <v>0.31159999999999999</v>
      </c>
    </row>
    <row r="1415" spans="1:10">
      <c r="A1415" s="14">
        <v>42237</v>
      </c>
      <c r="B1415">
        <v>2.1349999999999998</v>
      </c>
      <c r="C1415">
        <v>0.74299999999999999</v>
      </c>
      <c r="D1415">
        <v>-0.72899999999999998</v>
      </c>
      <c r="E1415">
        <v>-1.9E-2</v>
      </c>
      <c r="F1415">
        <v>0.58938000000000001</v>
      </c>
      <c r="G1415">
        <v>9.4289999999999999E-2</v>
      </c>
      <c r="H1415">
        <v>3.2450000000000001</v>
      </c>
      <c r="I1415">
        <v>-0.27400000000000002</v>
      </c>
      <c r="J1415">
        <v>0.31419999999999998</v>
      </c>
    </row>
    <row r="1416" spans="1:10">
      <c r="A1416" s="14">
        <v>42240</v>
      </c>
      <c r="B1416">
        <v>2.1150000000000002</v>
      </c>
      <c r="C1416">
        <v>0.74399999999999999</v>
      </c>
      <c r="D1416">
        <v>-0.72699999999999998</v>
      </c>
      <c r="E1416">
        <v>-1.9E-2</v>
      </c>
      <c r="F1416">
        <v>0.58938000000000001</v>
      </c>
      <c r="G1416">
        <v>9.4289999999999999E-2</v>
      </c>
      <c r="H1416">
        <v>3.2450000000000001</v>
      </c>
      <c r="I1416">
        <v>-0.28100000000000003</v>
      </c>
      <c r="J1416">
        <v>0.31435000000000002</v>
      </c>
    </row>
    <row r="1417" spans="1:10">
      <c r="A1417" s="14">
        <v>42241</v>
      </c>
      <c r="B1417">
        <v>2.1150000000000002</v>
      </c>
      <c r="C1417">
        <v>0.74399999999999999</v>
      </c>
      <c r="D1417">
        <v>-0.72499999999999998</v>
      </c>
      <c r="E1417">
        <v>-1.9E-2</v>
      </c>
      <c r="F1417">
        <v>0.59125000000000005</v>
      </c>
      <c r="G1417">
        <v>9.4289999999999999E-2</v>
      </c>
      <c r="H1417">
        <v>3.2549999999999999</v>
      </c>
      <c r="I1417">
        <v>-0.29399999999999998</v>
      </c>
      <c r="J1417">
        <v>0.30930000000000002</v>
      </c>
    </row>
    <row r="1418" spans="1:10">
      <c r="A1418" s="14">
        <v>42242</v>
      </c>
      <c r="B1418">
        <v>2.12</v>
      </c>
      <c r="C1418">
        <v>0.746</v>
      </c>
      <c r="D1418">
        <v>-0.72499999999999998</v>
      </c>
      <c r="E1418">
        <v>-1.9E-2</v>
      </c>
      <c r="F1418">
        <v>0.58938000000000001</v>
      </c>
      <c r="G1418">
        <v>9.4289999999999999E-2</v>
      </c>
      <c r="H1418">
        <v>3.2650000000000001</v>
      </c>
      <c r="I1418">
        <v>-0.30199999999999999</v>
      </c>
      <c r="J1418">
        <v>0.32050000000000001</v>
      </c>
    </row>
    <row r="1419" spans="1:10">
      <c r="A1419" s="14">
        <v>42243</v>
      </c>
      <c r="B1419">
        <v>2.125</v>
      </c>
      <c r="C1419">
        <v>0.747</v>
      </c>
      <c r="D1419">
        <v>-0.72499999999999998</v>
      </c>
      <c r="E1419">
        <v>-1.9E-2</v>
      </c>
      <c r="F1419">
        <v>0.58438000000000001</v>
      </c>
      <c r="G1419">
        <v>9.4289999999999999E-2</v>
      </c>
      <c r="H1419">
        <v>3.2269999999999999</v>
      </c>
      <c r="I1419">
        <v>-0.30599999999999999</v>
      </c>
      <c r="J1419">
        <v>0.32445000000000002</v>
      </c>
    </row>
    <row r="1420" spans="1:10">
      <c r="A1420" s="14">
        <v>42244</v>
      </c>
      <c r="B1420">
        <v>2.1333000000000002</v>
      </c>
      <c r="C1420">
        <v>0.749</v>
      </c>
      <c r="D1420">
        <v>-0.72499999999999998</v>
      </c>
      <c r="E1420">
        <v>-1.9E-2</v>
      </c>
      <c r="F1420">
        <v>0.58562999999999998</v>
      </c>
      <c r="G1420">
        <v>9.4289999999999999E-2</v>
      </c>
      <c r="H1420">
        <v>3.28</v>
      </c>
      <c r="I1420">
        <v>-0.315</v>
      </c>
      <c r="J1420">
        <v>0.33284999999999998</v>
      </c>
    </row>
    <row r="1421" spans="1:10">
      <c r="A1421" s="14">
        <v>42247</v>
      </c>
      <c r="B1421">
        <v>2.15</v>
      </c>
      <c r="C1421">
        <v>0.75</v>
      </c>
      <c r="D1421">
        <v>-0.72699999999999998</v>
      </c>
      <c r="E1421">
        <v>-1.9E-2</v>
      </c>
      <c r="F1421">
        <v>0.58625000000000005</v>
      </c>
      <c r="G1421">
        <v>9.4289999999999999E-2</v>
      </c>
      <c r="H1421">
        <v>3.2650000000000001</v>
      </c>
      <c r="I1421">
        <v>-0.32100000000000001</v>
      </c>
      <c r="J1421">
        <v>0.33284999999999998</v>
      </c>
    </row>
    <row r="1422" spans="1:10">
      <c r="A1422" s="14">
        <v>42248</v>
      </c>
      <c r="B1422">
        <v>2.13</v>
      </c>
      <c r="C1422">
        <v>0.75</v>
      </c>
      <c r="D1422">
        <v>-0.72699999999999998</v>
      </c>
      <c r="E1422">
        <v>-1.9E-2</v>
      </c>
      <c r="F1422">
        <v>0.58625000000000005</v>
      </c>
      <c r="G1422">
        <v>9.4289999999999999E-2</v>
      </c>
      <c r="H1422">
        <v>3.242</v>
      </c>
      <c r="I1422">
        <v>-0.32400000000000001</v>
      </c>
      <c r="J1422">
        <v>0.33334999999999998</v>
      </c>
    </row>
    <row r="1423" spans="1:10">
      <c r="A1423" s="14">
        <v>42249</v>
      </c>
      <c r="B1423">
        <v>2.13</v>
      </c>
      <c r="C1423">
        <v>0.751</v>
      </c>
      <c r="D1423">
        <v>-0.72699999999999998</v>
      </c>
      <c r="E1423">
        <v>-1.9E-2</v>
      </c>
      <c r="F1423">
        <v>0.58499999999999996</v>
      </c>
      <c r="G1423">
        <v>9.214E-2</v>
      </c>
      <c r="H1423">
        <v>3.2250000000000001</v>
      </c>
      <c r="I1423">
        <v>-0.33900000000000002</v>
      </c>
      <c r="J1423">
        <v>0.3291</v>
      </c>
    </row>
    <row r="1424" spans="1:10">
      <c r="A1424" s="14">
        <v>42250</v>
      </c>
      <c r="B1424">
        <v>2.1383000000000001</v>
      </c>
      <c r="C1424">
        <v>0.754</v>
      </c>
      <c r="D1424">
        <v>-0.72699999999999998</v>
      </c>
      <c r="E1424">
        <v>-1.9E-2</v>
      </c>
      <c r="F1424">
        <v>0.58438000000000001</v>
      </c>
      <c r="G1424">
        <v>8.9289999999999994E-2</v>
      </c>
      <c r="H1424">
        <v>3.218</v>
      </c>
      <c r="I1424">
        <v>-0.312</v>
      </c>
      <c r="J1424">
        <v>0.3291</v>
      </c>
    </row>
    <row r="1425" spans="1:10">
      <c r="A1425" s="14">
        <v>42251</v>
      </c>
      <c r="B1425">
        <v>2.145</v>
      </c>
      <c r="C1425">
        <v>0.755</v>
      </c>
      <c r="D1425">
        <v>-0.72699999999999998</v>
      </c>
      <c r="E1425">
        <v>-0.02</v>
      </c>
      <c r="F1425">
        <v>0.58562999999999998</v>
      </c>
      <c r="G1425">
        <v>8.7859999999999994E-2</v>
      </c>
      <c r="H1425">
        <v>3.2</v>
      </c>
      <c r="I1425">
        <v>-0.30399999999999999</v>
      </c>
      <c r="J1425">
        <v>0.33160000000000001</v>
      </c>
    </row>
    <row r="1426" spans="1:10">
      <c r="A1426" s="14">
        <v>42254</v>
      </c>
      <c r="B1426">
        <v>2.1549999999999998</v>
      </c>
      <c r="C1426">
        <v>0.76</v>
      </c>
      <c r="D1426">
        <v>-0.72799999999999998</v>
      </c>
      <c r="E1426">
        <v>-2.1000000000000001E-2</v>
      </c>
      <c r="F1426">
        <v>0.58438000000000001</v>
      </c>
      <c r="G1426">
        <v>8.7859999999999994E-2</v>
      </c>
      <c r="H1426">
        <v>3.1850000000000001</v>
      </c>
      <c r="I1426">
        <v>-0.30099999999999999</v>
      </c>
      <c r="J1426">
        <v>0.32700000000000001</v>
      </c>
    </row>
    <row r="1427" spans="1:10">
      <c r="A1427" s="14">
        <v>42255</v>
      </c>
      <c r="B1427">
        <v>2.165</v>
      </c>
      <c r="C1427">
        <v>0.76200000000000001</v>
      </c>
      <c r="D1427">
        <v>-0.72699999999999998</v>
      </c>
      <c r="E1427">
        <v>-2.1999999999999999E-2</v>
      </c>
      <c r="F1427">
        <v>0.58687999999999996</v>
      </c>
      <c r="G1427">
        <v>8.7139999999999995E-2</v>
      </c>
      <c r="H1427">
        <v>3.1989999999999998</v>
      </c>
      <c r="I1427">
        <v>-0.29799999999999999</v>
      </c>
      <c r="J1427">
        <v>0.32519999999999999</v>
      </c>
    </row>
    <row r="1428" spans="1:10">
      <c r="A1428" s="14">
        <v>42256</v>
      </c>
      <c r="B1428">
        <v>2.165</v>
      </c>
      <c r="C1428">
        <v>0.76800000000000002</v>
      </c>
      <c r="D1428">
        <v>-0.72399999999999998</v>
      </c>
      <c r="E1428">
        <v>-2.3E-2</v>
      </c>
      <c r="F1428">
        <v>0.58687999999999996</v>
      </c>
      <c r="G1428">
        <v>9.0709999999999999E-2</v>
      </c>
      <c r="H1428">
        <v>3.16</v>
      </c>
      <c r="I1428">
        <v>-0.28899999999999998</v>
      </c>
      <c r="J1428">
        <v>0.32440000000000002</v>
      </c>
    </row>
    <row r="1429" spans="1:10">
      <c r="A1429" s="14">
        <v>42257</v>
      </c>
      <c r="B1429">
        <v>2.1850000000000001</v>
      </c>
      <c r="C1429">
        <v>0.76800000000000002</v>
      </c>
      <c r="D1429">
        <v>-0.72399999999999998</v>
      </c>
      <c r="E1429">
        <v>-2.3E-2</v>
      </c>
      <c r="F1429">
        <v>0.58687999999999996</v>
      </c>
      <c r="G1429">
        <v>8.9289999999999994E-2</v>
      </c>
      <c r="H1429">
        <v>3.17</v>
      </c>
      <c r="I1429">
        <v>-0.28899999999999998</v>
      </c>
      <c r="J1429">
        <v>0.32900000000000001</v>
      </c>
    </row>
    <row r="1430" spans="1:10">
      <c r="A1430" s="14">
        <v>42258</v>
      </c>
      <c r="B1430">
        <v>2.1766999999999999</v>
      </c>
      <c r="C1430">
        <v>0.77100000000000002</v>
      </c>
      <c r="D1430">
        <v>-0.72399999999999998</v>
      </c>
      <c r="E1430">
        <v>-2.3E-2</v>
      </c>
      <c r="F1430">
        <v>0.58562999999999998</v>
      </c>
      <c r="G1430">
        <v>8.9289999999999994E-2</v>
      </c>
      <c r="H1430">
        <v>3.1850000000000001</v>
      </c>
      <c r="I1430">
        <v>-0.28899999999999998</v>
      </c>
      <c r="J1430">
        <v>0.33400000000000002</v>
      </c>
    </row>
    <row r="1431" spans="1:10">
      <c r="A1431" s="14">
        <v>42261</v>
      </c>
      <c r="B1431">
        <v>2.1749999999999998</v>
      </c>
      <c r="C1431">
        <v>0.77400000000000002</v>
      </c>
      <c r="D1431">
        <v>-0.73199999999999998</v>
      </c>
      <c r="E1431">
        <v>-2.3E-2</v>
      </c>
      <c r="F1431">
        <v>0.58313000000000004</v>
      </c>
      <c r="G1431">
        <v>8.9289999999999994E-2</v>
      </c>
      <c r="H1431">
        <v>3.1949999999999998</v>
      </c>
      <c r="I1431">
        <v>-0.28699999999999998</v>
      </c>
      <c r="J1431">
        <v>0.33250000000000002</v>
      </c>
    </row>
    <row r="1432" spans="1:10">
      <c r="A1432" s="14">
        <v>42262</v>
      </c>
      <c r="B1432">
        <v>2.1800000000000002</v>
      </c>
      <c r="C1432">
        <v>0.77900000000000003</v>
      </c>
      <c r="D1432">
        <v>-0.73299999999999998</v>
      </c>
      <c r="E1432">
        <v>-2.4E-2</v>
      </c>
      <c r="F1432">
        <v>0.58562999999999998</v>
      </c>
      <c r="G1432">
        <v>9.214E-2</v>
      </c>
      <c r="H1432">
        <v>3.1749999999999998</v>
      </c>
      <c r="I1432">
        <v>-0.28799999999999998</v>
      </c>
      <c r="J1432">
        <v>0.33350000000000002</v>
      </c>
    </row>
    <row r="1433" spans="1:10">
      <c r="A1433" s="14">
        <v>42263</v>
      </c>
      <c r="B1433">
        <v>2.1749999999999998</v>
      </c>
      <c r="C1433">
        <v>0.78</v>
      </c>
      <c r="D1433">
        <v>-0.72699999999999998</v>
      </c>
      <c r="E1433">
        <v>-2.4E-2</v>
      </c>
      <c r="F1433">
        <v>0.58562999999999998</v>
      </c>
      <c r="G1433">
        <v>9.0709999999999999E-2</v>
      </c>
      <c r="H1433">
        <v>3.125</v>
      </c>
      <c r="I1433">
        <v>-0.28699999999999998</v>
      </c>
      <c r="J1433">
        <v>0.33200000000000002</v>
      </c>
    </row>
    <row r="1434" spans="1:10">
      <c r="A1434" s="14">
        <v>42264</v>
      </c>
      <c r="B1434">
        <v>2.1749999999999998</v>
      </c>
      <c r="C1434">
        <v>0.78100000000000003</v>
      </c>
      <c r="D1434">
        <v>-0.72899999999999998</v>
      </c>
      <c r="E1434">
        <v>-2.4E-2</v>
      </c>
      <c r="F1434">
        <v>0.58625000000000005</v>
      </c>
      <c r="G1434">
        <v>8.7139999999999995E-2</v>
      </c>
      <c r="H1434">
        <v>3.0630000000000002</v>
      </c>
      <c r="I1434">
        <v>-0.29199999999999998</v>
      </c>
      <c r="J1434">
        <v>0.33300000000000002</v>
      </c>
    </row>
    <row r="1435" spans="1:10">
      <c r="A1435" s="14">
        <v>42265</v>
      </c>
      <c r="B1435">
        <v>2.1749999999999998</v>
      </c>
      <c r="C1435">
        <v>0.78300000000000003</v>
      </c>
      <c r="D1435">
        <v>-0.73099999999999998</v>
      </c>
      <c r="E1435">
        <v>-2.4E-2</v>
      </c>
      <c r="F1435">
        <v>0.58613000000000004</v>
      </c>
      <c r="G1435">
        <v>8.7139999999999995E-2</v>
      </c>
      <c r="H1435">
        <v>3.0649999999999999</v>
      </c>
      <c r="I1435">
        <v>-0.29499999999999998</v>
      </c>
      <c r="J1435">
        <v>0.33200000000000002</v>
      </c>
    </row>
    <row r="1436" spans="1:10">
      <c r="A1436" s="14">
        <v>42268</v>
      </c>
      <c r="B1436">
        <v>2.1850000000000001</v>
      </c>
      <c r="C1436">
        <v>0.78600000000000003</v>
      </c>
      <c r="D1436">
        <v>-0.73099999999999998</v>
      </c>
      <c r="E1436">
        <v>-2.4E-2</v>
      </c>
      <c r="F1436">
        <v>0.58674999999999999</v>
      </c>
      <c r="G1436">
        <v>8.7139999999999995E-2</v>
      </c>
      <c r="H1436">
        <v>3.0649999999999999</v>
      </c>
      <c r="I1436">
        <v>-0.28399999999999997</v>
      </c>
      <c r="J1436">
        <v>0.33300000000000002</v>
      </c>
    </row>
    <row r="1437" spans="1:10">
      <c r="A1437" s="14">
        <v>42269</v>
      </c>
      <c r="B1437">
        <v>2.1833</v>
      </c>
      <c r="C1437">
        <v>0.79100000000000004</v>
      </c>
      <c r="D1437">
        <v>-0.73099999999999998</v>
      </c>
      <c r="E1437">
        <v>-2.4E-2</v>
      </c>
      <c r="F1437">
        <v>0.58687999999999996</v>
      </c>
      <c r="G1437">
        <v>8.7139999999999995E-2</v>
      </c>
      <c r="H1437">
        <v>3.0649999999999999</v>
      </c>
      <c r="I1437">
        <v>-0.28000000000000003</v>
      </c>
      <c r="J1437">
        <v>0.33600000000000002</v>
      </c>
    </row>
    <row r="1438" spans="1:10">
      <c r="A1438" s="14">
        <v>42270</v>
      </c>
      <c r="B1438">
        <v>2.1850000000000001</v>
      </c>
      <c r="C1438">
        <v>0.79700000000000004</v>
      </c>
      <c r="D1438">
        <v>-0.73099999999999998</v>
      </c>
      <c r="E1438">
        <v>-2.4E-2</v>
      </c>
      <c r="F1438">
        <v>0.58625000000000005</v>
      </c>
      <c r="G1438">
        <v>8.7139999999999995E-2</v>
      </c>
      <c r="H1438">
        <v>3.0649999999999999</v>
      </c>
      <c r="I1438">
        <v>-0.27700000000000002</v>
      </c>
      <c r="J1438">
        <v>0.3372</v>
      </c>
    </row>
    <row r="1439" spans="1:10">
      <c r="A1439" s="14">
        <v>42271</v>
      </c>
      <c r="B1439">
        <v>2.1882999999999999</v>
      </c>
      <c r="C1439">
        <v>0.79900000000000004</v>
      </c>
      <c r="D1439">
        <v>-0.72899999999999998</v>
      </c>
      <c r="E1439">
        <v>-2.5000000000000001E-2</v>
      </c>
      <c r="F1439">
        <v>0.58875</v>
      </c>
      <c r="G1439">
        <v>8.3570000000000005E-2</v>
      </c>
      <c r="H1439">
        <v>3.05</v>
      </c>
      <c r="I1439">
        <v>-0.28000000000000003</v>
      </c>
      <c r="J1439">
        <v>0.33550000000000002</v>
      </c>
    </row>
    <row r="1440" spans="1:10">
      <c r="A1440" s="14">
        <v>42272</v>
      </c>
      <c r="B1440">
        <v>2.1800000000000002</v>
      </c>
      <c r="C1440">
        <v>0.79800000000000004</v>
      </c>
      <c r="D1440">
        <v>-0.72899999999999998</v>
      </c>
      <c r="E1440">
        <v>-2.7E-2</v>
      </c>
      <c r="F1440">
        <v>0.58750000000000002</v>
      </c>
      <c r="G1440">
        <v>8.3570000000000005E-2</v>
      </c>
      <c r="H1440">
        <v>3.0649999999999999</v>
      </c>
      <c r="I1440">
        <v>-0.28100000000000003</v>
      </c>
      <c r="J1440">
        <v>0.33424999999999999</v>
      </c>
    </row>
    <row r="1441" spans="1:10">
      <c r="A1441" s="14">
        <v>42275</v>
      </c>
      <c r="B1441">
        <v>2.19</v>
      </c>
      <c r="C1441">
        <v>0.79800000000000004</v>
      </c>
      <c r="D1441">
        <v>-0.73099999999999998</v>
      </c>
      <c r="E1441">
        <v>-2.8000000000000001E-2</v>
      </c>
      <c r="F1441">
        <v>0.58750000000000002</v>
      </c>
      <c r="G1441">
        <v>8.1430000000000002E-2</v>
      </c>
      <c r="H1441">
        <v>3.085</v>
      </c>
      <c r="I1441">
        <v>-0.28599999999999998</v>
      </c>
      <c r="J1441">
        <v>0.33960000000000001</v>
      </c>
    </row>
    <row r="1442" spans="1:10">
      <c r="A1442" s="14">
        <v>42276</v>
      </c>
      <c r="B1442">
        <v>2.1850000000000001</v>
      </c>
      <c r="C1442">
        <v>0.79800000000000004</v>
      </c>
      <c r="D1442">
        <v>-0.73299999999999998</v>
      </c>
      <c r="E1442">
        <v>-2.9000000000000001E-2</v>
      </c>
      <c r="F1442">
        <v>0.58750000000000002</v>
      </c>
      <c r="G1442">
        <v>7.9289999999999999E-2</v>
      </c>
      <c r="H1442">
        <v>3.085</v>
      </c>
      <c r="I1442">
        <v>-0.28899999999999998</v>
      </c>
      <c r="J1442">
        <v>0.34510000000000002</v>
      </c>
    </row>
    <row r="1443" spans="1:10">
      <c r="A1443" s="14">
        <v>42277</v>
      </c>
      <c r="B1443">
        <v>2.1800000000000002</v>
      </c>
      <c r="C1443">
        <v>0.79800000000000004</v>
      </c>
      <c r="D1443">
        <v>-0.72699999999999998</v>
      </c>
      <c r="E1443">
        <v>-0.03</v>
      </c>
      <c r="F1443">
        <v>0.58625000000000005</v>
      </c>
      <c r="G1443">
        <v>7.7859999999999999E-2</v>
      </c>
      <c r="H1443">
        <v>3.085</v>
      </c>
      <c r="I1443">
        <v>-0.29499999999999998</v>
      </c>
      <c r="J1443">
        <v>0.31919999999999998</v>
      </c>
    </row>
    <row r="1444" spans="1:10">
      <c r="A1444" s="14">
        <v>42278</v>
      </c>
      <c r="B1444">
        <v>2.165</v>
      </c>
      <c r="C1444">
        <v>0.79800000000000004</v>
      </c>
      <c r="D1444">
        <v>-0.72899999999999998</v>
      </c>
      <c r="E1444">
        <v>-3.1E-2</v>
      </c>
      <c r="F1444">
        <v>0.58562999999999998</v>
      </c>
      <c r="G1444">
        <v>7.7859999999999999E-2</v>
      </c>
      <c r="H1444">
        <v>3.1</v>
      </c>
      <c r="I1444">
        <v>-0.29599999999999999</v>
      </c>
      <c r="J1444">
        <v>0.32600000000000001</v>
      </c>
    </row>
    <row r="1445" spans="1:10">
      <c r="A1445" s="14">
        <v>42279</v>
      </c>
      <c r="B1445">
        <v>2.17</v>
      </c>
      <c r="C1445">
        <v>0.79800000000000004</v>
      </c>
      <c r="D1445">
        <v>-0.72699999999999998</v>
      </c>
      <c r="E1445">
        <v>-3.2000000000000001E-2</v>
      </c>
      <c r="F1445">
        <v>0.58374999999999999</v>
      </c>
      <c r="G1445">
        <v>7.7859999999999999E-2</v>
      </c>
      <c r="H1445">
        <v>3.0649999999999999</v>
      </c>
      <c r="I1445">
        <v>-0.29599999999999999</v>
      </c>
      <c r="J1445">
        <v>0.32650000000000001</v>
      </c>
    </row>
    <row r="1446" spans="1:10">
      <c r="A1446" s="14">
        <v>42283</v>
      </c>
      <c r="B1446">
        <v>2.1667000000000001</v>
      </c>
      <c r="C1446">
        <v>0.79800000000000004</v>
      </c>
      <c r="D1446">
        <v>-0.72699999999999998</v>
      </c>
      <c r="E1446">
        <v>-3.3000000000000002E-2</v>
      </c>
      <c r="F1446">
        <v>0.58687999999999996</v>
      </c>
      <c r="G1446">
        <v>7.7859999999999999E-2</v>
      </c>
      <c r="H1446">
        <v>3.0350000000000001</v>
      </c>
      <c r="I1446">
        <v>-0.29699999999999999</v>
      </c>
      <c r="J1446">
        <v>0.32550000000000001</v>
      </c>
    </row>
    <row r="1447" spans="1:10">
      <c r="A1447" s="14">
        <v>42284</v>
      </c>
      <c r="B1447">
        <v>2.1717</v>
      </c>
      <c r="C1447">
        <v>0.79800000000000004</v>
      </c>
      <c r="D1447">
        <v>-0.72699999999999998</v>
      </c>
      <c r="E1447">
        <v>-3.3000000000000002E-2</v>
      </c>
      <c r="F1447">
        <v>0.58438000000000001</v>
      </c>
      <c r="G1447">
        <v>8.3710000000000007E-2</v>
      </c>
      <c r="H1447">
        <v>3.0350000000000001</v>
      </c>
      <c r="I1447">
        <v>-0.29599999999999999</v>
      </c>
      <c r="J1447">
        <v>0.32640000000000002</v>
      </c>
    </row>
    <row r="1448" spans="1:10">
      <c r="A1448" s="14">
        <v>42285</v>
      </c>
      <c r="B1448">
        <v>2.1749999999999998</v>
      </c>
      <c r="C1448">
        <v>0.79800000000000004</v>
      </c>
      <c r="D1448">
        <v>-0.72699999999999998</v>
      </c>
      <c r="E1448">
        <v>-3.3000000000000002E-2</v>
      </c>
      <c r="F1448">
        <v>0.58313000000000004</v>
      </c>
      <c r="G1448">
        <v>8.3570000000000005E-2</v>
      </c>
      <c r="H1448">
        <v>3.0249999999999999</v>
      </c>
      <c r="I1448">
        <v>-0.29199999999999998</v>
      </c>
      <c r="J1448">
        <v>0.3261</v>
      </c>
    </row>
    <row r="1449" spans="1:10">
      <c r="A1449" s="14">
        <v>42286</v>
      </c>
      <c r="B1449">
        <v>2.1800000000000002</v>
      </c>
      <c r="C1449">
        <v>0.79800000000000004</v>
      </c>
      <c r="D1449">
        <v>-0.72699999999999998</v>
      </c>
      <c r="E1449">
        <v>-3.3000000000000002E-2</v>
      </c>
      <c r="F1449">
        <v>0.58687999999999996</v>
      </c>
      <c r="G1449">
        <v>8.3710000000000007E-2</v>
      </c>
      <c r="H1449">
        <v>3.02</v>
      </c>
      <c r="I1449">
        <v>-0.29499999999999998</v>
      </c>
      <c r="J1449">
        <v>0.3266</v>
      </c>
    </row>
    <row r="1450" spans="1:10">
      <c r="A1450" s="14">
        <v>42289</v>
      </c>
      <c r="B1450">
        <v>2.1800000000000002</v>
      </c>
      <c r="C1450">
        <v>0.79800000000000004</v>
      </c>
      <c r="D1450">
        <v>-0.73299999999999998</v>
      </c>
      <c r="E1450">
        <v>-3.3000000000000002E-2</v>
      </c>
      <c r="F1450">
        <v>0.58313000000000004</v>
      </c>
      <c r="G1450">
        <v>7.714E-2</v>
      </c>
      <c r="H1450">
        <v>3.0049999999999999</v>
      </c>
      <c r="I1450">
        <v>-0.29599999999999999</v>
      </c>
      <c r="J1450">
        <v>0.32550000000000001</v>
      </c>
    </row>
    <row r="1451" spans="1:10">
      <c r="A1451" s="14">
        <v>42290</v>
      </c>
      <c r="B1451">
        <v>2.1850000000000001</v>
      </c>
      <c r="C1451">
        <v>0.8</v>
      </c>
      <c r="D1451">
        <v>-0.73299999999999998</v>
      </c>
      <c r="E1451">
        <v>-3.3000000000000002E-2</v>
      </c>
      <c r="F1451">
        <v>0.58313000000000004</v>
      </c>
      <c r="G1451">
        <v>8.4430000000000005E-2</v>
      </c>
      <c r="H1451">
        <v>2.9750000000000001</v>
      </c>
      <c r="I1451">
        <v>-0.29699999999999999</v>
      </c>
      <c r="J1451">
        <v>0.32500000000000001</v>
      </c>
    </row>
    <row r="1452" spans="1:10">
      <c r="A1452" s="14">
        <v>42291</v>
      </c>
      <c r="B1452">
        <v>2.15</v>
      </c>
      <c r="C1452">
        <v>0.80400000000000005</v>
      </c>
      <c r="D1452">
        <v>-0.73299999999999998</v>
      </c>
      <c r="E1452">
        <v>-3.3000000000000002E-2</v>
      </c>
      <c r="F1452">
        <v>0.58062999999999998</v>
      </c>
      <c r="G1452">
        <v>8.3570000000000005E-2</v>
      </c>
      <c r="H1452">
        <v>2.9649999999999999</v>
      </c>
      <c r="I1452">
        <v>-0.29699999999999999</v>
      </c>
      <c r="J1452">
        <v>0.32400000000000001</v>
      </c>
    </row>
    <row r="1453" spans="1:10">
      <c r="A1453" s="14">
        <v>42292</v>
      </c>
      <c r="B1453">
        <v>2.16</v>
      </c>
      <c r="C1453">
        <v>0.80400000000000005</v>
      </c>
      <c r="D1453">
        <v>-0.73099999999999998</v>
      </c>
      <c r="E1453">
        <v>-3.3000000000000002E-2</v>
      </c>
      <c r="F1453">
        <v>0.58438000000000001</v>
      </c>
      <c r="G1453">
        <v>8.1570000000000004E-2</v>
      </c>
      <c r="H1453">
        <v>2.96</v>
      </c>
      <c r="I1453">
        <v>-0.30299999999999999</v>
      </c>
      <c r="J1453">
        <v>0.3271</v>
      </c>
    </row>
    <row r="1454" spans="1:10">
      <c r="A1454" s="14">
        <v>42293</v>
      </c>
      <c r="B1454">
        <v>2.14</v>
      </c>
      <c r="C1454">
        <v>0.80700000000000005</v>
      </c>
      <c r="D1454">
        <v>-0.73099999999999998</v>
      </c>
      <c r="E1454">
        <v>-3.4000000000000002E-2</v>
      </c>
      <c r="F1454">
        <v>0.58438000000000001</v>
      </c>
      <c r="G1454">
        <v>8.0710000000000004E-2</v>
      </c>
      <c r="H1454">
        <v>2.94</v>
      </c>
      <c r="I1454">
        <v>-0.30599999999999999</v>
      </c>
      <c r="J1454">
        <v>0.32319999999999999</v>
      </c>
    </row>
    <row r="1455" spans="1:10">
      <c r="A1455" s="14">
        <v>42296</v>
      </c>
      <c r="B1455">
        <v>2.1349999999999998</v>
      </c>
      <c r="C1455">
        <v>0.81499999999999995</v>
      </c>
      <c r="D1455">
        <v>-0.73099999999999998</v>
      </c>
      <c r="E1455">
        <v>-3.4000000000000002E-2</v>
      </c>
      <c r="F1455">
        <v>0.58313000000000004</v>
      </c>
      <c r="G1455">
        <v>8.1570000000000004E-2</v>
      </c>
      <c r="H1455">
        <v>2.9049999999999998</v>
      </c>
      <c r="I1455">
        <v>-0.30299999999999999</v>
      </c>
      <c r="J1455">
        <v>0.318</v>
      </c>
    </row>
    <row r="1456" spans="1:10">
      <c r="A1456" s="14">
        <v>42297</v>
      </c>
      <c r="B1456">
        <v>2.14</v>
      </c>
      <c r="C1456">
        <v>0.81799999999999995</v>
      </c>
      <c r="D1456">
        <v>-0.72499999999999998</v>
      </c>
      <c r="E1456">
        <v>-3.5000000000000003E-2</v>
      </c>
      <c r="F1456">
        <v>0.58313000000000004</v>
      </c>
      <c r="G1456">
        <v>8.3710000000000007E-2</v>
      </c>
      <c r="H1456">
        <v>2.92</v>
      </c>
      <c r="I1456">
        <v>-0.29899999999999999</v>
      </c>
      <c r="J1456">
        <v>0.31859999999999999</v>
      </c>
    </row>
    <row r="1457" spans="1:10">
      <c r="A1457" s="14">
        <v>42298</v>
      </c>
      <c r="B1457">
        <v>2.16</v>
      </c>
      <c r="C1457">
        <v>0.82499999999999996</v>
      </c>
      <c r="D1457">
        <v>-0.72499999999999998</v>
      </c>
      <c r="E1457">
        <v>-3.5000000000000003E-2</v>
      </c>
      <c r="F1457">
        <v>0.58187999999999995</v>
      </c>
      <c r="G1457">
        <v>8.0710000000000004E-2</v>
      </c>
      <c r="H1457">
        <v>2.9249999999999998</v>
      </c>
      <c r="I1457">
        <v>-0.30299999999999999</v>
      </c>
      <c r="J1457">
        <v>0.3196</v>
      </c>
    </row>
    <row r="1458" spans="1:10">
      <c r="A1458" s="14">
        <v>42299</v>
      </c>
      <c r="B1458">
        <v>2.16</v>
      </c>
      <c r="C1458">
        <v>0.83499999999999996</v>
      </c>
      <c r="D1458">
        <v>-0.72399999999999998</v>
      </c>
      <c r="E1458">
        <v>-3.5999999999999997E-2</v>
      </c>
      <c r="F1458">
        <v>0.57438</v>
      </c>
      <c r="G1458">
        <v>8.2140000000000005E-2</v>
      </c>
      <c r="H1458">
        <v>2.9049999999999998</v>
      </c>
      <c r="I1458">
        <v>-0.308</v>
      </c>
      <c r="J1458">
        <v>0.3206</v>
      </c>
    </row>
    <row r="1459" spans="1:10">
      <c r="A1459" s="14">
        <v>42300</v>
      </c>
      <c r="B1459">
        <v>2.1549999999999998</v>
      </c>
      <c r="C1459">
        <v>0.83299999999999996</v>
      </c>
      <c r="D1459">
        <v>-0.72399999999999998</v>
      </c>
      <c r="E1459">
        <v>-3.7999999999999999E-2</v>
      </c>
      <c r="F1459">
        <v>0.57562999999999998</v>
      </c>
      <c r="G1459">
        <v>7.9289999999999999E-2</v>
      </c>
      <c r="H1459">
        <v>2.9340000000000002</v>
      </c>
      <c r="I1459">
        <v>-0.309</v>
      </c>
      <c r="J1459">
        <v>0.32074999999999998</v>
      </c>
    </row>
    <row r="1460" spans="1:10">
      <c r="A1460" s="14">
        <v>42303</v>
      </c>
      <c r="B1460">
        <v>2.1516999999999999</v>
      </c>
      <c r="C1460">
        <v>0.82899999999999996</v>
      </c>
      <c r="D1460">
        <v>-0.72399999999999998</v>
      </c>
      <c r="E1460">
        <v>-3.7999999999999999E-2</v>
      </c>
      <c r="F1460">
        <v>0.57938000000000001</v>
      </c>
      <c r="G1460">
        <v>8.5139999999999993E-2</v>
      </c>
      <c r="H1460">
        <v>2.9249999999999998</v>
      </c>
      <c r="I1460">
        <v>-0.314</v>
      </c>
      <c r="J1460">
        <v>0.32050000000000001</v>
      </c>
    </row>
    <row r="1461" spans="1:10">
      <c r="A1461" s="14">
        <v>42304</v>
      </c>
      <c r="B1461">
        <v>2.1433</v>
      </c>
      <c r="C1461">
        <v>0.82699999999999996</v>
      </c>
      <c r="D1461">
        <v>-0.72399999999999998</v>
      </c>
      <c r="E1461">
        <v>-3.5999999999999997E-2</v>
      </c>
      <c r="F1461">
        <v>0.57938000000000001</v>
      </c>
      <c r="G1461">
        <v>8.5139999999999993E-2</v>
      </c>
      <c r="H1461">
        <v>2.915</v>
      </c>
      <c r="I1461">
        <v>-0.317</v>
      </c>
      <c r="J1461">
        <v>0.31705</v>
      </c>
    </row>
    <row r="1462" spans="1:10">
      <c r="A1462" s="14">
        <v>42305</v>
      </c>
      <c r="B1462">
        <v>2.14</v>
      </c>
      <c r="C1462">
        <v>0.82499999999999996</v>
      </c>
      <c r="D1462">
        <v>-0.72399999999999998</v>
      </c>
      <c r="E1462">
        <v>-3.6999999999999998E-2</v>
      </c>
      <c r="F1462">
        <v>0.57938000000000001</v>
      </c>
      <c r="G1462">
        <v>7.9289999999999999E-2</v>
      </c>
      <c r="H1462">
        <v>2.915</v>
      </c>
      <c r="I1462">
        <v>-0.32100000000000001</v>
      </c>
      <c r="J1462">
        <v>0.31514999999999999</v>
      </c>
    </row>
    <row r="1463" spans="1:10">
      <c r="A1463" s="14">
        <v>42306</v>
      </c>
      <c r="B1463">
        <v>2.0950000000000002</v>
      </c>
      <c r="C1463">
        <v>0.82399999999999995</v>
      </c>
      <c r="D1463">
        <v>-0.72399999999999998</v>
      </c>
      <c r="E1463">
        <v>-3.6999999999999998E-2</v>
      </c>
      <c r="F1463">
        <v>0.57813000000000003</v>
      </c>
      <c r="G1463">
        <v>7.9289999999999999E-2</v>
      </c>
      <c r="H1463">
        <v>2.915</v>
      </c>
      <c r="I1463">
        <v>-0.317</v>
      </c>
      <c r="J1463">
        <v>0.31714999999999999</v>
      </c>
    </row>
    <row r="1464" spans="1:10">
      <c r="A1464" s="14">
        <v>42307</v>
      </c>
      <c r="B1464">
        <v>2.105</v>
      </c>
      <c r="C1464">
        <v>0.82199999999999995</v>
      </c>
      <c r="D1464">
        <v>-0.72399999999999998</v>
      </c>
      <c r="E1464">
        <v>-3.6999999999999998E-2</v>
      </c>
      <c r="F1464">
        <v>0.57938000000000001</v>
      </c>
      <c r="G1464">
        <v>7.7859999999999999E-2</v>
      </c>
      <c r="H1464">
        <v>2.9049999999999998</v>
      </c>
      <c r="I1464">
        <v>-0.32</v>
      </c>
      <c r="J1464">
        <v>0.31664999999999999</v>
      </c>
    </row>
    <row r="1465" spans="1:10">
      <c r="A1465" s="14">
        <v>42310</v>
      </c>
      <c r="B1465">
        <v>2.1</v>
      </c>
      <c r="C1465">
        <v>0.82099999999999995</v>
      </c>
      <c r="D1465">
        <v>-0.72399999999999998</v>
      </c>
      <c r="E1465">
        <v>-3.7999999999999999E-2</v>
      </c>
      <c r="F1465">
        <v>0.58187999999999995</v>
      </c>
      <c r="G1465">
        <v>7.9289999999999999E-2</v>
      </c>
      <c r="H1465">
        <v>2.9249999999999998</v>
      </c>
      <c r="I1465">
        <v>-0.32400000000000001</v>
      </c>
      <c r="J1465">
        <v>0.32040000000000002</v>
      </c>
    </row>
    <row r="1466" spans="1:10">
      <c r="A1466" s="14">
        <v>42311</v>
      </c>
      <c r="B1466">
        <v>2.0950000000000002</v>
      </c>
      <c r="C1466">
        <v>0.82099999999999995</v>
      </c>
      <c r="D1466">
        <v>-0.72399999999999998</v>
      </c>
      <c r="E1466">
        <v>-3.9E-2</v>
      </c>
      <c r="F1466">
        <v>0.58062999999999998</v>
      </c>
      <c r="G1466">
        <v>8.0710000000000004E-2</v>
      </c>
      <c r="H1466">
        <v>2.895</v>
      </c>
      <c r="I1466">
        <v>-0.33700000000000002</v>
      </c>
      <c r="J1466">
        <v>0.31640000000000001</v>
      </c>
    </row>
    <row r="1467" spans="1:10">
      <c r="A1467" s="14">
        <v>42312</v>
      </c>
      <c r="B1467">
        <v>2.1749999999999998</v>
      </c>
      <c r="C1467">
        <v>0.82099999999999995</v>
      </c>
      <c r="D1467">
        <v>-0.72399999999999998</v>
      </c>
      <c r="E1467">
        <v>-3.9E-2</v>
      </c>
      <c r="F1467">
        <v>0.57938000000000001</v>
      </c>
      <c r="G1467">
        <v>8.0710000000000004E-2</v>
      </c>
      <c r="H1467">
        <v>2.895</v>
      </c>
      <c r="I1467">
        <v>-0.34100000000000003</v>
      </c>
      <c r="J1467">
        <v>0.31990000000000002</v>
      </c>
    </row>
    <row r="1468" spans="1:10">
      <c r="A1468" s="14">
        <v>42313</v>
      </c>
      <c r="B1468">
        <v>2.1949999999999998</v>
      </c>
      <c r="C1468">
        <v>0.82099999999999995</v>
      </c>
      <c r="D1468">
        <v>-0.73099999999999998</v>
      </c>
      <c r="E1468">
        <v>-0.04</v>
      </c>
      <c r="F1468">
        <v>0.57938000000000001</v>
      </c>
      <c r="G1468">
        <v>7.7859999999999999E-2</v>
      </c>
      <c r="H1468">
        <v>2.9049999999999998</v>
      </c>
      <c r="I1468">
        <v>-0.34300000000000003</v>
      </c>
      <c r="J1468">
        <v>0.32290000000000002</v>
      </c>
    </row>
    <row r="1469" spans="1:10">
      <c r="A1469" s="14">
        <v>42314</v>
      </c>
      <c r="B1469">
        <v>2.19</v>
      </c>
      <c r="C1469">
        <v>0.82099999999999995</v>
      </c>
      <c r="D1469">
        <v>-0.73099999999999998</v>
      </c>
      <c r="E1469">
        <v>-4.1000000000000002E-2</v>
      </c>
      <c r="F1469">
        <v>0.57938000000000001</v>
      </c>
      <c r="G1469">
        <v>7.7859999999999999E-2</v>
      </c>
      <c r="H1469">
        <v>2.89</v>
      </c>
      <c r="I1469">
        <v>-0.34699999999999998</v>
      </c>
      <c r="J1469">
        <v>0.32314999999999999</v>
      </c>
    </row>
    <row r="1470" spans="1:10">
      <c r="A1470" s="14">
        <v>42317</v>
      </c>
      <c r="B1470">
        <v>2.1949999999999998</v>
      </c>
      <c r="C1470">
        <v>0.82299999999999995</v>
      </c>
      <c r="D1470">
        <v>-0.73099999999999998</v>
      </c>
      <c r="E1470">
        <v>-4.1000000000000002E-2</v>
      </c>
      <c r="F1470">
        <v>0.57938000000000001</v>
      </c>
      <c r="G1470">
        <v>8.2140000000000005E-2</v>
      </c>
      <c r="H1470">
        <v>2.8849999999999998</v>
      </c>
      <c r="I1470">
        <v>-0.35799999999999998</v>
      </c>
      <c r="J1470">
        <v>0.32390000000000002</v>
      </c>
    </row>
    <row r="1471" spans="1:10">
      <c r="A1471" s="14">
        <v>42318</v>
      </c>
      <c r="B1471">
        <v>2.1966999999999999</v>
      </c>
      <c r="C1471">
        <v>0.82599999999999996</v>
      </c>
      <c r="D1471">
        <v>-0.73399999999999999</v>
      </c>
      <c r="E1471">
        <v>-4.1000000000000002E-2</v>
      </c>
      <c r="F1471">
        <v>0.57813000000000003</v>
      </c>
      <c r="G1471">
        <v>8.2140000000000005E-2</v>
      </c>
      <c r="H1471">
        <v>2.875</v>
      </c>
      <c r="I1471">
        <v>-0.36499999999999999</v>
      </c>
      <c r="J1471">
        <v>0.32190000000000002</v>
      </c>
    </row>
    <row r="1472" spans="1:10">
      <c r="A1472" s="14">
        <v>42319</v>
      </c>
      <c r="B1472">
        <v>2.21</v>
      </c>
      <c r="C1472">
        <v>0.82599999999999996</v>
      </c>
      <c r="D1472">
        <v>-0.73199999999999998</v>
      </c>
      <c r="E1472">
        <v>-0.04</v>
      </c>
      <c r="F1472">
        <v>0.57999999999999996</v>
      </c>
      <c r="G1472">
        <v>8.2860000000000003E-2</v>
      </c>
      <c r="H1472">
        <v>2.8650000000000002</v>
      </c>
      <c r="I1472">
        <v>-0.36299999999999999</v>
      </c>
      <c r="J1472">
        <v>0.32890000000000003</v>
      </c>
    </row>
    <row r="1473" spans="1:10">
      <c r="A1473" s="14">
        <v>42320</v>
      </c>
      <c r="B1473">
        <v>2.21</v>
      </c>
      <c r="C1473">
        <v>0.82599999999999996</v>
      </c>
      <c r="D1473">
        <v>-0.73199999999999998</v>
      </c>
      <c r="E1473">
        <v>-4.2999999999999997E-2</v>
      </c>
      <c r="F1473">
        <v>0.57999999999999996</v>
      </c>
      <c r="G1473">
        <v>8.1430000000000002E-2</v>
      </c>
      <c r="H1473">
        <v>2.855</v>
      </c>
      <c r="I1473">
        <v>-0.36299999999999999</v>
      </c>
      <c r="J1473">
        <v>0.33410000000000001</v>
      </c>
    </row>
    <row r="1474" spans="1:10">
      <c r="A1474" s="14">
        <v>42321</v>
      </c>
      <c r="B1474">
        <v>2.2433000000000001</v>
      </c>
      <c r="C1474">
        <v>0.82799999999999996</v>
      </c>
      <c r="D1474">
        <v>-0.73199999999999998</v>
      </c>
      <c r="E1474">
        <v>-4.3999999999999997E-2</v>
      </c>
      <c r="F1474">
        <v>0.57938000000000001</v>
      </c>
      <c r="G1474">
        <v>8.1430000000000002E-2</v>
      </c>
      <c r="H1474">
        <v>2.85</v>
      </c>
      <c r="I1474">
        <v>-0.35299999999999998</v>
      </c>
      <c r="J1474">
        <v>0.33410000000000001</v>
      </c>
    </row>
    <row r="1475" spans="1:10">
      <c r="A1475" s="14">
        <v>42324</v>
      </c>
      <c r="B1475">
        <v>2.2200000000000002</v>
      </c>
      <c r="C1475">
        <v>0.82799999999999996</v>
      </c>
      <c r="D1475">
        <v>-0.73199999999999998</v>
      </c>
      <c r="E1475">
        <v>-4.5999999999999999E-2</v>
      </c>
      <c r="F1475">
        <v>0.57813000000000003</v>
      </c>
      <c r="G1475">
        <v>8.1430000000000002E-2</v>
      </c>
      <c r="H1475">
        <v>2.835</v>
      </c>
      <c r="I1475">
        <v>-0.35699999999999998</v>
      </c>
      <c r="J1475">
        <v>0.33360000000000001</v>
      </c>
    </row>
    <row r="1476" spans="1:10">
      <c r="A1476" s="14">
        <v>42325</v>
      </c>
      <c r="B1476">
        <v>2.23</v>
      </c>
      <c r="C1476">
        <v>0.83</v>
      </c>
      <c r="D1476">
        <v>-0.73399999999999999</v>
      </c>
      <c r="E1476">
        <v>-4.5999999999999999E-2</v>
      </c>
      <c r="F1476">
        <v>0.57813000000000003</v>
      </c>
      <c r="G1476">
        <v>8.1430000000000002E-2</v>
      </c>
      <c r="H1476">
        <v>2.83</v>
      </c>
      <c r="I1476">
        <v>-0.36399999999999999</v>
      </c>
      <c r="J1476">
        <v>0.33660000000000001</v>
      </c>
    </row>
    <row r="1477" spans="1:10">
      <c r="A1477" s="14">
        <v>42326</v>
      </c>
      <c r="B1477">
        <v>2.2349999999999999</v>
      </c>
      <c r="C1477">
        <v>0.83</v>
      </c>
      <c r="D1477">
        <v>-0.73799999999999999</v>
      </c>
      <c r="E1477">
        <v>-4.5999999999999999E-2</v>
      </c>
      <c r="F1477">
        <v>0.57562999999999998</v>
      </c>
      <c r="G1477">
        <v>7.7859999999999999E-2</v>
      </c>
      <c r="H1477">
        <v>2.8250000000000002</v>
      </c>
      <c r="I1477">
        <v>-0.372</v>
      </c>
      <c r="J1477">
        <v>0.34389999999999998</v>
      </c>
    </row>
    <row r="1478" spans="1:10">
      <c r="A1478" s="14">
        <v>42327</v>
      </c>
      <c r="B1478">
        <v>2.2416999999999998</v>
      </c>
      <c r="C1478">
        <v>0.83</v>
      </c>
      <c r="D1478">
        <v>-0.75600000000000001</v>
      </c>
      <c r="E1478">
        <v>-4.8000000000000001E-2</v>
      </c>
      <c r="F1478">
        <v>0.57562999999999998</v>
      </c>
      <c r="G1478">
        <v>7.8570000000000001E-2</v>
      </c>
      <c r="H1478">
        <v>2.835</v>
      </c>
      <c r="I1478">
        <v>-0.39200000000000002</v>
      </c>
      <c r="J1478">
        <v>0.34139999999999998</v>
      </c>
    </row>
    <row r="1479" spans="1:10">
      <c r="A1479" s="14">
        <v>42328</v>
      </c>
      <c r="B1479">
        <v>2.2450000000000001</v>
      </c>
      <c r="C1479">
        <v>0.83599999999999997</v>
      </c>
      <c r="D1479">
        <v>-0.76600000000000001</v>
      </c>
      <c r="E1479">
        <v>-4.9000000000000002E-2</v>
      </c>
      <c r="F1479">
        <v>0.57562999999999998</v>
      </c>
      <c r="G1479">
        <v>7.2139999999999996E-2</v>
      </c>
      <c r="H1479">
        <v>2.8450000000000002</v>
      </c>
      <c r="I1479">
        <v>-0.39200000000000002</v>
      </c>
      <c r="J1479">
        <v>0.35560000000000003</v>
      </c>
    </row>
    <row r="1480" spans="1:10">
      <c r="A1480" s="14">
        <v>42331</v>
      </c>
      <c r="B1480">
        <v>2.25</v>
      </c>
      <c r="C1480">
        <v>0.83699999999999997</v>
      </c>
      <c r="D1480">
        <v>-0.77600000000000002</v>
      </c>
      <c r="E1480">
        <v>-4.9000000000000002E-2</v>
      </c>
      <c r="F1480">
        <v>0.57562999999999998</v>
      </c>
      <c r="G1480">
        <v>7.9289999999999999E-2</v>
      </c>
      <c r="H1480">
        <v>2.84</v>
      </c>
      <c r="I1480">
        <v>-0.39300000000000002</v>
      </c>
      <c r="J1480">
        <v>0.35610000000000003</v>
      </c>
    </row>
    <row r="1481" spans="1:10">
      <c r="A1481" s="14">
        <v>42332</v>
      </c>
      <c r="B1481">
        <v>2.2599999999999998</v>
      </c>
      <c r="C1481">
        <v>0.83799999999999997</v>
      </c>
      <c r="D1481">
        <v>-0.77600000000000002</v>
      </c>
      <c r="E1481">
        <v>-4.9000000000000002E-2</v>
      </c>
      <c r="F1481">
        <v>0.57499999999999996</v>
      </c>
      <c r="G1481">
        <v>7.4999999999999997E-2</v>
      </c>
      <c r="H1481">
        <v>2.8450000000000002</v>
      </c>
      <c r="I1481">
        <v>-0.39100000000000001</v>
      </c>
      <c r="J1481">
        <v>0.35909999999999997</v>
      </c>
    </row>
    <row r="1482" spans="1:10">
      <c r="A1482" s="14">
        <v>42333</v>
      </c>
      <c r="B1482">
        <v>2.2599999999999998</v>
      </c>
      <c r="C1482">
        <v>0.84</v>
      </c>
      <c r="D1482">
        <v>-0.78200000000000003</v>
      </c>
      <c r="E1482">
        <v>-4.9000000000000002E-2</v>
      </c>
      <c r="F1482">
        <v>0.57499999999999996</v>
      </c>
      <c r="G1482">
        <v>7.4999999999999997E-2</v>
      </c>
      <c r="H1482">
        <v>2.8450000000000002</v>
      </c>
      <c r="I1482">
        <v>-0.38800000000000001</v>
      </c>
      <c r="J1482">
        <v>0.36159999999999998</v>
      </c>
    </row>
    <row r="1483" spans="1:10">
      <c r="A1483" s="14">
        <v>42334</v>
      </c>
      <c r="B1483">
        <v>2.2650000000000001</v>
      </c>
      <c r="C1483">
        <v>0.84</v>
      </c>
      <c r="D1483">
        <v>-0.78800000000000003</v>
      </c>
      <c r="E1483">
        <v>-5.1999999999999998E-2</v>
      </c>
      <c r="F1483">
        <v>0.57499999999999996</v>
      </c>
      <c r="G1483">
        <v>7.3569999999999997E-2</v>
      </c>
      <c r="H1483">
        <v>2.8450000000000002</v>
      </c>
      <c r="I1483">
        <v>-0.40600000000000003</v>
      </c>
      <c r="J1483">
        <v>0.36359999999999998</v>
      </c>
    </row>
    <row r="1484" spans="1:10">
      <c r="A1484" s="14">
        <v>42335</v>
      </c>
      <c r="B1484">
        <v>2.2667000000000002</v>
      </c>
      <c r="C1484">
        <v>0.84</v>
      </c>
      <c r="D1484">
        <v>-0.78800000000000003</v>
      </c>
      <c r="E1484">
        <v>-5.0999999999999997E-2</v>
      </c>
      <c r="F1484">
        <v>0.57313000000000003</v>
      </c>
      <c r="G1484">
        <v>7.3569999999999997E-2</v>
      </c>
      <c r="H1484">
        <v>2.84</v>
      </c>
      <c r="I1484">
        <v>-0.41699999999999998</v>
      </c>
      <c r="J1484">
        <v>0.36409999999999998</v>
      </c>
    </row>
    <row r="1485" spans="1:10">
      <c r="A1485" s="14">
        <v>42338</v>
      </c>
      <c r="B1485">
        <v>2.27</v>
      </c>
      <c r="C1485">
        <v>0.84</v>
      </c>
      <c r="D1485">
        <v>-0.79100000000000004</v>
      </c>
      <c r="E1485">
        <v>-5.3999999999999999E-2</v>
      </c>
      <c r="F1485">
        <v>0.57155999999999996</v>
      </c>
      <c r="G1485">
        <v>7.3569999999999997E-2</v>
      </c>
      <c r="H1485">
        <v>2.8450000000000002</v>
      </c>
      <c r="I1485">
        <v>-0.40899999999999997</v>
      </c>
      <c r="J1485">
        <v>0.36709999999999998</v>
      </c>
    </row>
    <row r="1486" spans="1:10">
      <c r="A1486" s="14">
        <v>42339</v>
      </c>
      <c r="B1486">
        <v>2.2650000000000001</v>
      </c>
      <c r="C1486">
        <v>0.84</v>
      </c>
      <c r="D1486">
        <v>-0.80100000000000005</v>
      </c>
      <c r="E1486">
        <v>-5.2999999999999999E-2</v>
      </c>
      <c r="F1486">
        <v>0.57362999999999997</v>
      </c>
      <c r="G1486">
        <v>7.3569999999999997E-2</v>
      </c>
      <c r="H1486">
        <v>2.855</v>
      </c>
      <c r="I1486">
        <v>-0.39500000000000002</v>
      </c>
      <c r="J1486">
        <v>0.36959999999999998</v>
      </c>
    </row>
    <row r="1487" spans="1:10">
      <c r="A1487" s="14">
        <v>42340</v>
      </c>
      <c r="B1487">
        <v>2.2799999999999998</v>
      </c>
      <c r="C1487">
        <v>0.84</v>
      </c>
      <c r="D1487">
        <v>-0.80100000000000005</v>
      </c>
      <c r="E1487">
        <v>-5.2999999999999999E-2</v>
      </c>
      <c r="F1487">
        <v>0.57250000000000001</v>
      </c>
      <c r="G1487">
        <v>7.3569999999999997E-2</v>
      </c>
      <c r="H1487">
        <v>2.855</v>
      </c>
      <c r="I1487">
        <v>-0.41199999999999998</v>
      </c>
      <c r="J1487">
        <v>0.37759999999999999</v>
      </c>
    </row>
    <row r="1488" spans="1:10">
      <c r="A1488" s="14">
        <v>42341</v>
      </c>
      <c r="B1488">
        <v>2.2999999999999998</v>
      </c>
      <c r="C1488">
        <v>0.84</v>
      </c>
      <c r="D1488">
        <v>-0.80600000000000005</v>
      </c>
      <c r="E1488">
        <v>-5.2999999999999999E-2</v>
      </c>
      <c r="F1488">
        <v>0.57125000000000004</v>
      </c>
      <c r="G1488">
        <v>7.3569999999999997E-2</v>
      </c>
      <c r="H1488">
        <v>2.85</v>
      </c>
      <c r="I1488">
        <v>-0.42699999999999999</v>
      </c>
      <c r="J1488">
        <v>0.3821</v>
      </c>
    </row>
    <row r="1489" spans="1:10">
      <c r="A1489" s="14">
        <v>42342</v>
      </c>
      <c r="B1489">
        <v>2.3033000000000001</v>
      </c>
      <c r="C1489">
        <v>0.84199999999999997</v>
      </c>
      <c r="D1489">
        <v>-0.80600000000000005</v>
      </c>
      <c r="E1489">
        <v>-6.0999999999999999E-2</v>
      </c>
      <c r="F1489">
        <v>0.57188000000000005</v>
      </c>
      <c r="G1489">
        <v>7.3569999999999997E-2</v>
      </c>
      <c r="H1489">
        <v>2.83</v>
      </c>
      <c r="I1489">
        <v>-0.435</v>
      </c>
      <c r="J1489">
        <v>0.39319999999999999</v>
      </c>
    </row>
    <row r="1490" spans="1:10">
      <c r="A1490" s="14">
        <v>42345</v>
      </c>
      <c r="B1490">
        <v>2.31</v>
      </c>
      <c r="C1490">
        <v>0.84699999999999998</v>
      </c>
      <c r="D1490">
        <v>-0.80800000000000005</v>
      </c>
      <c r="E1490">
        <v>-6.4000000000000001E-2</v>
      </c>
      <c r="F1490">
        <v>0.56999999999999995</v>
      </c>
      <c r="G1490">
        <v>7.3569999999999997E-2</v>
      </c>
      <c r="H1490">
        <v>2.8250000000000002</v>
      </c>
      <c r="I1490">
        <v>-0.42499999999999999</v>
      </c>
      <c r="J1490">
        <v>0.40229999999999999</v>
      </c>
    </row>
    <row r="1491" spans="1:10">
      <c r="A1491" s="14">
        <v>42346</v>
      </c>
      <c r="B1491">
        <v>2.2949999999999999</v>
      </c>
      <c r="C1491">
        <v>0.85</v>
      </c>
      <c r="D1491">
        <v>-0.80900000000000005</v>
      </c>
      <c r="E1491">
        <v>-6.6000000000000003E-2</v>
      </c>
      <c r="F1491">
        <v>0.56999999999999995</v>
      </c>
      <c r="G1491">
        <v>7.3569999999999997E-2</v>
      </c>
      <c r="H1491">
        <v>2.835</v>
      </c>
      <c r="I1491">
        <v>-0.42299999999999999</v>
      </c>
      <c r="J1491">
        <v>0.40670000000000001</v>
      </c>
    </row>
    <row r="1492" spans="1:10">
      <c r="A1492" s="14">
        <v>42347</v>
      </c>
      <c r="B1492">
        <v>2.2999999999999998</v>
      </c>
      <c r="C1492">
        <v>0.85599999999999998</v>
      </c>
      <c r="D1492">
        <v>-0.81499999999999995</v>
      </c>
      <c r="E1492">
        <v>-6.7000000000000004E-2</v>
      </c>
      <c r="F1492">
        <v>0.56999999999999995</v>
      </c>
      <c r="G1492">
        <v>7.3569999999999997E-2</v>
      </c>
      <c r="H1492">
        <v>2.835</v>
      </c>
      <c r="I1492">
        <v>-0.43099999999999999</v>
      </c>
      <c r="J1492">
        <v>0.41170000000000001</v>
      </c>
    </row>
    <row r="1493" spans="1:10">
      <c r="A1493" s="14">
        <v>42348</v>
      </c>
      <c r="B1493">
        <v>2.35</v>
      </c>
      <c r="C1493">
        <v>0.85699999999999998</v>
      </c>
      <c r="D1493">
        <v>-0.82</v>
      </c>
      <c r="E1493">
        <v>-6.8000000000000005E-2</v>
      </c>
      <c r="F1493">
        <v>0.56999999999999995</v>
      </c>
      <c r="G1493">
        <v>7.3569999999999997E-2</v>
      </c>
      <c r="H1493">
        <v>2.88</v>
      </c>
      <c r="I1493">
        <v>-0.435</v>
      </c>
      <c r="J1493">
        <v>0.41420000000000001</v>
      </c>
    </row>
    <row r="1494" spans="1:10">
      <c r="A1494" s="14">
        <v>42349</v>
      </c>
      <c r="B1494">
        <v>2.3450000000000002</v>
      </c>
      <c r="C1494">
        <v>0.86</v>
      </c>
      <c r="D1494">
        <v>-0.83199999999999996</v>
      </c>
      <c r="E1494">
        <v>-6.8000000000000005E-2</v>
      </c>
      <c r="F1494">
        <v>0.57074999999999998</v>
      </c>
      <c r="G1494">
        <v>7.3569999999999997E-2</v>
      </c>
      <c r="H1494">
        <v>2.835</v>
      </c>
      <c r="I1494">
        <v>-0.41099999999999998</v>
      </c>
      <c r="J1494">
        <v>0.41620000000000001</v>
      </c>
    </row>
    <row r="1495" spans="1:10">
      <c r="A1495" s="14">
        <v>42352</v>
      </c>
      <c r="B1495">
        <v>2.3483000000000001</v>
      </c>
      <c r="C1495">
        <v>0.86</v>
      </c>
      <c r="D1495">
        <v>-0.84299999999999997</v>
      </c>
      <c r="E1495">
        <v>-6.6000000000000003E-2</v>
      </c>
      <c r="F1495">
        <v>0.57262999999999997</v>
      </c>
      <c r="G1495">
        <v>7.2859999999999994E-2</v>
      </c>
      <c r="H1495">
        <v>2.855</v>
      </c>
      <c r="I1495">
        <v>-0.39300000000000002</v>
      </c>
      <c r="J1495">
        <v>0.42220000000000002</v>
      </c>
    </row>
    <row r="1496" spans="1:10">
      <c r="A1496" s="14">
        <v>42353</v>
      </c>
      <c r="B1496">
        <v>2.3683000000000001</v>
      </c>
      <c r="C1496">
        <v>0.86299999999999999</v>
      </c>
      <c r="D1496">
        <v>-0.86299999999999999</v>
      </c>
      <c r="E1496">
        <v>-6.9000000000000006E-2</v>
      </c>
      <c r="F1496">
        <v>0.57313000000000003</v>
      </c>
      <c r="G1496">
        <v>7.8570000000000001E-2</v>
      </c>
      <c r="H1496">
        <v>2.8450000000000002</v>
      </c>
      <c r="I1496">
        <v>-0.38400000000000001</v>
      </c>
      <c r="J1496">
        <v>0.436</v>
      </c>
    </row>
    <row r="1497" spans="1:10">
      <c r="A1497" s="14">
        <v>42354</v>
      </c>
      <c r="B1497">
        <v>2.3483000000000001</v>
      </c>
      <c r="C1497">
        <v>0.86299999999999999</v>
      </c>
      <c r="D1497">
        <v>-0.86199999999999999</v>
      </c>
      <c r="E1497">
        <v>-6.9000000000000006E-2</v>
      </c>
      <c r="F1497">
        <v>0.57413000000000003</v>
      </c>
      <c r="G1497">
        <v>7.8570000000000001E-2</v>
      </c>
      <c r="H1497">
        <v>2.855</v>
      </c>
      <c r="I1497">
        <v>-0.38</v>
      </c>
      <c r="J1497">
        <v>0.45200000000000001</v>
      </c>
    </row>
    <row r="1498" spans="1:10">
      <c r="A1498" s="14">
        <v>42355</v>
      </c>
      <c r="B1498">
        <v>2.35</v>
      </c>
      <c r="C1498">
        <v>0.86299999999999999</v>
      </c>
      <c r="D1498">
        <v>-0.82</v>
      </c>
      <c r="E1498">
        <v>-7.0999999999999994E-2</v>
      </c>
      <c r="F1498">
        <v>0.57438</v>
      </c>
      <c r="G1498">
        <v>8.0710000000000004E-2</v>
      </c>
      <c r="H1498">
        <v>2.855</v>
      </c>
      <c r="I1498">
        <v>-0.377</v>
      </c>
      <c r="J1498">
        <v>0.46200000000000002</v>
      </c>
    </row>
    <row r="1499" spans="1:10">
      <c r="A1499" s="14">
        <v>42356</v>
      </c>
      <c r="B1499">
        <v>2.35</v>
      </c>
      <c r="C1499">
        <v>0.86299999999999999</v>
      </c>
      <c r="D1499">
        <v>-0.82299999999999995</v>
      </c>
      <c r="E1499">
        <v>-7.2999999999999995E-2</v>
      </c>
      <c r="F1499">
        <v>0.57513000000000003</v>
      </c>
      <c r="G1499">
        <v>7.6429999999999998E-2</v>
      </c>
      <c r="H1499">
        <v>2.85</v>
      </c>
      <c r="I1499">
        <v>-0.39100000000000001</v>
      </c>
      <c r="J1499">
        <v>0.47699999999999998</v>
      </c>
    </row>
    <row r="1500" spans="1:10">
      <c r="A1500" s="14">
        <v>42359</v>
      </c>
      <c r="B1500">
        <v>2.355</v>
      </c>
      <c r="C1500">
        <v>0.86599999999999999</v>
      </c>
      <c r="D1500">
        <v>-0.82299999999999995</v>
      </c>
      <c r="E1500">
        <v>-7.2999999999999995E-2</v>
      </c>
      <c r="F1500">
        <v>0.57562999999999998</v>
      </c>
      <c r="G1500">
        <v>7.9289999999999999E-2</v>
      </c>
      <c r="H1500">
        <v>2.855</v>
      </c>
      <c r="I1500">
        <v>-0.40100000000000002</v>
      </c>
      <c r="J1500">
        <v>0.48649999999999999</v>
      </c>
    </row>
    <row r="1501" spans="1:10">
      <c r="A1501" s="14">
        <v>42360</v>
      </c>
      <c r="B1501">
        <v>2.355</v>
      </c>
      <c r="C1501">
        <v>0.871</v>
      </c>
      <c r="D1501">
        <v>-0.82299999999999995</v>
      </c>
      <c r="E1501">
        <v>-7.6999999999999999E-2</v>
      </c>
      <c r="F1501">
        <v>0.57774999999999999</v>
      </c>
      <c r="G1501">
        <v>7.9289999999999999E-2</v>
      </c>
      <c r="H1501">
        <v>2.855</v>
      </c>
      <c r="I1501">
        <v>-0.41499999999999998</v>
      </c>
      <c r="J1501">
        <v>0.49199999999999999</v>
      </c>
    </row>
    <row r="1502" spans="1:10">
      <c r="A1502" s="14">
        <v>42361</v>
      </c>
      <c r="B1502">
        <v>2.3666999999999998</v>
      </c>
      <c r="C1502">
        <v>0.874</v>
      </c>
      <c r="D1502">
        <v>-0.78400000000000003</v>
      </c>
      <c r="E1502">
        <v>-7.9000000000000001E-2</v>
      </c>
      <c r="F1502">
        <v>0.58262999999999998</v>
      </c>
      <c r="G1502">
        <v>7.7859999999999999E-2</v>
      </c>
      <c r="H1502">
        <v>2.855</v>
      </c>
      <c r="I1502">
        <v>-0.41599999999999998</v>
      </c>
      <c r="J1502">
        <v>0.502</v>
      </c>
    </row>
    <row r="1503" spans="1:10">
      <c r="A1503" s="14">
        <v>42362</v>
      </c>
      <c r="B1503">
        <v>2.37</v>
      </c>
      <c r="C1503">
        <v>0.874</v>
      </c>
      <c r="D1503">
        <v>-0.76700000000000002</v>
      </c>
      <c r="E1503">
        <v>-8.1000000000000003E-2</v>
      </c>
      <c r="F1503">
        <v>0.58574999999999999</v>
      </c>
      <c r="G1503">
        <v>7.6429999999999998E-2</v>
      </c>
      <c r="H1503">
        <v>2.8650000000000002</v>
      </c>
      <c r="I1503">
        <v>-0.4</v>
      </c>
      <c r="J1503">
        <v>0.51200000000000001</v>
      </c>
    </row>
    <row r="1504" spans="1:10">
      <c r="A1504" s="14">
        <v>42367</v>
      </c>
      <c r="B1504">
        <v>2.3717000000000001</v>
      </c>
      <c r="C1504">
        <v>0.876</v>
      </c>
      <c r="D1504">
        <v>-0.77100000000000002</v>
      </c>
      <c r="E1504">
        <v>-8.3000000000000004E-2</v>
      </c>
      <c r="F1504">
        <v>0.58462999999999998</v>
      </c>
      <c r="G1504">
        <v>7.4999999999999997E-2</v>
      </c>
      <c r="H1504">
        <v>2.875</v>
      </c>
      <c r="I1504">
        <v>-0.38900000000000001</v>
      </c>
      <c r="J1504">
        <v>0.51775000000000004</v>
      </c>
    </row>
    <row r="1505" spans="1:10">
      <c r="A1505" s="14">
        <v>42368</v>
      </c>
      <c r="B1505">
        <v>2.375</v>
      </c>
      <c r="C1505">
        <v>0.875</v>
      </c>
      <c r="D1505">
        <v>-0.77300000000000002</v>
      </c>
      <c r="E1505">
        <v>-8.5999999999999993E-2</v>
      </c>
      <c r="F1505">
        <v>0.58338000000000001</v>
      </c>
      <c r="G1505">
        <v>7.9289999999999999E-2</v>
      </c>
      <c r="H1505">
        <v>2.879</v>
      </c>
      <c r="I1505">
        <v>-0.307</v>
      </c>
      <c r="J1505">
        <v>0.52575000000000005</v>
      </c>
    </row>
    <row r="1506" spans="1:10">
      <c r="A1506" s="14">
        <v>42369</v>
      </c>
      <c r="B1506">
        <v>2.375</v>
      </c>
      <c r="C1506">
        <v>0.87</v>
      </c>
      <c r="D1506">
        <v>-0.77100000000000002</v>
      </c>
      <c r="E1506">
        <v>-9.0999999999999998E-2</v>
      </c>
      <c r="F1506">
        <v>0.58243999999999996</v>
      </c>
      <c r="G1506">
        <v>0.08</v>
      </c>
      <c r="H1506">
        <v>2.8849999999999998</v>
      </c>
      <c r="I1506">
        <v>-0.29399999999999998</v>
      </c>
      <c r="J1506">
        <v>0.53249999999999997</v>
      </c>
    </row>
    <row r="1507" spans="1:10">
      <c r="A1507" s="14">
        <v>42373</v>
      </c>
      <c r="B1507">
        <v>2.34</v>
      </c>
      <c r="C1507">
        <v>0.86799999999999999</v>
      </c>
      <c r="D1507">
        <v>-0.76900000000000002</v>
      </c>
      <c r="E1507">
        <v>-9.1999999999999998E-2</v>
      </c>
      <c r="F1507">
        <v>0.58531</v>
      </c>
      <c r="G1507">
        <v>8.1570000000000004E-2</v>
      </c>
      <c r="H1507">
        <v>2.9009999999999998</v>
      </c>
      <c r="I1507">
        <v>-0.29799999999999999</v>
      </c>
      <c r="J1507">
        <v>0.56950000000000001</v>
      </c>
    </row>
    <row r="1508" spans="1:10">
      <c r="A1508" s="14">
        <v>42374</v>
      </c>
      <c r="B1508">
        <v>2.335</v>
      </c>
      <c r="C1508">
        <v>0.86599999999999999</v>
      </c>
      <c r="D1508">
        <v>-0.76900000000000002</v>
      </c>
      <c r="E1508">
        <v>-9.1999999999999998E-2</v>
      </c>
      <c r="F1508">
        <v>0.58562999999999998</v>
      </c>
      <c r="G1508">
        <v>8.3000000000000004E-2</v>
      </c>
      <c r="H1508">
        <v>2.95</v>
      </c>
      <c r="I1508">
        <v>-0.307</v>
      </c>
      <c r="J1508">
        <v>0.58550000000000002</v>
      </c>
    </row>
    <row r="1509" spans="1:10">
      <c r="A1509" s="14">
        <v>42375</v>
      </c>
      <c r="B1509">
        <v>2.33</v>
      </c>
      <c r="C1509">
        <v>0.86399999999999999</v>
      </c>
      <c r="D1509">
        <v>-0.77200000000000002</v>
      </c>
      <c r="E1509">
        <v>-9.5000000000000001E-2</v>
      </c>
      <c r="F1509">
        <v>0.58499999999999996</v>
      </c>
      <c r="G1509">
        <v>7.8570000000000001E-2</v>
      </c>
      <c r="H1509">
        <v>2.96</v>
      </c>
      <c r="I1509">
        <v>-0.32400000000000001</v>
      </c>
      <c r="J1509">
        <v>0.59309999999999996</v>
      </c>
    </row>
    <row r="1510" spans="1:10">
      <c r="A1510" s="14">
        <v>42376</v>
      </c>
      <c r="B1510">
        <v>2.3233000000000001</v>
      </c>
      <c r="C1510">
        <v>0.86</v>
      </c>
      <c r="D1510">
        <v>-0.77200000000000002</v>
      </c>
      <c r="E1510">
        <v>-9.9000000000000005E-2</v>
      </c>
      <c r="F1510">
        <v>0.58594000000000002</v>
      </c>
      <c r="G1510">
        <v>0.08</v>
      </c>
      <c r="H1510">
        <v>2.95</v>
      </c>
      <c r="I1510">
        <v>-0.32400000000000001</v>
      </c>
      <c r="J1510">
        <v>0.59435000000000004</v>
      </c>
    </row>
    <row r="1511" spans="1:10">
      <c r="A1511" s="14">
        <v>42377</v>
      </c>
      <c r="B1511">
        <v>2.3182999999999998</v>
      </c>
      <c r="C1511">
        <v>0.85699999999999998</v>
      </c>
      <c r="D1511">
        <v>-0.76900000000000002</v>
      </c>
      <c r="E1511">
        <v>-0.104</v>
      </c>
      <c r="F1511">
        <v>0.58655999999999997</v>
      </c>
      <c r="G1511">
        <v>8.1430000000000002E-2</v>
      </c>
      <c r="H1511">
        <v>2.93</v>
      </c>
      <c r="I1511">
        <v>-0.32</v>
      </c>
      <c r="J1511">
        <v>0.60309999999999997</v>
      </c>
    </row>
    <row r="1512" spans="1:10">
      <c r="A1512" s="14">
        <v>42380</v>
      </c>
      <c r="B1512">
        <v>2.3149999999999999</v>
      </c>
      <c r="C1512">
        <v>0.84599999999999997</v>
      </c>
      <c r="D1512">
        <v>-0.77</v>
      </c>
      <c r="E1512">
        <v>-0.104</v>
      </c>
      <c r="F1512">
        <v>0.58794000000000002</v>
      </c>
      <c r="G1512">
        <v>7.714E-2</v>
      </c>
      <c r="H1512">
        <v>2.9239999999999999</v>
      </c>
      <c r="I1512">
        <v>-0.30399999999999999</v>
      </c>
      <c r="J1512">
        <v>0.60309999999999997</v>
      </c>
    </row>
    <row r="1513" spans="1:10">
      <c r="A1513" s="14">
        <v>42381</v>
      </c>
      <c r="B1513">
        <v>2.3199999999999998</v>
      </c>
      <c r="C1513">
        <v>0.82399999999999995</v>
      </c>
      <c r="D1513">
        <v>-0.76700000000000002</v>
      </c>
      <c r="E1513">
        <v>-0.109</v>
      </c>
      <c r="F1513">
        <v>0.58906000000000003</v>
      </c>
      <c r="G1513">
        <v>7.714E-2</v>
      </c>
      <c r="H1513">
        <v>2.91</v>
      </c>
      <c r="I1513">
        <v>-0.29499999999999998</v>
      </c>
      <c r="J1513">
        <v>0.60670000000000002</v>
      </c>
    </row>
    <row r="1514" spans="1:10">
      <c r="A1514" s="14">
        <v>42382</v>
      </c>
      <c r="B1514">
        <v>2.3117000000000001</v>
      </c>
      <c r="C1514">
        <v>0.81</v>
      </c>
      <c r="D1514">
        <v>-0.75600000000000001</v>
      </c>
      <c r="E1514">
        <v>-0.113</v>
      </c>
      <c r="F1514">
        <v>0.59038000000000002</v>
      </c>
      <c r="G1514">
        <v>8.1430000000000002E-2</v>
      </c>
      <c r="H1514">
        <v>2.9220000000000002</v>
      </c>
      <c r="I1514">
        <v>-0.28100000000000003</v>
      </c>
      <c r="J1514">
        <v>0.61219999999999997</v>
      </c>
    </row>
    <row r="1515" spans="1:10">
      <c r="A1515" s="14">
        <v>42383</v>
      </c>
      <c r="B1515">
        <v>2.2949999999999999</v>
      </c>
      <c r="C1515">
        <v>0.80400000000000005</v>
      </c>
      <c r="D1515">
        <v>-0.75600000000000001</v>
      </c>
      <c r="E1515">
        <v>-0.114</v>
      </c>
      <c r="F1515">
        <v>0.59038000000000002</v>
      </c>
      <c r="G1515">
        <v>8.2860000000000003E-2</v>
      </c>
      <c r="H1515">
        <v>2.9049999999999998</v>
      </c>
      <c r="I1515">
        <v>-0.28199999999999997</v>
      </c>
      <c r="J1515">
        <v>0.61270000000000002</v>
      </c>
    </row>
    <row r="1516" spans="1:10">
      <c r="A1516" s="14">
        <v>42384</v>
      </c>
      <c r="B1516">
        <v>2.3050000000000002</v>
      </c>
      <c r="C1516">
        <v>0.84199999999999997</v>
      </c>
      <c r="D1516">
        <v>-0.75600000000000001</v>
      </c>
      <c r="E1516">
        <v>-0.11600000000000001</v>
      </c>
      <c r="F1516">
        <v>0.59125000000000005</v>
      </c>
      <c r="G1516">
        <v>8.2860000000000003E-2</v>
      </c>
      <c r="H1516">
        <v>2.895</v>
      </c>
      <c r="I1516">
        <v>-0.30199999999999999</v>
      </c>
      <c r="J1516">
        <v>0.61170000000000002</v>
      </c>
    </row>
    <row r="1517" spans="1:10">
      <c r="A1517" s="14">
        <v>42387</v>
      </c>
      <c r="B1517">
        <v>2.29</v>
      </c>
      <c r="C1517">
        <v>0.85</v>
      </c>
      <c r="D1517">
        <v>-0.754</v>
      </c>
      <c r="E1517">
        <v>-0.11799999999999999</v>
      </c>
      <c r="F1517">
        <v>0.58938000000000001</v>
      </c>
      <c r="G1517">
        <v>8.2860000000000003E-2</v>
      </c>
      <c r="H1517">
        <v>2.89</v>
      </c>
      <c r="I1517">
        <v>-0.308</v>
      </c>
      <c r="J1517">
        <v>0.61709999999999998</v>
      </c>
    </row>
    <row r="1518" spans="1:10">
      <c r="A1518" s="14">
        <v>42388</v>
      </c>
      <c r="B1518">
        <v>2.2850000000000001</v>
      </c>
      <c r="C1518">
        <v>0.85399999999999998</v>
      </c>
      <c r="D1518">
        <v>-0.748</v>
      </c>
      <c r="E1518">
        <v>-0.124</v>
      </c>
      <c r="F1518">
        <v>0.59</v>
      </c>
      <c r="G1518">
        <v>8.2860000000000003E-2</v>
      </c>
      <c r="H1518">
        <v>2.9</v>
      </c>
      <c r="I1518">
        <v>-0.29299999999999998</v>
      </c>
      <c r="J1518">
        <v>0.62009999999999998</v>
      </c>
    </row>
    <row r="1519" spans="1:10">
      <c r="A1519" s="14">
        <v>42389</v>
      </c>
      <c r="B1519">
        <v>2.2783000000000002</v>
      </c>
      <c r="C1519">
        <v>0.85399999999999998</v>
      </c>
      <c r="D1519">
        <v>-0.752</v>
      </c>
      <c r="E1519">
        <v>-0.113</v>
      </c>
      <c r="F1519">
        <v>0.58938000000000001</v>
      </c>
      <c r="G1519">
        <v>8.2860000000000003E-2</v>
      </c>
      <c r="H1519">
        <v>2.9049999999999998</v>
      </c>
      <c r="I1519">
        <v>-0.28100000000000003</v>
      </c>
      <c r="J1519">
        <v>0.61685000000000001</v>
      </c>
    </row>
    <row r="1520" spans="1:10">
      <c r="A1520" s="14">
        <v>42390</v>
      </c>
      <c r="B1520">
        <v>2.27</v>
      </c>
      <c r="C1520">
        <v>0.85399999999999998</v>
      </c>
      <c r="D1520">
        <v>-0.751</v>
      </c>
      <c r="E1520">
        <v>-0.113</v>
      </c>
      <c r="F1520">
        <v>0.58938000000000001</v>
      </c>
      <c r="G1520">
        <v>8.1430000000000002E-2</v>
      </c>
      <c r="H1520">
        <v>2.875</v>
      </c>
      <c r="I1520">
        <v>-0.29099999999999998</v>
      </c>
      <c r="J1520">
        <v>0.62109999999999999</v>
      </c>
    </row>
    <row r="1521" spans="1:10">
      <c r="A1521" s="14">
        <v>42391</v>
      </c>
      <c r="B1521">
        <v>2.2650000000000001</v>
      </c>
      <c r="C1521">
        <v>0.85599999999999998</v>
      </c>
      <c r="D1521">
        <v>-0.751</v>
      </c>
      <c r="E1521">
        <v>-0.11600000000000001</v>
      </c>
      <c r="F1521">
        <v>0.58938000000000001</v>
      </c>
      <c r="G1521">
        <v>8.2290000000000002E-2</v>
      </c>
      <c r="H1521">
        <v>2.86</v>
      </c>
      <c r="I1521">
        <v>-0.29199999999999998</v>
      </c>
      <c r="J1521">
        <v>0.62209999999999999</v>
      </c>
    </row>
    <row r="1522" spans="1:10">
      <c r="A1522" s="14">
        <v>42394</v>
      </c>
      <c r="B1522">
        <v>2.2667000000000002</v>
      </c>
      <c r="C1522">
        <v>0.85799999999999998</v>
      </c>
      <c r="D1522">
        <v>-0.749</v>
      </c>
      <c r="E1522">
        <v>-0.11899999999999999</v>
      </c>
      <c r="F1522">
        <v>0.58850000000000002</v>
      </c>
      <c r="G1522">
        <v>8.0860000000000001E-2</v>
      </c>
      <c r="H1522">
        <v>2.88</v>
      </c>
      <c r="I1522">
        <v>-0.29399999999999998</v>
      </c>
      <c r="J1522">
        <v>0.62360000000000004</v>
      </c>
    </row>
    <row r="1523" spans="1:10">
      <c r="A1523" s="14">
        <v>42396</v>
      </c>
      <c r="B1523">
        <v>2.2749999999999999</v>
      </c>
      <c r="C1523">
        <v>0.86</v>
      </c>
      <c r="D1523">
        <v>-0.751</v>
      </c>
      <c r="E1523">
        <v>-0.125</v>
      </c>
      <c r="F1523">
        <v>0.58938000000000001</v>
      </c>
      <c r="G1523">
        <v>8.2290000000000002E-2</v>
      </c>
      <c r="H1523">
        <v>2.87</v>
      </c>
      <c r="I1523">
        <v>-0.30299999999999999</v>
      </c>
      <c r="J1523">
        <v>0.622</v>
      </c>
    </row>
    <row r="1524" spans="1:10">
      <c r="A1524" s="14">
        <v>42397</v>
      </c>
      <c r="B1524">
        <v>2.2783000000000002</v>
      </c>
      <c r="C1524">
        <v>0.85799999999999998</v>
      </c>
      <c r="D1524">
        <v>-0.753</v>
      </c>
      <c r="E1524">
        <v>-0.128</v>
      </c>
      <c r="F1524">
        <v>0.58938000000000001</v>
      </c>
      <c r="G1524">
        <v>8.2290000000000002E-2</v>
      </c>
      <c r="H1524">
        <v>2.87</v>
      </c>
      <c r="I1524">
        <v>-0.30399999999999999</v>
      </c>
      <c r="J1524">
        <v>0.62109999999999999</v>
      </c>
    </row>
    <row r="1525" spans="1:10">
      <c r="A1525" s="14">
        <v>42398</v>
      </c>
      <c r="B1525">
        <v>2.2850000000000001</v>
      </c>
      <c r="C1525">
        <v>0.85799999999999998</v>
      </c>
      <c r="D1525">
        <v>-0.753</v>
      </c>
      <c r="E1525">
        <v>-0.129</v>
      </c>
      <c r="F1525">
        <v>0.59062999999999999</v>
      </c>
      <c r="G1525">
        <v>8.2290000000000002E-2</v>
      </c>
      <c r="H1525">
        <v>2.85</v>
      </c>
      <c r="I1525">
        <v>-0.31900000000000001</v>
      </c>
      <c r="J1525">
        <v>0.61960000000000004</v>
      </c>
    </row>
    <row r="1526" spans="1:10">
      <c r="A1526" s="14">
        <v>42401</v>
      </c>
      <c r="B1526">
        <v>2.27</v>
      </c>
      <c r="C1526">
        <v>0.85799999999999998</v>
      </c>
      <c r="D1526">
        <v>-0.753</v>
      </c>
      <c r="E1526">
        <v>-0.13200000000000001</v>
      </c>
      <c r="F1526">
        <v>0.58938000000000001</v>
      </c>
      <c r="G1526">
        <v>8.2290000000000002E-2</v>
      </c>
      <c r="H1526">
        <v>2.87</v>
      </c>
      <c r="I1526">
        <v>-0.32800000000000001</v>
      </c>
      <c r="J1526">
        <v>0.62380000000000002</v>
      </c>
    </row>
    <row r="1527" spans="1:10">
      <c r="A1527" s="14">
        <v>42402</v>
      </c>
      <c r="B1527">
        <v>2.2749999999999999</v>
      </c>
      <c r="C1527">
        <v>0.85399999999999998</v>
      </c>
      <c r="D1527">
        <v>-0.751</v>
      </c>
      <c r="E1527">
        <v>-0.13300000000000001</v>
      </c>
      <c r="F1527">
        <v>0.58938000000000001</v>
      </c>
      <c r="G1527">
        <v>7.9430000000000001E-2</v>
      </c>
      <c r="H1527">
        <v>2.8730000000000002</v>
      </c>
      <c r="I1527">
        <v>-0.34200000000000003</v>
      </c>
      <c r="J1527">
        <v>0.62429999999999997</v>
      </c>
    </row>
    <row r="1528" spans="1:10">
      <c r="A1528" s="14">
        <v>42403</v>
      </c>
      <c r="B1528">
        <v>2.2799999999999998</v>
      </c>
      <c r="C1528">
        <v>0.85199999999999998</v>
      </c>
      <c r="D1528">
        <v>-0.753</v>
      </c>
      <c r="E1528">
        <v>-0.13300000000000001</v>
      </c>
      <c r="F1528">
        <v>0.58975</v>
      </c>
      <c r="G1528">
        <v>7.8E-2</v>
      </c>
      <c r="H1528">
        <v>2.8420000000000001</v>
      </c>
      <c r="I1528">
        <v>-0.34799999999999998</v>
      </c>
      <c r="J1528">
        <v>0.62129999999999996</v>
      </c>
    </row>
    <row r="1529" spans="1:10">
      <c r="A1529" s="14">
        <v>42404</v>
      </c>
      <c r="B1529">
        <v>2.2867000000000002</v>
      </c>
      <c r="C1529">
        <v>0.84799999999999998</v>
      </c>
      <c r="D1529">
        <v>-0.753</v>
      </c>
      <c r="E1529">
        <v>-0.13100000000000001</v>
      </c>
      <c r="F1529">
        <v>0.59062999999999999</v>
      </c>
      <c r="G1529">
        <v>7.9430000000000001E-2</v>
      </c>
      <c r="H1529">
        <v>2.84</v>
      </c>
      <c r="I1529">
        <v>-0.35399999999999998</v>
      </c>
      <c r="J1529">
        <v>0.61860000000000004</v>
      </c>
    </row>
    <row r="1530" spans="1:10">
      <c r="A1530" s="14">
        <v>42405</v>
      </c>
      <c r="B1530">
        <v>2.2850000000000001</v>
      </c>
      <c r="C1530">
        <v>0.84799999999999998</v>
      </c>
      <c r="D1530">
        <v>-0.75600000000000001</v>
      </c>
      <c r="E1530">
        <v>-0.13</v>
      </c>
      <c r="F1530">
        <v>0.59187999999999996</v>
      </c>
      <c r="G1530">
        <v>7.8E-2</v>
      </c>
      <c r="H1530">
        <v>2.85</v>
      </c>
      <c r="I1530">
        <v>-0.35099999999999998</v>
      </c>
      <c r="J1530">
        <v>0.61909999999999998</v>
      </c>
    </row>
    <row r="1531" spans="1:10">
      <c r="A1531" s="14">
        <v>42408</v>
      </c>
      <c r="B1531">
        <v>2.2799999999999998</v>
      </c>
      <c r="C1531">
        <v>0.84799999999999998</v>
      </c>
      <c r="D1531">
        <v>-0.751</v>
      </c>
      <c r="E1531">
        <v>-0.13100000000000001</v>
      </c>
      <c r="F1531">
        <v>0.58938000000000001</v>
      </c>
      <c r="G1531">
        <v>8.0710000000000004E-2</v>
      </c>
      <c r="H1531">
        <v>2.87</v>
      </c>
      <c r="I1531">
        <v>-0.35499999999999998</v>
      </c>
      <c r="J1531">
        <v>0.62129999999999996</v>
      </c>
    </row>
    <row r="1532" spans="1:10">
      <c r="A1532" s="14">
        <v>42409</v>
      </c>
      <c r="B1532">
        <v>2.2816999999999998</v>
      </c>
      <c r="C1532">
        <v>0.84699999999999998</v>
      </c>
      <c r="D1532">
        <v>-0.751</v>
      </c>
      <c r="E1532">
        <v>-0.13100000000000001</v>
      </c>
      <c r="F1532">
        <v>0.58938000000000001</v>
      </c>
      <c r="G1532">
        <v>7.9289999999999999E-2</v>
      </c>
      <c r="H1532">
        <v>2.875</v>
      </c>
      <c r="I1532">
        <v>-0.35699999999999998</v>
      </c>
      <c r="J1532">
        <v>0.62109999999999999</v>
      </c>
    </row>
    <row r="1533" spans="1:10">
      <c r="A1533" s="14">
        <v>42410</v>
      </c>
      <c r="B1533">
        <v>2.2799999999999998</v>
      </c>
      <c r="C1533">
        <v>0.84599999999999997</v>
      </c>
      <c r="D1533">
        <v>-0.75060000000000004</v>
      </c>
      <c r="E1533">
        <v>-0.13100000000000001</v>
      </c>
      <c r="F1533">
        <v>0.58938000000000001</v>
      </c>
      <c r="G1533">
        <v>8.2140000000000005E-2</v>
      </c>
      <c r="H1533">
        <v>2.88</v>
      </c>
      <c r="I1533">
        <v>-0.36799999999999999</v>
      </c>
      <c r="J1533">
        <v>0.61809999999999998</v>
      </c>
    </row>
    <row r="1534" spans="1:10">
      <c r="A1534" s="14">
        <v>42411</v>
      </c>
      <c r="B1534">
        <v>2.2799999999999998</v>
      </c>
      <c r="C1534">
        <v>0.85</v>
      </c>
      <c r="D1534">
        <v>-0.74760000000000004</v>
      </c>
      <c r="E1534">
        <v>-0.13100000000000001</v>
      </c>
      <c r="F1534">
        <v>0.58938000000000001</v>
      </c>
      <c r="G1534">
        <v>8.2140000000000005E-2</v>
      </c>
      <c r="H1534">
        <v>2.88</v>
      </c>
      <c r="I1534">
        <v>-0.42599999999999999</v>
      </c>
      <c r="J1534">
        <v>0.61560000000000004</v>
      </c>
    </row>
    <row r="1535" spans="1:10">
      <c r="A1535" s="14">
        <v>42412</v>
      </c>
      <c r="B1535">
        <v>2.2749999999999999</v>
      </c>
      <c r="C1535">
        <v>0.85</v>
      </c>
      <c r="D1535">
        <v>-0.75700000000000001</v>
      </c>
      <c r="E1535">
        <v>-0.13200000000000001</v>
      </c>
      <c r="F1535">
        <v>0.58938000000000001</v>
      </c>
      <c r="G1535">
        <v>4.7710000000000002E-2</v>
      </c>
      <c r="H1535">
        <v>2.8029999999999999</v>
      </c>
      <c r="I1535">
        <v>-0.435</v>
      </c>
      <c r="J1535">
        <v>0.61260000000000003</v>
      </c>
    </row>
    <row r="1536" spans="1:10">
      <c r="A1536" s="14">
        <v>42415</v>
      </c>
      <c r="B1536">
        <v>2.2850000000000001</v>
      </c>
      <c r="C1536">
        <v>0.85</v>
      </c>
      <c r="D1536">
        <v>-0.75600000000000001</v>
      </c>
      <c r="E1536">
        <v>-0.13200000000000001</v>
      </c>
      <c r="F1536">
        <v>0.58938000000000001</v>
      </c>
      <c r="G1536">
        <v>3.986E-2</v>
      </c>
      <c r="H1536">
        <v>2.82</v>
      </c>
      <c r="I1536">
        <v>-0.438</v>
      </c>
      <c r="J1536">
        <v>0.61860000000000004</v>
      </c>
    </row>
    <row r="1537" spans="1:10">
      <c r="A1537" s="14">
        <v>42416</v>
      </c>
      <c r="B1537">
        <v>2.2799999999999998</v>
      </c>
      <c r="C1537">
        <v>0.85</v>
      </c>
      <c r="D1537">
        <v>-0.751</v>
      </c>
      <c r="E1537">
        <v>-0.13100000000000001</v>
      </c>
      <c r="F1537">
        <v>0.59125000000000005</v>
      </c>
      <c r="G1537">
        <v>4.2709999999999998E-2</v>
      </c>
      <c r="H1537">
        <v>2.75</v>
      </c>
      <c r="I1537">
        <v>-0.44400000000000001</v>
      </c>
      <c r="J1537">
        <v>0.61919999999999997</v>
      </c>
    </row>
    <row r="1538" spans="1:10">
      <c r="A1538" s="14">
        <v>42417</v>
      </c>
      <c r="B1538">
        <v>2.2850000000000001</v>
      </c>
      <c r="C1538">
        <v>0.85</v>
      </c>
      <c r="D1538">
        <v>-0.751</v>
      </c>
      <c r="E1538">
        <v>-0.13200000000000001</v>
      </c>
      <c r="F1538">
        <v>0.59094000000000002</v>
      </c>
      <c r="G1538">
        <v>4.2709999999999998E-2</v>
      </c>
      <c r="H1538">
        <v>2.74</v>
      </c>
      <c r="I1538">
        <v>-0.45</v>
      </c>
      <c r="J1538">
        <v>0.62060000000000004</v>
      </c>
    </row>
    <row r="1539" spans="1:10">
      <c r="A1539" s="14">
        <v>42418</v>
      </c>
      <c r="B1539">
        <v>2.2867000000000002</v>
      </c>
      <c r="C1539">
        <v>0.85399999999999998</v>
      </c>
      <c r="D1539">
        <v>-0.749</v>
      </c>
      <c r="E1539">
        <v>-0.13300000000000001</v>
      </c>
      <c r="F1539">
        <v>0.59031</v>
      </c>
      <c r="G1539">
        <v>3.8429999999999999E-2</v>
      </c>
      <c r="H1539">
        <v>2.7450000000000001</v>
      </c>
      <c r="I1539">
        <v>-0.46100000000000002</v>
      </c>
      <c r="J1539">
        <v>0.62019999999999997</v>
      </c>
    </row>
    <row r="1540" spans="1:10">
      <c r="A1540" s="14">
        <v>42419</v>
      </c>
      <c r="B1540">
        <v>2.2783000000000002</v>
      </c>
      <c r="C1540">
        <v>0.85599999999999998</v>
      </c>
      <c r="D1540">
        <v>-0.751</v>
      </c>
      <c r="E1540">
        <v>-0.13600000000000001</v>
      </c>
      <c r="F1540">
        <v>0.59094000000000002</v>
      </c>
      <c r="G1540">
        <v>3.057E-2</v>
      </c>
      <c r="H1540">
        <v>2.76</v>
      </c>
      <c r="I1540">
        <v>-0.47399999999999998</v>
      </c>
      <c r="J1540">
        <v>0.61970000000000003</v>
      </c>
    </row>
    <row r="1541" spans="1:10">
      <c r="A1541" s="14">
        <v>42422</v>
      </c>
      <c r="B1541">
        <v>2.2766999999999999</v>
      </c>
      <c r="C1541">
        <v>0.85899999999999999</v>
      </c>
      <c r="D1541">
        <v>-0.749</v>
      </c>
      <c r="E1541">
        <v>-0.14199999999999999</v>
      </c>
      <c r="F1541">
        <v>0.59043999999999996</v>
      </c>
      <c r="G1541">
        <v>3.0429999999999999E-2</v>
      </c>
      <c r="H1541">
        <v>2.74</v>
      </c>
      <c r="I1541">
        <v>-0.47899999999999998</v>
      </c>
      <c r="J1541">
        <v>0.621</v>
      </c>
    </row>
    <row r="1542" spans="1:10">
      <c r="A1542" s="14">
        <v>42423</v>
      </c>
      <c r="B1542">
        <v>2.2799999999999998</v>
      </c>
      <c r="C1542">
        <v>0.86199999999999999</v>
      </c>
      <c r="D1542">
        <v>-0.76259999999999994</v>
      </c>
      <c r="E1542">
        <v>-0.14299999999999999</v>
      </c>
      <c r="F1542">
        <v>0.58906000000000003</v>
      </c>
      <c r="G1542">
        <v>1.686E-2</v>
      </c>
      <c r="H1542">
        <v>2.7549999999999999</v>
      </c>
      <c r="I1542">
        <v>-0.48099999999999998</v>
      </c>
      <c r="J1542">
        <v>0.62050000000000005</v>
      </c>
    </row>
    <row r="1543" spans="1:10">
      <c r="A1543" s="14">
        <v>42424</v>
      </c>
      <c r="B1543">
        <v>2.2799999999999998</v>
      </c>
      <c r="C1543">
        <v>0.86799999999999999</v>
      </c>
      <c r="D1543">
        <v>-0.76359999999999995</v>
      </c>
      <c r="E1543">
        <v>-0.14299999999999999</v>
      </c>
      <c r="F1543">
        <v>0.59138000000000002</v>
      </c>
      <c r="G1543">
        <v>2.5430000000000001E-2</v>
      </c>
      <c r="H1543">
        <v>2.758</v>
      </c>
      <c r="I1543">
        <v>-0.48599999999999999</v>
      </c>
      <c r="J1543">
        <v>0.61760000000000004</v>
      </c>
    </row>
    <row r="1544" spans="1:10">
      <c r="A1544" s="14">
        <v>42425</v>
      </c>
      <c r="B1544">
        <v>2.2883</v>
      </c>
      <c r="C1544">
        <v>0.872</v>
      </c>
      <c r="D1544">
        <v>-0.78159999999999996</v>
      </c>
      <c r="E1544">
        <v>-0.14399999999999999</v>
      </c>
      <c r="F1544">
        <v>0.59099999999999997</v>
      </c>
      <c r="G1544">
        <v>1.686E-2</v>
      </c>
      <c r="H1544">
        <v>2.76</v>
      </c>
      <c r="I1544">
        <v>-0.51400000000000001</v>
      </c>
      <c r="J1544">
        <v>0.61719999999999997</v>
      </c>
    </row>
    <row r="1545" spans="1:10">
      <c r="A1545" s="14">
        <v>42426</v>
      </c>
      <c r="B1545">
        <v>2.29</v>
      </c>
      <c r="C1545">
        <v>0.872</v>
      </c>
      <c r="D1545">
        <v>-0.77559999999999996</v>
      </c>
      <c r="E1545">
        <v>-0.14399999999999999</v>
      </c>
      <c r="F1545">
        <v>0.58975</v>
      </c>
      <c r="G1545">
        <v>1.1860000000000001E-2</v>
      </c>
      <c r="H1545">
        <v>2.75</v>
      </c>
      <c r="I1545">
        <v>-0.51500000000000001</v>
      </c>
      <c r="J1545">
        <v>0.61819999999999997</v>
      </c>
    </row>
    <row r="1546" spans="1:10">
      <c r="A1546" s="14">
        <v>42429</v>
      </c>
      <c r="B1546">
        <v>2.29</v>
      </c>
      <c r="C1546">
        <v>0.872</v>
      </c>
      <c r="D1546">
        <v>-0.7742</v>
      </c>
      <c r="E1546">
        <v>-0.14299999999999999</v>
      </c>
      <c r="F1546">
        <v>0.59287999999999996</v>
      </c>
      <c r="G1546">
        <v>1.7569999999999999E-2</v>
      </c>
      <c r="H1546">
        <v>2.77</v>
      </c>
      <c r="I1546">
        <v>-0.50800000000000001</v>
      </c>
      <c r="J1546">
        <v>0.61819999999999997</v>
      </c>
    </row>
    <row r="1547" spans="1:10">
      <c r="A1547" s="14">
        <v>42430</v>
      </c>
      <c r="B1547">
        <v>2.2850000000000001</v>
      </c>
      <c r="C1547">
        <v>0.872</v>
      </c>
      <c r="D1547">
        <v>-0.7742</v>
      </c>
      <c r="E1547">
        <v>-0.14199999999999999</v>
      </c>
      <c r="F1547">
        <v>0.59287999999999996</v>
      </c>
      <c r="G1547">
        <v>1.4E-2</v>
      </c>
      <c r="H1547">
        <v>2.76</v>
      </c>
      <c r="I1547">
        <v>-0.49399999999999999</v>
      </c>
      <c r="J1547">
        <v>0.61819999999999997</v>
      </c>
    </row>
    <row r="1548" spans="1:10">
      <c r="A1548" s="14">
        <v>42431</v>
      </c>
      <c r="B1548">
        <v>2.2949999999999999</v>
      </c>
      <c r="C1548">
        <v>0.872</v>
      </c>
      <c r="D1548">
        <v>-0.7762</v>
      </c>
      <c r="E1548">
        <v>-0.14199999999999999</v>
      </c>
      <c r="F1548">
        <v>0.59062999999999999</v>
      </c>
      <c r="G1548">
        <v>4.1399999999999996E-3</v>
      </c>
      <c r="H1548">
        <v>2.7650000000000001</v>
      </c>
      <c r="I1548">
        <v>-0.48699999999999999</v>
      </c>
      <c r="J1548">
        <v>0.61939999999999995</v>
      </c>
    </row>
    <row r="1549" spans="1:10">
      <c r="A1549" s="14">
        <v>42432</v>
      </c>
      <c r="B1549">
        <v>2.31</v>
      </c>
      <c r="C1549">
        <v>0.872</v>
      </c>
      <c r="D1549">
        <v>-0.7802</v>
      </c>
      <c r="E1549">
        <v>-0.14299999999999999</v>
      </c>
      <c r="F1549">
        <v>0.59094000000000002</v>
      </c>
      <c r="G1549">
        <v>1.2899999999999999E-3</v>
      </c>
      <c r="H1549">
        <v>2.76</v>
      </c>
      <c r="I1549">
        <v>-0.48699999999999999</v>
      </c>
      <c r="J1549">
        <v>0.61819999999999997</v>
      </c>
    </row>
    <row r="1550" spans="1:10">
      <c r="A1550" s="14">
        <v>42433</v>
      </c>
      <c r="B1550">
        <v>2.3149999999999999</v>
      </c>
      <c r="C1550">
        <v>0.872</v>
      </c>
      <c r="D1550">
        <v>-0.78220000000000001</v>
      </c>
      <c r="E1550">
        <v>-0.14399999999999999</v>
      </c>
      <c r="F1550">
        <v>0.59062999999999999</v>
      </c>
      <c r="G1550">
        <v>-4.4299999999999999E-3</v>
      </c>
      <c r="H1550">
        <v>2.77</v>
      </c>
      <c r="I1550">
        <v>-0.48599999999999999</v>
      </c>
      <c r="J1550">
        <v>0.61819999999999997</v>
      </c>
    </row>
    <row r="1551" spans="1:10">
      <c r="A1551" s="14">
        <v>42436</v>
      </c>
      <c r="B1551">
        <v>2.3132999999999999</v>
      </c>
      <c r="C1551">
        <v>0.874</v>
      </c>
      <c r="D1551">
        <v>-0.78220000000000001</v>
      </c>
      <c r="E1551">
        <v>-0.14599999999999999</v>
      </c>
      <c r="F1551">
        <v>0.59</v>
      </c>
      <c r="G1551">
        <v>-6.5700000000000003E-3</v>
      </c>
      <c r="H1551">
        <v>2.77</v>
      </c>
      <c r="I1551">
        <v>-0.48399999999999999</v>
      </c>
      <c r="J1551">
        <v>0.62460000000000004</v>
      </c>
    </row>
    <row r="1552" spans="1:10">
      <c r="A1552" s="14">
        <v>42437</v>
      </c>
      <c r="B1552">
        <v>2.3250000000000002</v>
      </c>
      <c r="C1552">
        <v>0.878</v>
      </c>
      <c r="D1552">
        <v>-0.79620000000000002</v>
      </c>
      <c r="E1552">
        <v>-0.152</v>
      </c>
      <c r="F1552">
        <v>0.59062999999999999</v>
      </c>
      <c r="G1552">
        <v>-8.0000000000000002E-3</v>
      </c>
      <c r="H1552">
        <v>2.75</v>
      </c>
      <c r="I1552">
        <v>-0.48599999999999999</v>
      </c>
      <c r="J1552">
        <v>0.62909999999999999</v>
      </c>
    </row>
    <row r="1553" spans="1:10">
      <c r="A1553" s="14">
        <v>42438</v>
      </c>
      <c r="B1553">
        <v>2.3199999999999998</v>
      </c>
      <c r="C1553">
        <v>0.878</v>
      </c>
      <c r="D1553">
        <v>-0.80559999999999998</v>
      </c>
      <c r="E1553">
        <v>-0.155</v>
      </c>
      <c r="F1553">
        <v>0.59062999999999999</v>
      </c>
      <c r="G1553">
        <v>-2.2899999999999999E-3</v>
      </c>
      <c r="H1553">
        <v>2.75</v>
      </c>
      <c r="I1553">
        <v>-0.47599999999999998</v>
      </c>
      <c r="J1553">
        <v>0.63460000000000005</v>
      </c>
    </row>
    <row r="1554" spans="1:10">
      <c r="A1554" s="14">
        <v>42439</v>
      </c>
      <c r="B1554">
        <v>2.3250000000000002</v>
      </c>
      <c r="C1554">
        <v>0.878</v>
      </c>
      <c r="D1554">
        <v>-0.80859999999999999</v>
      </c>
      <c r="E1554">
        <v>-0.158</v>
      </c>
      <c r="F1554">
        <v>0.59031</v>
      </c>
      <c r="G1554">
        <v>-6.5700000000000003E-3</v>
      </c>
      <c r="H1554">
        <v>2.75</v>
      </c>
      <c r="I1554">
        <v>-0.46800000000000003</v>
      </c>
      <c r="J1554">
        <v>0.63560000000000005</v>
      </c>
    </row>
    <row r="1555" spans="1:10">
      <c r="A1555" s="14">
        <v>42440</v>
      </c>
      <c r="B1555">
        <v>2.33</v>
      </c>
      <c r="C1555">
        <v>0.88</v>
      </c>
      <c r="D1555">
        <v>-0.80659999999999998</v>
      </c>
      <c r="E1555">
        <v>-0.159</v>
      </c>
      <c r="F1555">
        <v>0.59</v>
      </c>
      <c r="G1555">
        <v>-7.5700000000000003E-3</v>
      </c>
      <c r="H1555">
        <v>2.77</v>
      </c>
      <c r="I1555">
        <v>-0.47599999999999998</v>
      </c>
      <c r="J1555">
        <v>0.6351</v>
      </c>
    </row>
    <row r="1556" spans="1:10">
      <c r="A1556" s="14">
        <v>42443</v>
      </c>
      <c r="B1556">
        <v>2.335</v>
      </c>
      <c r="C1556">
        <v>0.88</v>
      </c>
      <c r="D1556">
        <v>-0.80459999999999998</v>
      </c>
      <c r="E1556">
        <v>-0.16</v>
      </c>
      <c r="F1556">
        <v>0.59125000000000005</v>
      </c>
      <c r="G1556">
        <v>-7.1399999999999996E-3</v>
      </c>
      <c r="H1556">
        <v>2.7650000000000001</v>
      </c>
      <c r="I1556">
        <v>-0.47099999999999997</v>
      </c>
      <c r="J1556">
        <v>0.6331</v>
      </c>
    </row>
    <row r="1557" spans="1:10">
      <c r="A1557" s="14">
        <v>42444</v>
      </c>
      <c r="B1557">
        <v>2.33</v>
      </c>
      <c r="C1557">
        <v>0.88</v>
      </c>
      <c r="D1557">
        <v>-0.80479999999999996</v>
      </c>
      <c r="E1557">
        <v>-0.16200000000000001</v>
      </c>
      <c r="F1557">
        <v>0.58843999999999996</v>
      </c>
      <c r="G1557">
        <v>-5.7099999999999998E-3</v>
      </c>
      <c r="H1557">
        <v>2.75</v>
      </c>
      <c r="I1557">
        <v>-0.46300000000000002</v>
      </c>
      <c r="J1557">
        <v>0.63160000000000005</v>
      </c>
    </row>
    <row r="1558" spans="1:10">
      <c r="A1558" s="14">
        <v>42445</v>
      </c>
      <c r="B1558">
        <v>2.33</v>
      </c>
      <c r="C1558">
        <v>0.88</v>
      </c>
      <c r="D1558">
        <v>-0.80100000000000005</v>
      </c>
      <c r="E1558">
        <v>-0.16200000000000001</v>
      </c>
      <c r="F1558">
        <v>0.58718999999999999</v>
      </c>
      <c r="G1558">
        <v>-5.0000000000000001E-3</v>
      </c>
      <c r="H1558">
        <v>2.7330000000000001</v>
      </c>
      <c r="I1558">
        <v>-0.46200000000000002</v>
      </c>
      <c r="J1558">
        <v>0.63485000000000003</v>
      </c>
    </row>
    <row r="1559" spans="1:10">
      <c r="A1559" s="14">
        <v>42446</v>
      </c>
      <c r="B1559">
        <v>2.3216999999999999</v>
      </c>
      <c r="C1559">
        <v>0.88</v>
      </c>
      <c r="D1559">
        <v>-0.80300000000000005</v>
      </c>
      <c r="E1559">
        <v>-0.161</v>
      </c>
      <c r="F1559">
        <v>0.58806000000000003</v>
      </c>
      <c r="G1559">
        <v>-0.01</v>
      </c>
      <c r="H1559">
        <v>2.7349999999999999</v>
      </c>
      <c r="I1559">
        <v>-0.47099999999999997</v>
      </c>
      <c r="J1559">
        <v>0.63560000000000005</v>
      </c>
    </row>
    <row r="1560" spans="1:10">
      <c r="A1560" s="14">
        <v>42447</v>
      </c>
      <c r="B1560">
        <v>2.3250000000000002</v>
      </c>
      <c r="C1560">
        <v>0.88</v>
      </c>
      <c r="D1560">
        <v>-0.8</v>
      </c>
      <c r="E1560">
        <v>-0.16200000000000001</v>
      </c>
      <c r="F1560">
        <v>0.58843999999999996</v>
      </c>
      <c r="G1560">
        <v>-0.01</v>
      </c>
      <c r="H1560">
        <v>2.74</v>
      </c>
      <c r="I1560">
        <v>-0.46899999999999997</v>
      </c>
      <c r="J1560">
        <v>0.63349999999999995</v>
      </c>
    </row>
    <row r="1561" spans="1:10">
      <c r="A1561" s="14">
        <v>42450</v>
      </c>
      <c r="B1561">
        <v>2.3199999999999998</v>
      </c>
      <c r="C1561">
        <v>0.88</v>
      </c>
      <c r="D1561">
        <v>-0.8</v>
      </c>
      <c r="E1561">
        <v>-0.16600000000000001</v>
      </c>
      <c r="F1561">
        <v>0.58469000000000004</v>
      </c>
      <c r="G1561">
        <v>-1.0290000000000001E-2</v>
      </c>
      <c r="H1561">
        <v>2.75</v>
      </c>
      <c r="I1561">
        <v>-0.46500000000000002</v>
      </c>
      <c r="J1561">
        <v>0.6361</v>
      </c>
    </row>
    <row r="1562" spans="1:10">
      <c r="A1562" s="14">
        <v>42451</v>
      </c>
      <c r="B1562">
        <v>2.31</v>
      </c>
      <c r="C1562">
        <v>0.88</v>
      </c>
      <c r="D1562">
        <v>-0.79700000000000004</v>
      </c>
      <c r="E1562">
        <v>-0.16700000000000001</v>
      </c>
      <c r="F1562">
        <v>0.58438000000000001</v>
      </c>
      <c r="G1562">
        <v>-7.5700000000000003E-3</v>
      </c>
      <c r="H1562">
        <v>2.76</v>
      </c>
      <c r="I1562">
        <v>-0.46100000000000002</v>
      </c>
      <c r="J1562">
        <v>0.63514999999999999</v>
      </c>
    </row>
    <row r="1563" spans="1:10">
      <c r="A1563" s="14">
        <v>42452</v>
      </c>
      <c r="B1563">
        <v>2.3033000000000001</v>
      </c>
      <c r="C1563">
        <v>0.88600000000000001</v>
      </c>
      <c r="D1563">
        <v>-0.78420000000000001</v>
      </c>
      <c r="E1563">
        <v>-0.16900000000000001</v>
      </c>
      <c r="F1563">
        <v>0.58687999999999996</v>
      </c>
      <c r="G1563">
        <v>-3.29E-3</v>
      </c>
      <c r="H1563">
        <v>2.74</v>
      </c>
      <c r="I1563">
        <v>-0.45600000000000002</v>
      </c>
      <c r="J1563">
        <v>0.63460000000000005</v>
      </c>
    </row>
    <row r="1564" spans="1:10">
      <c r="A1564" s="14">
        <v>42453</v>
      </c>
      <c r="B1564">
        <v>2.2949999999999999</v>
      </c>
      <c r="C1564">
        <v>0.89100000000000001</v>
      </c>
      <c r="D1564">
        <v>-0.78420000000000001</v>
      </c>
      <c r="E1564">
        <v>-0.17100000000000001</v>
      </c>
      <c r="F1564">
        <v>0.59062999999999999</v>
      </c>
      <c r="G1564">
        <v>1E-3</v>
      </c>
      <c r="H1564">
        <v>2.74</v>
      </c>
      <c r="I1564">
        <v>-0.44600000000000001</v>
      </c>
      <c r="J1564">
        <v>0.63234999999999997</v>
      </c>
    </row>
    <row r="1565" spans="1:10">
      <c r="A1565" s="14">
        <v>42458</v>
      </c>
      <c r="B1565">
        <v>2.2949999999999999</v>
      </c>
      <c r="C1565">
        <v>0.9</v>
      </c>
      <c r="D1565">
        <v>-0.75619999999999998</v>
      </c>
      <c r="E1565">
        <v>-0.17499999999999999</v>
      </c>
      <c r="F1565">
        <v>0.59062999999999999</v>
      </c>
      <c r="G1565">
        <v>1E-3</v>
      </c>
      <c r="H1565">
        <v>2.74</v>
      </c>
      <c r="I1565">
        <v>-0.438</v>
      </c>
      <c r="J1565">
        <v>0.63385000000000002</v>
      </c>
    </row>
    <row r="1566" spans="1:10">
      <c r="A1566" s="14">
        <v>42459</v>
      </c>
      <c r="B1566">
        <v>2.2850000000000001</v>
      </c>
      <c r="C1566">
        <v>0.90200000000000002</v>
      </c>
      <c r="D1566">
        <v>-0.75219999999999998</v>
      </c>
      <c r="E1566">
        <v>-0.17899999999999999</v>
      </c>
      <c r="F1566">
        <v>0.59062999999999999</v>
      </c>
      <c r="G1566">
        <v>-3.29E-3</v>
      </c>
      <c r="H1566">
        <v>2.74</v>
      </c>
      <c r="I1566">
        <v>-0.45700000000000002</v>
      </c>
      <c r="J1566">
        <v>0.63954999999999995</v>
      </c>
    </row>
    <row r="1567" spans="1:10">
      <c r="A1567" s="14">
        <v>42460</v>
      </c>
      <c r="B1567">
        <v>2.2850000000000001</v>
      </c>
      <c r="C1567">
        <v>0.90400000000000003</v>
      </c>
      <c r="D1567">
        <v>-0.75219999999999998</v>
      </c>
      <c r="E1567">
        <v>-0.183</v>
      </c>
      <c r="F1567">
        <v>0.59125000000000005</v>
      </c>
      <c r="G1567">
        <v>-1.7099999999999999E-3</v>
      </c>
      <c r="H1567">
        <v>2.72</v>
      </c>
      <c r="I1567">
        <v>-0.45</v>
      </c>
      <c r="J1567">
        <v>0.64195000000000002</v>
      </c>
    </row>
    <row r="1568" spans="1:10">
      <c r="A1568" s="14">
        <v>42461</v>
      </c>
      <c r="B1568">
        <v>2.2799999999999998</v>
      </c>
      <c r="C1568">
        <v>0.90400000000000003</v>
      </c>
      <c r="D1568">
        <v>-0.74319999999999997</v>
      </c>
      <c r="E1568">
        <v>-0.183</v>
      </c>
      <c r="F1568">
        <v>0.59125000000000005</v>
      </c>
      <c r="G1568">
        <v>-3.14E-3</v>
      </c>
      <c r="H1568">
        <v>2.72</v>
      </c>
      <c r="I1568">
        <v>-0.44500000000000001</v>
      </c>
      <c r="J1568">
        <v>0.63900000000000001</v>
      </c>
    </row>
    <row r="1569" spans="1:10">
      <c r="A1569" s="14">
        <v>42464</v>
      </c>
      <c r="B1569">
        <v>2.2833000000000001</v>
      </c>
      <c r="C1569">
        <v>0.90300000000000002</v>
      </c>
      <c r="D1569">
        <v>-0.73319999999999996</v>
      </c>
      <c r="E1569">
        <v>-0.187</v>
      </c>
      <c r="F1569">
        <v>0.58875</v>
      </c>
      <c r="G1569">
        <v>-7.43E-3</v>
      </c>
      <c r="H1569">
        <v>2.7250000000000001</v>
      </c>
      <c r="I1569">
        <v>-0.44600000000000001</v>
      </c>
      <c r="J1569">
        <v>0.62339999999999995</v>
      </c>
    </row>
    <row r="1570" spans="1:10">
      <c r="A1570" s="14">
        <v>42465</v>
      </c>
      <c r="B1570">
        <v>2.2717000000000001</v>
      </c>
      <c r="C1570">
        <v>0.90100000000000002</v>
      </c>
      <c r="D1570">
        <v>-0.73119999999999996</v>
      </c>
      <c r="E1570">
        <v>-0.189</v>
      </c>
      <c r="F1570">
        <v>0.58875</v>
      </c>
      <c r="G1570">
        <v>-6.7099999999999998E-3</v>
      </c>
      <c r="H1570">
        <v>2.72</v>
      </c>
      <c r="I1570">
        <v>-0.44700000000000001</v>
      </c>
      <c r="J1570">
        <v>0.62429999999999997</v>
      </c>
    </row>
    <row r="1571" spans="1:10">
      <c r="A1571" s="14">
        <v>42466</v>
      </c>
      <c r="B1571">
        <v>2.27</v>
      </c>
      <c r="C1571">
        <v>0.90300000000000002</v>
      </c>
      <c r="D1571">
        <v>-0.73119999999999996</v>
      </c>
      <c r="E1571">
        <v>-0.19500000000000001</v>
      </c>
      <c r="F1571">
        <v>0.58843999999999996</v>
      </c>
      <c r="G1571">
        <v>-1.129E-2</v>
      </c>
      <c r="H1571">
        <v>2.71</v>
      </c>
      <c r="I1571">
        <v>-0.45</v>
      </c>
      <c r="J1571">
        <v>0.62460000000000004</v>
      </c>
    </row>
    <row r="1572" spans="1:10">
      <c r="A1572" s="14">
        <v>42467</v>
      </c>
      <c r="B1572">
        <v>2.2650000000000001</v>
      </c>
      <c r="C1572">
        <v>0.90700000000000003</v>
      </c>
      <c r="D1572">
        <v>-0.73319999999999996</v>
      </c>
      <c r="E1572">
        <v>-0.19800000000000001</v>
      </c>
      <c r="F1572">
        <v>0.58813000000000004</v>
      </c>
      <c r="G1572">
        <v>-7.0000000000000001E-3</v>
      </c>
      <c r="H1572">
        <v>2.7</v>
      </c>
      <c r="I1572">
        <v>-0.44800000000000001</v>
      </c>
      <c r="J1572">
        <v>0.62834999999999996</v>
      </c>
    </row>
    <row r="1573" spans="1:10">
      <c r="A1573" s="14">
        <v>42468</v>
      </c>
      <c r="B1573">
        <v>2.25</v>
      </c>
      <c r="C1573">
        <v>0.90900000000000003</v>
      </c>
      <c r="D1573">
        <v>-0.72919999999999996</v>
      </c>
      <c r="E1573">
        <v>-0.19900000000000001</v>
      </c>
      <c r="F1573">
        <v>0.58687999999999996</v>
      </c>
      <c r="G1573">
        <v>-5.5700000000000003E-3</v>
      </c>
      <c r="H1573">
        <v>2.7</v>
      </c>
      <c r="I1573">
        <v>-0.44400000000000001</v>
      </c>
      <c r="J1573">
        <v>0.63009999999999999</v>
      </c>
    </row>
    <row r="1574" spans="1:10">
      <c r="A1574" s="14">
        <v>42471</v>
      </c>
      <c r="B1574">
        <v>2.2633000000000001</v>
      </c>
      <c r="C1574">
        <v>0.90900000000000003</v>
      </c>
      <c r="D1574">
        <v>-0.72919999999999996</v>
      </c>
      <c r="E1574">
        <v>-0.2</v>
      </c>
      <c r="F1574">
        <v>0.58813000000000004</v>
      </c>
      <c r="G1574">
        <v>-5.5700000000000003E-3</v>
      </c>
      <c r="H1574">
        <v>2.7050000000000001</v>
      </c>
      <c r="I1574">
        <v>-0.436</v>
      </c>
      <c r="J1574">
        <v>0.62860000000000005</v>
      </c>
    </row>
    <row r="1575" spans="1:10">
      <c r="A1575" s="14">
        <v>42472</v>
      </c>
      <c r="B1575">
        <v>2.2599999999999998</v>
      </c>
      <c r="C1575">
        <v>0.91100000000000003</v>
      </c>
      <c r="D1575">
        <v>-0.72919999999999996</v>
      </c>
      <c r="E1575">
        <v>-0.20100000000000001</v>
      </c>
      <c r="F1575">
        <v>0.58687999999999996</v>
      </c>
      <c r="G1575">
        <v>-5.0000000000000001E-3</v>
      </c>
      <c r="H1575">
        <v>2.65</v>
      </c>
      <c r="I1575">
        <v>-0.43099999999999999</v>
      </c>
      <c r="J1575">
        <v>0.63085000000000002</v>
      </c>
    </row>
    <row r="1576" spans="1:10">
      <c r="A1576" s="14">
        <v>42473</v>
      </c>
      <c r="B1576">
        <v>2.27</v>
      </c>
      <c r="C1576">
        <v>0.91600000000000004</v>
      </c>
      <c r="D1576">
        <v>-0.72919999999999996</v>
      </c>
      <c r="E1576">
        <v>-0.20100000000000001</v>
      </c>
      <c r="F1576">
        <v>0.58687999999999996</v>
      </c>
      <c r="G1576">
        <v>-4.2900000000000004E-3</v>
      </c>
      <c r="H1576">
        <v>2.657</v>
      </c>
      <c r="I1576">
        <v>-0.42</v>
      </c>
      <c r="J1576">
        <v>0.62509999999999999</v>
      </c>
    </row>
    <row r="1577" spans="1:10">
      <c r="A1577" s="14">
        <v>42474</v>
      </c>
      <c r="B1577">
        <v>2.2850000000000001</v>
      </c>
      <c r="C1577">
        <v>0.91800000000000004</v>
      </c>
      <c r="D1577">
        <v>-0.72919999999999996</v>
      </c>
      <c r="E1577">
        <v>-0.20200000000000001</v>
      </c>
      <c r="F1577">
        <v>0.58813000000000004</v>
      </c>
      <c r="G1577">
        <v>-4.2900000000000004E-3</v>
      </c>
      <c r="H1577">
        <v>2.65</v>
      </c>
      <c r="I1577">
        <v>-0.40500000000000003</v>
      </c>
      <c r="J1577">
        <v>0.62860000000000005</v>
      </c>
    </row>
    <row r="1578" spans="1:10">
      <c r="A1578" s="14">
        <v>42475</v>
      </c>
      <c r="B1578">
        <v>2.29</v>
      </c>
      <c r="C1578">
        <v>0.92200000000000004</v>
      </c>
      <c r="D1578">
        <v>-0.73319999999999996</v>
      </c>
      <c r="E1578">
        <v>-0.20499999999999999</v>
      </c>
      <c r="F1578">
        <v>0.58750000000000002</v>
      </c>
      <c r="G1578">
        <v>-4.4299999999999999E-3</v>
      </c>
      <c r="H1578">
        <v>2.67</v>
      </c>
      <c r="I1578">
        <v>-0.41</v>
      </c>
      <c r="J1578">
        <v>0.62909999999999999</v>
      </c>
    </row>
    <row r="1579" spans="1:10">
      <c r="A1579" s="14">
        <v>42478</v>
      </c>
      <c r="B1579">
        <v>2.29</v>
      </c>
      <c r="C1579">
        <v>0.92100000000000004</v>
      </c>
      <c r="D1579">
        <v>-0.72860000000000003</v>
      </c>
      <c r="E1579">
        <v>-0.20699999999999999</v>
      </c>
      <c r="F1579">
        <v>0.58750000000000002</v>
      </c>
      <c r="G1579">
        <v>-4.5700000000000003E-3</v>
      </c>
      <c r="H1579">
        <v>2.665</v>
      </c>
      <c r="I1579">
        <v>-0.41199999999999998</v>
      </c>
      <c r="J1579">
        <v>0.63009999999999999</v>
      </c>
    </row>
    <row r="1580" spans="1:10">
      <c r="A1580" s="14">
        <v>42479</v>
      </c>
      <c r="B1580">
        <v>2.2850000000000001</v>
      </c>
      <c r="C1580">
        <v>0.92100000000000004</v>
      </c>
      <c r="D1580">
        <v>-0.72860000000000003</v>
      </c>
      <c r="E1580">
        <v>-0.20799999999999999</v>
      </c>
      <c r="F1580">
        <v>0.58938000000000001</v>
      </c>
      <c r="G1580">
        <v>-3.14E-3</v>
      </c>
      <c r="H1580">
        <v>2.64</v>
      </c>
      <c r="I1580">
        <v>-0.41599999999999998</v>
      </c>
      <c r="J1580">
        <v>0.62660000000000005</v>
      </c>
    </row>
    <row r="1581" spans="1:10">
      <c r="A1581" s="14">
        <v>42480</v>
      </c>
      <c r="B1581">
        <v>2.2749999999999999</v>
      </c>
      <c r="C1581">
        <v>0.92300000000000004</v>
      </c>
      <c r="D1581">
        <v>-0.72860000000000003</v>
      </c>
      <c r="E1581">
        <v>-0.21299999999999999</v>
      </c>
      <c r="F1581">
        <v>0.58813000000000004</v>
      </c>
      <c r="G1581">
        <v>-6.0000000000000001E-3</v>
      </c>
      <c r="H1581">
        <v>2.64</v>
      </c>
      <c r="I1581">
        <v>-0.42599999999999999</v>
      </c>
      <c r="J1581">
        <v>0.63060000000000005</v>
      </c>
    </row>
    <row r="1582" spans="1:10">
      <c r="A1582" s="14">
        <v>42481</v>
      </c>
      <c r="B1582">
        <v>2.2749999999999999</v>
      </c>
      <c r="C1582">
        <v>0.92800000000000005</v>
      </c>
      <c r="D1582">
        <v>-0.72860000000000003</v>
      </c>
      <c r="E1582">
        <v>-0.215</v>
      </c>
      <c r="F1582">
        <v>0.58913000000000004</v>
      </c>
      <c r="G1582">
        <v>-9.5700000000000004E-3</v>
      </c>
      <c r="H1582">
        <v>2.63</v>
      </c>
      <c r="I1582">
        <v>-0.435</v>
      </c>
      <c r="J1582">
        <v>0.62880000000000003</v>
      </c>
    </row>
    <row r="1583" spans="1:10">
      <c r="A1583" s="14">
        <v>42482</v>
      </c>
      <c r="B1583">
        <v>2.2717000000000001</v>
      </c>
      <c r="C1583">
        <v>0.92900000000000005</v>
      </c>
      <c r="D1583">
        <v>-0.72899999999999998</v>
      </c>
      <c r="E1583">
        <v>-0.216</v>
      </c>
      <c r="F1583">
        <v>0.58938000000000001</v>
      </c>
      <c r="G1583">
        <v>-1.171E-2</v>
      </c>
      <c r="H1583">
        <v>2.62</v>
      </c>
      <c r="I1583">
        <v>-0.42899999999999999</v>
      </c>
      <c r="J1583">
        <v>0.63080000000000003</v>
      </c>
    </row>
    <row r="1584" spans="1:10">
      <c r="A1584" s="14">
        <v>42486</v>
      </c>
      <c r="B1584">
        <v>2.27</v>
      </c>
      <c r="C1584">
        <v>0.93200000000000005</v>
      </c>
      <c r="D1584">
        <v>-0.72899999999999998</v>
      </c>
      <c r="E1584">
        <v>-0.221</v>
      </c>
      <c r="F1584">
        <v>0.58781000000000005</v>
      </c>
      <c r="G1584">
        <v>-1.6289999999999999E-2</v>
      </c>
      <c r="H1584">
        <v>2.62</v>
      </c>
      <c r="I1584">
        <v>-0.42899999999999999</v>
      </c>
      <c r="J1584">
        <v>0.62985000000000002</v>
      </c>
    </row>
    <row r="1585" spans="1:10">
      <c r="A1585" s="14">
        <v>42487</v>
      </c>
      <c r="B1585">
        <v>2.2749999999999999</v>
      </c>
      <c r="C1585">
        <v>0.93400000000000005</v>
      </c>
      <c r="D1585">
        <v>-0.7288</v>
      </c>
      <c r="E1585">
        <v>-0.224</v>
      </c>
      <c r="F1585">
        <v>0.58750000000000002</v>
      </c>
      <c r="G1585">
        <v>-1.057E-2</v>
      </c>
      <c r="H1585">
        <v>2.5950000000000002</v>
      </c>
      <c r="I1585">
        <v>-0.42899999999999999</v>
      </c>
      <c r="J1585">
        <v>0.62960000000000005</v>
      </c>
    </row>
    <row r="1586" spans="1:10">
      <c r="A1586" s="14">
        <v>42488</v>
      </c>
      <c r="B1586">
        <v>2.145</v>
      </c>
      <c r="C1586">
        <v>0.93899999999999995</v>
      </c>
      <c r="D1586">
        <v>-0.72460000000000002</v>
      </c>
      <c r="E1586">
        <v>-0.22900000000000001</v>
      </c>
      <c r="F1586">
        <v>0.58781000000000005</v>
      </c>
      <c r="G1586">
        <v>-1.2E-2</v>
      </c>
      <c r="H1586">
        <v>2.6</v>
      </c>
      <c r="I1586">
        <v>-0.439</v>
      </c>
      <c r="J1586">
        <v>0.62834999999999996</v>
      </c>
    </row>
    <row r="1587" spans="1:10">
      <c r="A1587" s="14">
        <v>42489</v>
      </c>
      <c r="B1587">
        <v>2.1482999999999999</v>
      </c>
      <c r="C1587">
        <v>0.93899999999999995</v>
      </c>
      <c r="D1587">
        <v>-0.72460000000000002</v>
      </c>
      <c r="E1587">
        <v>-0.22500000000000001</v>
      </c>
      <c r="F1587">
        <v>0.58813000000000004</v>
      </c>
      <c r="G1587">
        <v>-1.414E-2</v>
      </c>
      <c r="H1587">
        <v>2.605</v>
      </c>
      <c r="I1587">
        <v>-0.44900000000000001</v>
      </c>
      <c r="J1587">
        <v>0.63285000000000002</v>
      </c>
    </row>
    <row r="1588" spans="1:10">
      <c r="A1588" s="14">
        <v>42492</v>
      </c>
      <c r="B1588">
        <v>2.145</v>
      </c>
      <c r="C1588">
        <v>0.93600000000000005</v>
      </c>
      <c r="D1588">
        <v>-0.72460000000000002</v>
      </c>
      <c r="E1588">
        <v>-0.22600000000000001</v>
      </c>
      <c r="F1588">
        <v>0.58781000000000005</v>
      </c>
      <c r="G1588">
        <v>-1.414E-2</v>
      </c>
      <c r="H1588">
        <v>2.6</v>
      </c>
      <c r="I1588">
        <v>-0.44700000000000001</v>
      </c>
      <c r="J1588">
        <v>0.6331</v>
      </c>
    </row>
    <row r="1589" spans="1:10">
      <c r="A1589" s="14">
        <v>42493</v>
      </c>
      <c r="B1589">
        <v>2.145</v>
      </c>
      <c r="C1589">
        <v>0.93100000000000005</v>
      </c>
      <c r="D1589">
        <v>-0.72440000000000004</v>
      </c>
      <c r="E1589">
        <v>-0.22700000000000001</v>
      </c>
      <c r="F1589">
        <v>0.58781000000000005</v>
      </c>
      <c r="G1589">
        <v>-2.171E-2</v>
      </c>
      <c r="H1589">
        <v>2.6</v>
      </c>
      <c r="I1589">
        <v>-0.44800000000000001</v>
      </c>
      <c r="J1589">
        <v>0.63434999999999997</v>
      </c>
    </row>
    <row r="1590" spans="1:10">
      <c r="A1590" s="14">
        <v>42494</v>
      </c>
      <c r="B1590">
        <v>2.0449999999999999</v>
      </c>
      <c r="C1590">
        <v>0.93</v>
      </c>
      <c r="D1590">
        <v>-0.72440000000000004</v>
      </c>
      <c r="E1590">
        <v>-0.23</v>
      </c>
      <c r="F1590">
        <v>0.58781000000000005</v>
      </c>
      <c r="G1590">
        <v>-2.4570000000000002E-2</v>
      </c>
      <c r="H1590">
        <v>2.5960000000000001</v>
      </c>
      <c r="I1590">
        <v>-0.45</v>
      </c>
      <c r="J1590">
        <v>0.63485000000000003</v>
      </c>
    </row>
    <row r="1591" spans="1:10">
      <c r="A1591" s="14">
        <v>42495</v>
      </c>
      <c r="B1591">
        <v>2.04</v>
      </c>
      <c r="C1591">
        <v>0.92600000000000005</v>
      </c>
      <c r="D1591">
        <v>-0.72440000000000004</v>
      </c>
      <c r="E1591">
        <v>-0.23400000000000001</v>
      </c>
      <c r="F1591">
        <v>0.58813000000000004</v>
      </c>
      <c r="G1591">
        <v>-2.743E-2</v>
      </c>
      <c r="H1591">
        <v>2.5950000000000002</v>
      </c>
      <c r="I1591">
        <v>-0.442</v>
      </c>
      <c r="J1591">
        <v>0.6351</v>
      </c>
    </row>
    <row r="1592" spans="1:10">
      <c r="A1592" s="14">
        <v>42496</v>
      </c>
      <c r="B1592">
        <v>2.0350000000000001</v>
      </c>
      <c r="C1592">
        <v>0.91900000000000004</v>
      </c>
      <c r="D1592">
        <v>-0.72140000000000004</v>
      </c>
      <c r="E1592">
        <v>-0.23499999999999999</v>
      </c>
      <c r="F1592">
        <v>0.58750000000000002</v>
      </c>
      <c r="G1592">
        <v>-2.793E-2</v>
      </c>
      <c r="H1592">
        <v>2.5750000000000002</v>
      </c>
      <c r="I1592">
        <v>-0.44</v>
      </c>
      <c r="J1592">
        <v>0.6381</v>
      </c>
    </row>
    <row r="1593" spans="1:10">
      <c r="A1593" s="14">
        <v>42499</v>
      </c>
      <c r="B1593">
        <v>1.99</v>
      </c>
      <c r="C1593">
        <v>0.91200000000000003</v>
      </c>
      <c r="D1593">
        <v>-0.72040000000000004</v>
      </c>
      <c r="E1593">
        <v>-0.23799999999999999</v>
      </c>
      <c r="F1593">
        <v>0.58969000000000005</v>
      </c>
      <c r="G1593">
        <v>-3.8859999999999999E-2</v>
      </c>
      <c r="H1593">
        <v>2.57</v>
      </c>
      <c r="I1593">
        <v>-0.439</v>
      </c>
      <c r="J1593">
        <v>0.63585000000000003</v>
      </c>
    </row>
    <row r="1594" spans="1:10">
      <c r="A1594" s="14">
        <v>42500</v>
      </c>
      <c r="B1594">
        <v>1.9950000000000001</v>
      </c>
      <c r="C1594">
        <v>0.90600000000000003</v>
      </c>
      <c r="D1594">
        <v>-0.72440000000000004</v>
      </c>
      <c r="E1594">
        <v>-0.23899999999999999</v>
      </c>
      <c r="F1594">
        <v>0.59113000000000004</v>
      </c>
      <c r="G1594">
        <v>-4.2430000000000002E-2</v>
      </c>
      <c r="H1594">
        <v>2.57</v>
      </c>
      <c r="I1594">
        <v>-0.434</v>
      </c>
      <c r="J1594">
        <v>0.63385000000000002</v>
      </c>
    </row>
    <row r="1595" spans="1:10">
      <c r="A1595" s="14">
        <v>42501</v>
      </c>
      <c r="B1595">
        <v>2.0150000000000001</v>
      </c>
      <c r="C1595">
        <v>0.90600000000000003</v>
      </c>
      <c r="D1595">
        <v>-0.72440000000000004</v>
      </c>
      <c r="E1595">
        <v>-0.24099999999999999</v>
      </c>
      <c r="F1595">
        <v>0.59113000000000004</v>
      </c>
      <c r="G1595">
        <v>-3.8640000000000001E-2</v>
      </c>
      <c r="H1595">
        <v>2.56</v>
      </c>
      <c r="I1595">
        <v>-0.437</v>
      </c>
      <c r="J1595">
        <v>0.63434999999999997</v>
      </c>
    </row>
    <row r="1596" spans="1:10">
      <c r="A1596" s="14">
        <v>42502</v>
      </c>
      <c r="B1596">
        <v>1.9950000000000001</v>
      </c>
      <c r="C1596">
        <v>0.90600000000000003</v>
      </c>
      <c r="D1596">
        <v>-0.72840000000000005</v>
      </c>
      <c r="E1596">
        <v>-0.24199999999999999</v>
      </c>
      <c r="F1596">
        <v>0.59087999999999996</v>
      </c>
      <c r="G1596">
        <v>-3.3500000000000002E-2</v>
      </c>
      <c r="H1596">
        <v>2.58</v>
      </c>
      <c r="I1596">
        <v>-0.441</v>
      </c>
      <c r="J1596">
        <v>0.63834999999999997</v>
      </c>
    </row>
    <row r="1597" spans="1:10">
      <c r="A1597" s="14">
        <v>42503</v>
      </c>
      <c r="B1597">
        <v>1.9850000000000001</v>
      </c>
      <c r="C1597">
        <v>0.90500000000000003</v>
      </c>
      <c r="D1597">
        <v>-0.72940000000000005</v>
      </c>
      <c r="E1597">
        <v>-0.24199999999999999</v>
      </c>
      <c r="F1597">
        <v>0.59213000000000005</v>
      </c>
      <c r="G1597">
        <v>-2.257E-2</v>
      </c>
      <c r="H1597">
        <v>2.58</v>
      </c>
      <c r="I1597">
        <v>-0.442</v>
      </c>
      <c r="J1597">
        <v>0.63660000000000005</v>
      </c>
    </row>
    <row r="1598" spans="1:10">
      <c r="A1598" s="14">
        <v>42506</v>
      </c>
      <c r="B1598">
        <v>1.9850000000000001</v>
      </c>
      <c r="C1598">
        <v>0.90300000000000002</v>
      </c>
      <c r="D1598">
        <v>-0.72940000000000005</v>
      </c>
      <c r="E1598">
        <v>-0.24299999999999999</v>
      </c>
      <c r="F1598">
        <v>0.59055999999999997</v>
      </c>
      <c r="G1598">
        <v>-2.257E-2</v>
      </c>
      <c r="H1598">
        <v>2.57</v>
      </c>
      <c r="I1598">
        <v>-0.44500000000000001</v>
      </c>
      <c r="J1598">
        <v>0.63660000000000005</v>
      </c>
    </row>
    <row r="1599" spans="1:10">
      <c r="A1599" s="14">
        <v>42507</v>
      </c>
      <c r="B1599">
        <v>1.9833000000000001</v>
      </c>
      <c r="C1599">
        <v>0.90300000000000002</v>
      </c>
      <c r="D1599">
        <v>-0.73140000000000005</v>
      </c>
      <c r="E1599">
        <v>-0.24399999999999999</v>
      </c>
      <c r="F1599">
        <v>0.58962999999999999</v>
      </c>
      <c r="G1599">
        <v>-2.257E-2</v>
      </c>
      <c r="H1599">
        <v>2.57</v>
      </c>
      <c r="I1599">
        <v>-0.45200000000000001</v>
      </c>
      <c r="J1599">
        <v>0.63290000000000002</v>
      </c>
    </row>
    <row r="1600" spans="1:10">
      <c r="A1600" s="14">
        <v>42508</v>
      </c>
      <c r="B1600">
        <v>1.9933000000000001</v>
      </c>
      <c r="C1600">
        <v>0.90500000000000003</v>
      </c>
      <c r="D1600">
        <v>-0.73180000000000001</v>
      </c>
      <c r="E1600">
        <v>-0.245</v>
      </c>
      <c r="F1600">
        <v>0.58899999999999997</v>
      </c>
      <c r="G1600">
        <v>-2.257E-2</v>
      </c>
      <c r="H1600">
        <v>2.56</v>
      </c>
      <c r="I1600">
        <v>-0.46100000000000002</v>
      </c>
      <c r="J1600">
        <v>0.6341</v>
      </c>
    </row>
    <row r="1601" spans="1:10">
      <c r="A1601" s="14">
        <v>42509</v>
      </c>
      <c r="B1601">
        <v>1.9950000000000001</v>
      </c>
      <c r="C1601">
        <v>0.90500000000000003</v>
      </c>
      <c r="D1601">
        <v>-0.73280000000000001</v>
      </c>
      <c r="E1601">
        <v>-0.246</v>
      </c>
      <c r="F1601">
        <v>0.58899999999999997</v>
      </c>
      <c r="G1601">
        <v>-2.257E-2</v>
      </c>
      <c r="H1601">
        <v>2.56</v>
      </c>
      <c r="I1601">
        <v>-0.47399999999999998</v>
      </c>
      <c r="J1601">
        <v>0.63180000000000003</v>
      </c>
    </row>
    <row r="1602" spans="1:10">
      <c r="A1602" s="14">
        <v>42510</v>
      </c>
      <c r="B1602">
        <v>1.9850000000000001</v>
      </c>
      <c r="C1602">
        <v>0.90500000000000003</v>
      </c>
      <c r="D1602">
        <v>-0.73280000000000001</v>
      </c>
      <c r="E1602">
        <v>-0.248</v>
      </c>
      <c r="F1602">
        <v>0.58774999999999999</v>
      </c>
      <c r="G1602">
        <v>-2.3290000000000002E-2</v>
      </c>
      <c r="H1602">
        <v>2.38</v>
      </c>
      <c r="I1602">
        <v>-0.47599999999999998</v>
      </c>
      <c r="J1602">
        <v>0.62960000000000005</v>
      </c>
    </row>
    <row r="1603" spans="1:10">
      <c r="A1603" s="14">
        <v>42513</v>
      </c>
      <c r="B1603">
        <v>1.9950000000000001</v>
      </c>
      <c r="C1603">
        <v>0.90600000000000003</v>
      </c>
      <c r="D1603">
        <v>-0.73280000000000001</v>
      </c>
      <c r="E1603">
        <v>-0.248</v>
      </c>
      <c r="F1603">
        <v>0.58762999999999999</v>
      </c>
      <c r="G1603">
        <v>-2.4709999999999999E-2</v>
      </c>
      <c r="H1603">
        <v>2.3879999999999999</v>
      </c>
      <c r="I1603">
        <v>-0.47499999999999998</v>
      </c>
      <c r="J1603">
        <v>0.62960000000000005</v>
      </c>
    </row>
    <row r="1604" spans="1:10">
      <c r="A1604" s="14">
        <v>42514</v>
      </c>
      <c r="B1604">
        <v>1.9950000000000001</v>
      </c>
      <c r="C1604">
        <v>0.90600000000000003</v>
      </c>
      <c r="D1604">
        <v>-0.73319999999999996</v>
      </c>
      <c r="E1604">
        <v>-0.247</v>
      </c>
      <c r="F1604">
        <v>0.59231</v>
      </c>
      <c r="G1604">
        <v>-2.971E-2</v>
      </c>
      <c r="H1604">
        <v>2.39</v>
      </c>
      <c r="I1604">
        <v>-0.47399999999999998</v>
      </c>
      <c r="J1604">
        <v>0.62809999999999999</v>
      </c>
    </row>
    <row r="1605" spans="1:10">
      <c r="A1605" s="14">
        <v>42515</v>
      </c>
      <c r="B1605">
        <v>1.9950000000000001</v>
      </c>
      <c r="C1605">
        <v>0.90600000000000003</v>
      </c>
      <c r="D1605">
        <v>-0.73299999999999998</v>
      </c>
      <c r="E1605">
        <v>-0.248</v>
      </c>
      <c r="F1605">
        <v>0.59075</v>
      </c>
      <c r="G1605">
        <v>-2.7570000000000001E-2</v>
      </c>
      <c r="H1605">
        <v>2.3849999999999998</v>
      </c>
      <c r="I1605">
        <v>-0.48</v>
      </c>
      <c r="J1605">
        <v>0.62660000000000005</v>
      </c>
    </row>
    <row r="1606" spans="1:10">
      <c r="A1606" s="14">
        <v>42516</v>
      </c>
      <c r="B1606">
        <v>1.9750000000000001</v>
      </c>
      <c r="C1606">
        <v>0.90600000000000003</v>
      </c>
      <c r="D1606">
        <v>-0.73499999999999999</v>
      </c>
      <c r="E1606">
        <v>-0.251</v>
      </c>
      <c r="F1606">
        <v>0.59013000000000004</v>
      </c>
      <c r="G1606">
        <v>-2.9569999999999999E-2</v>
      </c>
      <c r="H1606">
        <v>2.3849999999999998</v>
      </c>
      <c r="I1606">
        <v>-0.48299999999999998</v>
      </c>
      <c r="J1606">
        <v>0.62609999999999999</v>
      </c>
    </row>
    <row r="1607" spans="1:10">
      <c r="A1607" s="14">
        <v>42517</v>
      </c>
      <c r="B1607">
        <v>1.9733000000000001</v>
      </c>
      <c r="C1607">
        <v>0.91</v>
      </c>
      <c r="D1607">
        <v>-0.73499999999999999</v>
      </c>
      <c r="E1607">
        <v>-0.249</v>
      </c>
      <c r="F1607">
        <v>0.59043999999999996</v>
      </c>
      <c r="G1607">
        <v>-2.9929999999999998E-2</v>
      </c>
      <c r="H1607">
        <v>2.3650000000000002</v>
      </c>
      <c r="I1607">
        <v>-0.48399999999999999</v>
      </c>
      <c r="J1607">
        <v>0.62760000000000005</v>
      </c>
    </row>
    <row r="1608" spans="1:10">
      <c r="A1608" s="14">
        <v>42520</v>
      </c>
      <c r="B1608">
        <v>1.9850000000000001</v>
      </c>
      <c r="C1608">
        <v>0.91</v>
      </c>
      <c r="D1608">
        <v>-0.73299999999999998</v>
      </c>
      <c r="E1608">
        <v>-0.249</v>
      </c>
      <c r="F1608">
        <v>0.59075</v>
      </c>
      <c r="G1608">
        <v>-3.1140000000000001E-2</v>
      </c>
      <c r="H1608">
        <v>2.355</v>
      </c>
      <c r="I1608">
        <v>-0.48499999999999999</v>
      </c>
      <c r="J1608">
        <v>0.62609999999999999</v>
      </c>
    </row>
    <row r="1609" spans="1:10">
      <c r="A1609" s="14">
        <v>42521</v>
      </c>
      <c r="B1609">
        <v>1.9883</v>
      </c>
      <c r="C1609">
        <v>0.90300000000000002</v>
      </c>
      <c r="D1609">
        <v>-0.73499999999999999</v>
      </c>
      <c r="E1609">
        <v>-0.251</v>
      </c>
      <c r="F1609">
        <v>0.58699999999999997</v>
      </c>
      <c r="G1609">
        <v>-2.7570000000000001E-2</v>
      </c>
      <c r="H1609">
        <v>2.35</v>
      </c>
      <c r="I1609">
        <v>-0.48599999999999999</v>
      </c>
      <c r="J1609">
        <v>0.62509999999999999</v>
      </c>
    </row>
    <row r="1610" spans="1:10">
      <c r="A1610" s="14">
        <v>42522</v>
      </c>
      <c r="B1610">
        <v>1.9850000000000001</v>
      </c>
      <c r="C1610">
        <v>0.89600000000000002</v>
      </c>
      <c r="D1610">
        <v>-0.73540000000000005</v>
      </c>
      <c r="E1610">
        <v>-0.249</v>
      </c>
      <c r="F1610">
        <v>0.58731</v>
      </c>
      <c r="G1610">
        <v>-2.5069999999999999E-2</v>
      </c>
      <c r="H1610">
        <v>2.3450000000000002</v>
      </c>
      <c r="I1610">
        <v>-0.48699999999999999</v>
      </c>
      <c r="J1610">
        <v>0.63560000000000005</v>
      </c>
    </row>
    <row r="1611" spans="1:10">
      <c r="A1611" s="14">
        <v>42523</v>
      </c>
      <c r="B1611">
        <v>1.9950000000000001</v>
      </c>
      <c r="C1611">
        <v>0.89400000000000002</v>
      </c>
      <c r="D1611">
        <v>-0.73540000000000005</v>
      </c>
      <c r="E1611">
        <v>-0.249</v>
      </c>
      <c r="F1611">
        <v>0.58980999999999995</v>
      </c>
      <c r="G1611">
        <v>-2.0789999999999999E-2</v>
      </c>
      <c r="H1611">
        <v>2.335</v>
      </c>
      <c r="I1611">
        <v>-0.48399999999999999</v>
      </c>
      <c r="J1611">
        <v>0.65390000000000004</v>
      </c>
    </row>
    <row r="1612" spans="1:10">
      <c r="A1612" s="14">
        <v>42524</v>
      </c>
      <c r="B1612">
        <v>1.9950000000000001</v>
      </c>
      <c r="C1612">
        <v>0.89400000000000002</v>
      </c>
      <c r="D1612">
        <v>-0.73340000000000005</v>
      </c>
      <c r="E1612">
        <v>-0.25</v>
      </c>
      <c r="F1612">
        <v>0.58918999999999999</v>
      </c>
      <c r="G1612">
        <v>-2.4709999999999999E-2</v>
      </c>
      <c r="H1612">
        <v>2.3450000000000002</v>
      </c>
      <c r="I1612">
        <v>-0.48099999999999998</v>
      </c>
      <c r="J1612">
        <v>0.6613</v>
      </c>
    </row>
    <row r="1613" spans="1:10">
      <c r="A1613" s="14">
        <v>42527</v>
      </c>
      <c r="B1613">
        <v>1.9850000000000001</v>
      </c>
      <c r="C1613">
        <v>0.89300000000000002</v>
      </c>
      <c r="D1613">
        <v>-0.73340000000000005</v>
      </c>
      <c r="E1613">
        <v>-0.249</v>
      </c>
      <c r="F1613">
        <v>0.58918999999999999</v>
      </c>
      <c r="G1613">
        <v>-2.4140000000000002E-2</v>
      </c>
      <c r="H1613">
        <v>2.33</v>
      </c>
      <c r="I1613">
        <v>-0.48199999999999998</v>
      </c>
      <c r="J1613">
        <v>0.6623</v>
      </c>
    </row>
    <row r="1614" spans="1:10">
      <c r="A1614" s="14">
        <v>42528</v>
      </c>
      <c r="B1614">
        <v>1.9850000000000001</v>
      </c>
      <c r="C1614">
        <v>0.89300000000000002</v>
      </c>
      <c r="D1614">
        <v>-0.73319999999999996</v>
      </c>
      <c r="E1614">
        <v>-0.249</v>
      </c>
      <c r="F1614">
        <v>0.58950000000000002</v>
      </c>
      <c r="G1614">
        <v>-2.4140000000000002E-2</v>
      </c>
      <c r="H1614">
        <v>2.33</v>
      </c>
      <c r="I1614">
        <v>-0.47699999999999998</v>
      </c>
      <c r="J1614">
        <v>0.6653</v>
      </c>
    </row>
    <row r="1615" spans="1:10">
      <c r="A1615" s="14">
        <v>42529</v>
      </c>
      <c r="B1615">
        <v>2.0150000000000001</v>
      </c>
      <c r="C1615">
        <v>0.89300000000000002</v>
      </c>
      <c r="D1615">
        <v>-0.73119999999999996</v>
      </c>
      <c r="E1615">
        <v>-0.249</v>
      </c>
      <c r="F1615">
        <v>0.58918999999999999</v>
      </c>
      <c r="G1615">
        <v>-2.129E-2</v>
      </c>
      <c r="H1615">
        <v>2.335</v>
      </c>
      <c r="I1615">
        <v>-0.46800000000000003</v>
      </c>
      <c r="J1615">
        <v>0.66654999999999998</v>
      </c>
    </row>
    <row r="1616" spans="1:10">
      <c r="A1616" s="14">
        <v>42530</v>
      </c>
      <c r="B1616">
        <v>2.0249999999999999</v>
      </c>
      <c r="C1616">
        <v>0.89300000000000002</v>
      </c>
      <c r="D1616">
        <v>-0.73319999999999996</v>
      </c>
      <c r="E1616">
        <v>-0.25</v>
      </c>
      <c r="F1616">
        <v>0.58918999999999999</v>
      </c>
      <c r="G1616">
        <v>-2.4500000000000001E-2</v>
      </c>
      <c r="H1616">
        <v>2.355</v>
      </c>
      <c r="I1616">
        <v>-0.46600000000000003</v>
      </c>
      <c r="J1616">
        <v>0.67405000000000004</v>
      </c>
    </row>
    <row r="1617" spans="1:10">
      <c r="A1617" s="14">
        <v>42531</v>
      </c>
      <c r="B1617">
        <v>2.0099999999999998</v>
      </c>
      <c r="C1617">
        <v>0.89300000000000002</v>
      </c>
      <c r="D1617">
        <v>-0.73319999999999996</v>
      </c>
      <c r="E1617">
        <v>-0.252</v>
      </c>
      <c r="F1617">
        <v>0.58887999999999996</v>
      </c>
      <c r="G1617">
        <v>-2.4930000000000001E-2</v>
      </c>
      <c r="H1617">
        <v>2.3450000000000002</v>
      </c>
      <c r="I1617">
        <v>-0.45700000000000002</v>
      </c>
      <c r="J1617">
        <v>0.67305000000000004</v>
      </c>
    </row>
    <row r="1618" spans="1:10">
      <c r="A1618" s="14">
        <v>42535</v>
      </c>
      <c r="B1618">
        <v>2.0217000000000001</v>
      </c>
      <c r="C1618">
        <v>0.89200000000000002</v>
      </c>
      <c r="D1618">
        <v>-0.73519999999999996</v>
      </c>
      <c r="E1618">
        <v>-0.251</v>
      </c>
      <c r="F1618">
        <v>0.58818999999999999</v>
      </c>
      <c r="G1618">
        <v>-2.2429999999999999E-2</v>
      </c>
      <c r="H1618">
        <v>2.3450000000000002</v>
      </c>
      <c r="I1618">
        <v>-0.44600000000000001</v>
      </c>
      <c r="J1618">
        <v>0.68579999999999997</v>
      </c>
    </row>
    <row r="1619" spans="1:10">
      <c r="A1619" s="14">
        <v>42536</v>
      </c>
      <c r="B1619">
        <v>2.0249999999999999</v>
      </c>
      <c r="C1619">
        <v>0.89</v>
      </c>
      <c r="D1619">
        <v>-0.73519999999999996</v>
      </c>
      <c r="E1619">
        <v>-0.252</v>
      </c>
      <c r="F1619">
        <v>0.58755999999999997</v>
      </c>
      <c r="G1619">
        <v>-3.0290000000000001E-2</v>
      </c>
      <c r="H1619">
        <v>2.33</v>
      </c>
      <c r="I1619">
        <v>-0.45200000000000001</v>
      </c>
      <c r="J1619">
        <v>0.68130000000000002</v>
      </c>
    </row>
    <row r="1620" spans="1:10">
      <c r="A1620" s="14">
        <v>42537</v>
      </c>
      <c r="B1620">
        <v>2</v>
      </c>
      <c r="C1620">
        <v>0.88900000000000001</v>
      </c>
      <c r="D1620">
        <v>-0.73519999999999996</v>
      </c>
      <c r="E1620">
        <v>-0.251</v>
      </c>
      <c r="F1620">
        <v>0.58731</v>
      </c>
      <c r="G1620">
        <v>-3.1289999999999998E-2</v>
      </c>
      <c r="H1620">
        <v>2.3450000000000002</v>
      </c>
      <c r="I1620">
        <v>-0.45700000000000002</v>
      </c>
      <c r="J1620">
        <v>0.68010000000000004</v>
      </c>
    </row>
    <row r="1621" spans="1:10">
      <c r="A1621" s="14">
        <v>42538</v>
      </c>
      <c r="B1621">
        <v>1.9950000000000001</v>
      </c>
      <c r="C1621">
        <v>0.89</v>
      </c>
      <c r="D1621">
        <v>-0.73780000000000001</v>
      </c>
      <c r="E1621">
        <v>-0.25</v>
      </c>
      <c r="F1621">
        <v>0.58574999999999999</v>
      </c>
      <c r="G1621">
        <v>-2.7E-2</v>
      </c>
      <c r="H1621">
        <v>2.335</v>
      </c>
      <c r="I1621">
        <v>-0.46100000000000002</v>
      </c>
      <c r="J1621">
        <v>0.68215000000000003</v>
      </c>
    </row>
    <row r="1622" spans="1:10">
      <c r="A1622" s="14">
        <v>42541</v>
      </c>
      <c r="B1622">
        <v>1.9950000000000001</v>
      </c>
      <c r="C1622">
        <v>0.89</v>
      </c>
      <c r="D1622">
        <v>-0.73680000000000001</v>
      </c>
      <c r="E1622">
        <v>-0.251</v>
      </c>
      <c r="F1622">
        <v>0.58206000000000002</v>
      </c>
      <c r="G1622">
        <v>-2.9860000000000001E-2</v>
      </c>
      <c r="H1622">
        <v>2.335</v>
      </c>
      <c r="I1622">
        <v>-0.47</v>
      </c>
      <c r="J1622">
        <v>0.66064999999999996</v>
      </c>
    </row>
    <row r="1623" spans="1:10">
      <c r="A1623" s="14">
        <v>42542</v>
      </c>
      <c r="B1623">
        <v>2.0049999999999999</v>
      </c>
      <c r="C1623">
        <v>0.89</v>
      </c>
      <c r="D1623">
        <v>-0.74180000000000001</v>
      </c>
      <c r="E1623">
        <v>-0.253</v>
      </c>
      <c r="F1623">
        <v>0.58143999999999996</v>
      </c>
      <c r="G1623">
        <v>-3.2710000000000003E-2</v>
      </c>
      <c r="H1623">
        <v>2.335</v>
      </c>
      <c r="I1623">
        <v>-0.47899999999999998</v>
      </c>
      <c r="J1623">
        <v>0.65659999999999996</v>
      </c>
    </row>
    <row r="1624" spans="1:10">
      <c r="A1624" s="14">
        <v>42543</v>
      </c>
      <c r="B1624">
        <v>2</v>
      </c>
      <c r="C1624">
        <v>0.89</v>
      </c>
      <c r="D1624">
        <v>-0.74580000000000002</v>
      </c>
      <c r="E1624">
        <v>-0.255</v>
      </c>
      <c r="F1624">
        <v>0.57706000000000002</v>
      </c>
      <c r="G1624">
        <v>-3.2710000000000003E-2</v>
      </c>
      <c r="H1624">
        <v>2.3199999999999998</v>
      </c>
      <c r="I1624">
        <v>-0.48799999999999999</v>
      </c>
      <c r="J1624">
        <v>0.65800000000000003</v>
      </c>
    </row>
    <row r="1625" spans="1:10">
      <c r="A1625" s="14">
        <v>42544</v>
      </c>
      <c r="B1625">
        <v>2</v>
      </c>
      <c r="C1625">
        <v>0.86799999999999999</v>
      </c>
      <c r="D1625">
        <v>-0.75180000000000002</v>
      </c>
      <c r="E1625">
        <v>-0.25600000000000001</v>
      </c>
      <c r="F1625">
        <v>0.57550000000000001</v>
      </c>
      <c r="G1625">
        <v>-3.5000000000000003E-2</v>
      </c>
      <c r="H1625">
        <v>2.33</v>
      </c>
      <c r="I1625">
        <v>-0.49</v>
      </c>
      <c r="J1625">
        <v>0.65605000000000002</v>
      </c>
    </row>
    <row r="1626" spans="1:10">
      <c r="A1626" s="14">
        <v>42545</v>
      </c>
      <c r="B1626">
        <v>2</v>
      </c>
      <c r="C1626">
        <v>0.86699999999999999</v>
      </c>
      <c r="D1626">
        <v>-0.75380000000000003</v>
      </c>
      <c r="E1626">
        <v>-0.25800000000000001</v>
      </c>
      <c r="F1626">
        <v>0.57518999999999998</v>
      </c>
      <c r="G1626">
        <v>-4.036E-2</v>
      </c>
      <c r="H1626">
        <v>2.3450000000000002</v>
      </c>
      <c r="I1626">
        <v>-0.496</v>
      </c>
      <c r="J1626">
        <v>0.65559999999999996</v>
      </c>
    </row>
    <row r="1627" spans="1:10">
      <c r="A1627" s="14">
        <v>42548</v>
      </c>
      <c r="B1627">
        <v>1.94</v>
      </c>
      <c r="C1627">
        <v>0.86699999999999999</v>
      </c>
      <c r="D1627">
        <v>-0.75980000000000003</v>
      </c>
      <c r="E1627">
        <v>-0.26</v>
      </c>
      <c r="F1627">
        <v>0.57430999999999999</v>
      </c>
      <c r="G1627">
        <v>-4.0640000000000003E-2</v>
      </c>
      <c r="H1627">
        <v>2.3650000000000002</v>
      </c>
      <c r="I1627">
        <v>-0.51400000000000001</v>
      </c>
      <c r="J1627">
        <v>0.65249999999999997</v>
      </c>
    </row>
    <row r="1628" spans="1:10">
      <c r="A1628" s="14">
        <v>42549</v>
      </c>
      <c r="B1628">
        <v>1.9482999999999999</v>
      </c>
      <c r="C1628">
        <v>0.871</v>
      </c>
      <c r="D1628">
        <v>-0.76639999999999997</v>
      </c>
      <c r="E1628">
        <v>-0.25900000000000001</v>
      </c>
      <c r="F1628">
        <v>0.57218999999999998</v>
      </c>
      <c r="G1628">
        <v>-4.1000000000000002E-2</v>
      </c>
      <c r="H1628">
        <v>2.3650000000000002</v>
      </c>
      <c r="I1628">
        <v>-0.51800000000000002</v>
      </c>
      <c r="J1628">
        <v>0.65480000000000005</v>
      </c>
    </row>
    <row r="1629" spans="1:10">
      <c r="A1629" s="14">
        <v>42550</v>
      </c>
      <c r="B1629">
        <v>1.9550000000000001</v>
      </c>
      <c r="C1629">
        <v>0.878</v>
      </c>
      <c r="D1629">
        <v>-0.76939999999999997</v>
      </c>
      <c r="E1629">
        <v>-0.25800000000000001</v>
      </c>
      <c r="F1629">
        <v>0.57188000000000005</v>
      </c>
      <c r="G1629">
        <v>-4.1000000000000002E-2</v>
      </c>
      <c r="H1629">
        <v>2.3410000000000002</v>
      </c>
      <c r="I1629">
        <v>-0.52800000000000002</v>
      </c>
      <c r="J1629">
        <v>0.65634999999999999</v>
      </c>
    </row>
    <row r="1630" spans="1:10">
      <c r="A1630" s="14">
        <v>42551</v>
      </c>
      <c r="B1630">
        <v>1.96</v>
      </c>
      <c r="C1630">
        <v>0.88</v>
      </c>
      <c r="D1630">
        <v>-0.7722</v>
      </c>
      <c r="E1630">
        <v>-0.25700000000000001</v>
      </c>
      <c r="F1630">
        <v>0.57250000000000001</v>
      </c>
      <c r="G1630">
        <v>-3.3000000000000002E-2</v>
      </c>
      <c r="H1630">
        <v>2.3149999999999999</v>
      </c>
      <c r="I1630">
        <v>-0.53400000000000003</v>
      </c>
      <c r="J1630">
        <v>0.64659999999999995</v>
      </c>
    </row>
    <row r="1631" spans="1:10">
      <c r="A1631" s="14">
        <v>42552</v>
      </c>
      <c r="B1631">
        <v>1.9550000000000001</v>
      </c>
      <c r="C1631">
        <v>0.879</v>
      </c>
      <c r="D1631">
        <v>-0.7722</v>
      </c>
      <c r="E1631">
        <v>-0.25700000000000001</v>
      </c>
      <c r="F1631">
        <v>0.57906000000000002</v>
      </c>
      <c r="G1631">
        <v>-3.2289999999999999E-2</v>
      </c>
      <c r="H1631">
        <v>2.335</v>
      </c>
      <c r="I1631">
        <v>-0.53400000000000003</v>
      </c>
      <c r="J1631">
        <v>0.64439999999999997</v>
      </c>
    </row>
    <row r="1632" spans="1:10">
      <c r="A1632" s="14">
        <v>42555</v>
      </c>
      <c r="B1632">
        <v>1.9533</v>
      </c>
      <c r="C1632">
        <v>0.877</v>
      </c>
      <c r="D1632">
        <v>-0.76659999999999995</v>
      </c>
      <c r="E1632">
        <v>-0.25700000000000001</v>
      </c>
      <c r="F1632">
        <v>0.58625000000000005</v>
      </c>
      <c r="G1632">
        <v>-3.0859999999999999E-2</v>
      </c>
      <c r="H1632">
        <v>2.335</v>
      </c>
      <c r="I1632">
        <v>-0.54200000000000004</v>
      </c>
      <c r="J1632">
        <v>0.64649999999999996</v>
      </c>
    </row>
    <row r="1633" spans="1:10">
      <c r="A1633" s="14">
        <v>42556</v>
      </c>
      <c r="B1633">
        <v>1.9682999999999999</v>
      </c>
      <c r="C1633">
        <v>0.877</v>
      </c>
      <c r="D1633">
        <v>-0.76600000000000001</v>
      </c>
      <c r="E1633">
        <v>-0.25700000000000001</v>
      </c>
      <c r="F1633">
        <v>0.58781000000000005</v>
      </c>
      <c r="G1633">
        <v>-3.3709999999999997E-2</v>
      </c>
      <c r="H1633">
        <v>2.31</v>
      </c>
      <c r="I1633">
        <v>-0.52800000000000002</v>
      </c>
      <c r="J1633">
        <v>0.64185000000000003</v>
      </c>
    </row>
    <row r="1634" spans="1:10">
      <c r="A1634" s="14">
        <v>42557</v>
      </c>
      <c r="B1634">
        <v>1.9650000000000001</v>
      </c>
      <c r="C1634">
        <v>0.878</v>
      </c>
      <c r="D1634">
        <v>-0.76659999999999995</v>
      </c>
      <c r="E1634">
        <v>-0.25800000000000001</v>
      </c>
      <c r="F1634">
        <v>0.58281000000000005</v>
      </c>
      <c r="G1634">
        <v>-3.0859999999999999E-2</v>
      </c>
      <c r="H1634">
        <v>2.3199999999999998</v>
      </c>
      <c r="I1634">
        <v>-0.54</v>
      </c>
      <c r="J1634">
        <v>0.6401</v>
      </c>
    </row>
    <row r="1635" spans="1:10">
      <c r="A1635" s="14">
        <v>42558</v>
      </c>
      <c r="B1635">
        <v>1.9650000000000001</v>
      </c>
      <c r="C1635">
        <v>0.878</v>
      </c>
      <c r="D1635">
        <v>-0.76619999999999999</v>
      </c>
      <c r="E1635">
        <v>-0.25800000000000001</v>
      </c>
      <c r="F1635">
        <v>0.58655999999999997</v>
      </c>
      <c r="G1635">
        <v>-2.5000000000000001E-2</v>
      </c>
      <c r="H1635">
        <v>2.3199999999999998</v>
      </c>
      <c r="I1635">
        <v>-0.53600000000000003</v>
      </c>
      <c r="J1635">
        <v>0.6401</v>
      </c>
    </row>
    <row r="1636" spans="1:10">
      <c r="A1636" s="14">
        <v>42559</v>
      </c>
      <c r="B1636">
        <v>1.97</v>
      </c>
      <c r="C1636">
        <v>0.878</v>
      </c>
      <c r="D1636">
        <v>-0.79920000000000002</v>
      </c>
      <c r="E1636">
        <v>-0.25800000000000001</v>
      </c>
      <c r="F1636">
        <v>0.56000000000000005</v>
      </c>
      <c r="G1636">
        <v>-2.929E-2</v>
      </c>
      <c r="H1636">
        <v>2.335</v>
      </c>
      <c r="I1636">
        <v>-0.53700000000000003</v>
      </c>
      <c r="J1636">
        <v>0.62360000000000004</v>
      </c>
    </row>
    <row r="1637" spans="1:10">
      <c r="A1637" s="14">
        <v>42562</v>
      </c>
      <c r="B1637">
        <v>1.9650000000000001</v>
      </c>
      <c r="C1637">
        <v>0.878</v>
      </c>
      <c r="D1637">
        <v>-0.80020000000000002</v>
      </c>
      <c r="E1637">
        <v>-0.25800000000000001</v>
      </c>
      <c r="F1637">
        <v>0.54837999999999998</v>
      </c>
      <c r="G1637">
        <v>-3.3930000000000002E-2</v>
      </c>
      <c r="H1637">
        <v>2.335</v>
      </c>
      <c r="I1637">
        <v>-0.53900000000000003</v>
      </c>
      <c r="J1637">
        <v>0.62709999999999999</v>
      </c>
    </row>
    <row r="1638" spans="1:10">
      <c r="A1638" s="14">
        <v>42563</v>
      </c>
      <c r="B1638">
        <v>1.97</v>
      </c>
      <c r="C1638">
        <v>0.88</v>
      </c>
      <c r="D1638">
        <v>-0.78920000000000001</v>
      </c>
      <c r="E1638">
        <v>-0.25800000000000001</v>
      </c>
      <c r="F1638">
        <v>0.55313000000000001</v>
      </c>
      <c r="G1638">
        <v>-2.964E-2</v>
      </c>
      <c r="H1638">
        <v>2.395</v>
      </c>
      <c r="I1638">
        <v>-0.53400000000000003</v>
      </c>
      <c r="J1638">
        <v>0.63109999999999999</v>
      </c>
    </row>
    <row r="1639" spans="1:10">
      <c r="A1639" s="14">
        <v>42564</v>
      </c>
      <c r="B1639">
        <v>1.97</v>
      </c>
      <c r="C1639">
        <v>0.88100000000000001</v>
      </c>
      <c r="D1639">
        <v>-0.78420000000000001</v>
      </c>
      <c r="E1639">
        <v>-0.25800000000000001</v>
      </c>
      <c r="F1639">
        <v>0.55774999999999997</v>
      </c>
      <c r="G1639">
        <v>-2.6790000000000001E-2</v>
      </c>
      <c r="H1639">
        <v>2.4049999999999998</v>
      </c>
      <c r="I1639">
        <v>-0.53600000000000003</v>
      </c>
      <c r="J1639">
        <v>0.64610000000000001</v>
      </c>
    </row>
    <row r="1640" spans="1:10">
      <c r="A1640" s="14">
        <v>42565</v>
      </c>
      <c r="B1640">
        <v>1.9650000000000001</v>
      </c>
      <c r="C1640">
        <v>0.88100000000000001</v>
      </c>
      <c r="D1640">
        <v>-0.77980000000000005</v>
      </c>
      <c r="E1640">
        <v>-0.26</v>
      </c>
      <c r="F1640">
        <v>0.55837999999999999</v>
      </c>
      <c r="G1640">
        <v>-2.2429999999999999E-2</v>
      </c>
      <c r="H1640">
        <v>2.3849999999999998</v>
      </c>
      <c r="I1640">
        <v>-0.53300000000000003</v>
      </c>
      <c r="J1640">
        <v>0.65410000000000001</v>
      </c>
    </row>
    <row r="1641" spans="1:10">
      <c r="A1641" s="14">
        <v>42566</v>
      </c>
      <c r="B1641">
        <v>1.96</v>
      </c>
      <c r="C1641">
        <v>0.88200000000000001</v>
      </c>
      <c r="D1641">
        <v>-0.78220000000000001</v>
      </c>
      <c r="E1641">
        <v>-0.26100000000000001</v>
      </c>
      <c r="F1641">
        <v>0.52249999999999996</v>
      </c>
      <c r="G1641">
        <v>-2.3859999999999999E-2</v>
      </c>
      <c r="H1641">
        <v>2.3650000000000002</v>
      </c>
      <c r="I1641">
        <v>-0.53</v>
      </c>
      <c r="J1641">
        <v>0.65334999999999999</v>
      </c>
    </row>
    <row r="1642" spans="1:10">
      <c r="A1642" s="14">
        <v>42569</v>
      </c>
      <c r="B1642">
        <v>1.95</v>
      </c>
      <c r="C1642">
        <v>0.88400000000000001</v>
      </c>
      <c r="D1642">
        <v>-0.78320000000000001</v>
      </c>
      <c r="E1642">
        <v>-0.26100000000000001</v>
      </c>
      <c r="F1642">
        <v>0.51624999999999999</v>
      </c>
      <c r="G1642">
        <v>-2.1000000000000001E-2</v>
      </c>
      <c r="H1642">
        <v>2.375</v>
      </c>
      <c r="I1642">
        <v>-0.53</v>
      </c>
      <c r="J1642">
        <v>0.65634999999999999</v>
      </c>
    </row>
    <row r="1643" spans="1:10">
      <c r="A1643" s="14">
        <v>42570</v>
      </c>
      <c r="B1643">
        <v>1.9350000000000001</v>
      </c>
      <c r="C1643">
        <v>0.88700000000000001</v>
      </c>
      <c r="D1643">
        <v>-0.78120000000000001</v>
      </c>
      <c r="E1643">
        <v>-0.26100000000000001</v>
      </c>
      <c r="F1643">
        <v>0.51124999999999998</v>
      </c>
      <c r="G1643">
        <v>-2.3140000000000001E-2</v>
      </c>
      <c r="H1643">
        <v>2.375</v>
      </c>
      <c r="I1643">
        <v>-0.52900000000000003</v>
      </c>
      <c r="J1643">
        <v>0.65710000000000002</v>
      </c>
    </row>
    <row r="1644" spans="1:10">
      <c r="A1644" s="14">
        <v>42571</v>
      </c>
      <c r="B1644">
        <v>1.925</v>
      </c>
      <c r="C1644">
        <v>0.88900000000000001</v>
      </c>
      <c r="D1644">
        <v>-0.78220000000000001</v>
      </c>
      <c r="E1644">
        <v>-0.26200000000000001</v>
      </c>
      <c r="F1644">
        <v>0.52</v>
      </c>
      <c r="G1644">
        <v>-2.743E-2</v>
      </c>
      <c r="H1644">
        <v>2.36</v>
      </c>
      <c r="I1644">
        <v>-0.53700000000000003</v>
      </c>
      <c r="J1644">
        <v>0.66110000000000002</v>
      </c>
    </row>
    <row r="1645" spans="1:10">
      <c r="A1645" s="14">
        <v>42572</v>
      </c>
      <c r="B1645">
        <v>1.91</v>
      </c>
      <c r="C1645">
        <v>0.88900000000000001</v>
      </c>
      <c r="D1645">
        <v>-0.7802</v>
      </c>
      <c r="E1645">
        <v>-0.26100000000000001</v>
      </c>
      <c r="F1645">
        <v>0.51875000000000004</v>
      </c>
      <c r="G1645">
        <v>-2.8500000000000001E-2</v>
      </c>
      <c r="H1645">
        <v>2.36</v>
      </c>
      <c r="I1645">
        <v>-0.54200000000000004</v>
      </c>
      <c r="J1645">
        <v>0.66459999999999997</v>
      </c>
    </row>
    <row r="1646" spans="1:10">
      <c r="A1646" s="14">
        <v>42573</v>
      </c>
      <c r="B1646">
        <v>1.895</v>
      </c>
      <c r="C1646">
        <v>0.89400000000000002</v>
      </c>
      <c r="D1646">
        <v>-0.7762</v>
      </c>
      <c r="E1646">
        <v>-0.26200000000000001</v>
      </c>
      <c r="F1646">
        <v>0.51500000000000001</v>
      </c>
      <c r="G1646">
        <v>-3.3860000000000001E-2</v>
      </c>
      <c r="H1646">
        <v>2.355</v>
      </c>
      <c r="I1646">
        <v>-0.54700000000000004</v>
      </c>
      <c r="J1646">
        <v>0.66710000000000003</v>
      </c>
    </row>
    <row r="1647" spans="1:10">
      <c r="A1647" s="14">
        <v>42576</v>
      </c>
      <c r="B1647">
        <v>1.88</v>
      </c>
      <c r="C1647">
        <v>0.89700000000000002</v>
      </c>
      <c r="D1647">
        <v>-0.7762</v>
      </c>
      <c r="E1647">
        <v>-0.26100000000000001</v>
      </c>
      <c r="F1647">
        <v>0.50219000000000003</v>
      </c>
      <c r="G1647">
        <v>-3.4209999999999997E-2</v>
      </c>
      <c r="H1647">
        <v>2.355</v>
      </c>
      <c r="I1647">
        <v>-0.56899999999999995</v>
      </c>
      <c r="J1647">
        <v>0.66910000000000003</v>
      </c>
    </row>
    <row r="1648" spans="1:10">
      <c r="A1648" s="14">
        <v>42577</v>
      </c>
      <c r="B1648">
        <v>1.865</v>
      </c>
      <c r="C1648">
        <v>0.90100000000000002</v>
      </c>
      <c r="D1648">
        <v>-0.7732</v>
      </c>
      <c r="E1648">
        <v>-0.26400000000000001</v>
      </c>
      <c r="F1648">
        <v>0.50094000000000005</v>
      </c>
      <c r="G1648">
        <v>-3.1859999999999999E-2</v>
      </c>
      <c r="H1648">
        <v>2.35</v>
      </c>
      <c r="I1648">
        <v>-0.58599999999999997</v>
      </c>
      <c r="J1648">
        <v>0.67335</v>
      </c>
    </row>
    <row r="1649" spans="1:10">
      <c r="A1649" s="14">
        <v>42578</v>
      </c>
      <c r="B1649">
        <v>1.88</v>
      </c>
      <c r="C1649">
        <v>0.90400000000000003</v>
      </c>
      <c r="D1649">
        <v>-0.76739999999999997</v>
      </c>
      <c r="E1649">
        <v>-0.26200000000000001</v>
      </c>
      <c r="F1649">
        <v>0.50187999999999999</v>
      </c>
      <c r="G1649">
        <v>-3.9E-2</v>
      </c>
      <c r="H1649">
        <v>2.35</v>
      </c>
      <c r="I1649">
        <v>-0.60899999999999999</v>
      </c>
      <c r="J1649">
        <v>0.68010000000000004</v>
      </c>
    </row>
    <row r="1650" spans="1:10">
      <c r="A1650" s="14">
        <v>42579</v>
      </c>
      <c r="B1650">
        <v>1.865</v>
      </c>
      <c r="C1650">
        <v>0.90200000000000002</v>
      </c>
      <c r="D1650">
        <v>-0.76439999999999997</v>
      </c>
      <c r="E1650">
        <v>-0.26300000000000001</v>
      </c>
      <c r="F1650">
        <v>0.49349999999999999</v>
      </c>
      <c r="G1650">
        <v>-3.7929999999999998E-2</v>
      </c>
      <c r="H1650">
        <v>2.3450000000000002</v>
      </c>
      <c r="I1650">
        <v>-0.57999999999999996</v>
      </c>
      <c r="J1650">
        <v>0.67910000000000004</v>
      </c>
    </row>
    <row r="1651" spans="1:10">
      <c r="A1651" s="14">
        <v>42580</v>
      </c>
      <c r="B1651">
        <v>1.86</v>
      </c>
      <c r="C1651">
        <v>0.9</v>
      </c>
      <c r="D1651">
        <v>-0.76500000000000001</v>
      </c>
      <c r="E1651">
        <v>-0.26300000000000001</v>
      </c>
      <c r="F1651">
        <v>0.52749999999999997</v>
      </c>
      <c r="G1651">
        <v>-4.5429999999999998E-2</v>
      </c>
      <c r="H1651">
        <v>2.3450000000000002</v>
      </c>
      <c r="I1651">
        <v>-0.58499999999999996</v>
      </c>
      <c r="J1651">
        <v>0.68784999999999996</v>
      </c>
    </row>
    <row r="1652" spans="1:10">
      <c r="A1652" s="14">
        <v>42584</v>
      </c>
      <c r="B1652">
        <v>1.8432999999999999</v>
      </c>
      <c r="C1652">
        <v>0.9</v>
      </c>
      <c r="D1652">
        <v>-0.76700000000000002</v>
      </c>
      <c r="E1652">
        <v>-0.26200000000000001</v>
      </c>
      <c r="F1652">
        <v>0.52312999999999998</v>
      </c>
      <c r="G1652">
        <v>-3.9710000000000002E-2</v>
      </c>
      <c r="H1652">
        <v>2.355</v>
      </c>
      <c r="I1652">
        <v>-0.60099999999999998</v>
      </c>
      <c r="J1652">
        <v>0.6956</v>
      </c>
    </row>
    <row r="1653" spans="1:10">
      <c r="A1653" s="14">
        <v>42585</v>
      </c>
      <c r="B1653">
        <v>1.8</v>
      </c>
      <c r="C1653">
        <v>0.89700000000000002</v>
      </c>
      <c r="D1653">
        <v>-0.76160000000000005</v>
      </c>
      <c r="E1653">
        <v>-0.26200000000000001</v>
      </c>
      <c r="F1653">
        <v>0.52575000000000005</v>
      </c>
      <c r="G1653">
        <v>-3.1710000000000002E-2</v>
      </c>
      <c r="H1653">
        <v>2.37</v>
      </c>
      <c r="I1653">
        <v>-0.59699999999999998</v>
      </c>
      <c r="J1653">
        <v>0.69710000000000005</v>
      </c>
    </row>
    <row r="1654" spans="1:10">
      <c r="A1654" s="14">
        <v>42586</v>
      </c>
      <c r="B1654">
        <v>1.79</v>
      </c>
      <c r="C1654">
        <v>0.89500000000000002</v>
      </c>
      <c r="D1654">
        <v>-0.76019999999999999</v>
      </c>
      <c r="E1654">
        <v>-0.26400000000000001</v>
      </c>
      <c r="F1654">
        <v>0.52324999999999999</v>
      </c>
      <c r="G1654">
        <v>-3.6360000000000003E-2</v>
      </c>
      <c r="H1654">
        <v>2.38</v>
      </c>
      <c r="I1654">
        <v>-0.58499999999999996</v>
      </c>
      <c r="J1654">
        <v>0.7016</v>
      </c>
    </row>
    <row r="1655" spans="1:10">
      <c r="A1655" s="14">
        <v>42587</v>
      </c>
      <c r="B1655">
        <v>1.7849999999999999</v>
      </c>
      <c r="C1655">
        <v>0.89500000000000002</v>
      </c>
      <c r="D1655">
        <v>-0.75880000000000003</v>
      </c>
      <c r="E1655">
        <v>-0.26500000000000001</v>
      </c>
      <c r="F1655">
        <v>0.52600000000000002</v>
      </c>
      <c r="G1655">
        <v>-3.857E-2</v>
      </c>
      <c r="H1655">
        <v>2.395</v>
      </c>
      <c r="I1655">
        <v>-0.57799999999999996</v>
      </c>
      <c r="J1655">
        <v>0.71450000000000002</v>
      </c>
    </row>
    <row r="1656" spans="1:10">
      <c r="A1656" s="14">
        <v>42590</v>
      </c>
      <c r="B1656">
        <v>1.7849999999999999</v>
      </c>
      <c r="C1656">
        <v>0.89500000000000002</v>
      </c>
      <c r="D1656">
        <v>-0.75560000000000005</v>
      </c>
      <c r="E1656">
        <v>-0.26600000000000001</v>
      </c>
      <c r="F1656">
        <v>0.52349999999999997</v>
      </c>
      <c r="G1656">
        <v>-3.2000000000000001E-2</v>
      </c>
      <c r="H1656">
        <v>2.4049999999999998</v>
      </c>
      <c r="I1656">
        <v>-0.56799999999999995</v>
      </c>
      <c r="J1656">
        <v>0.72099999999999997</v>
      </c>
    </row>
    <row r="1657" spans="1:10">
      <c r="A1657" s="14">
        <v>42591</v>
      </c>
      <c r="B1657">
        <v>1.7849999999999999</v>
      </c>
      <c r="C1657">
        <v>0.89500000000000002</v>
      </c>
      <c r="D1657">
        <v>-0.75460000000000005</v>
      </c>
      <c r="E1657">
        <v>-0.26600000000000001</v>
      </c>
      <c r="F1657">
        <v>0.52349999999999997</v>
      </c>
      <c r="G1657">
        <v>-3.3430000000000001E-2</v>
      </c>
      <c r="H1657">
        <v>2.4049999999999998</v>
      </c>
      <c r="I1657">
        <v>-0.56399999999999995</v>
      </c>
      <c r="J1657">
        <v>0.73350000000000004</v>
      </c>
    </row>
    <row r="1658" spans="1:10">
      <c r="A1658" s="14">
        <v>42592</v>
      </c>
      <c r="B1658">
        <v>1.7717000000000001</v>
      </c>
      <c r="C1658">
        <v>0.89500000000000002</v>
      </c>
      <c r="D1658">
        <v>-0.75260000000000005</v>
      </c>
      <c r="E1658">
        <v>-0.26800000000000002</v>
      </c>
      <c r="F1658">
        <v>0.51112999999999997</v>
      </c>
      <c r="G1658">
        <v>-3.771E-2</v>
      </c>
      <c r="H1658">
        <v>2.39</v>
      </c>
      <c r="I1658">
        <v>-0.56299999999999994</v>
      </c>
      <c r="J1658">
        <v>0.74299999999999999</v>
      </c>
    </row>
    <row r="1659" spans="1:10">
      <c r="A1659" s="14">
        <v>42593</v>
      </c>
      <c r="B1659">
        <v>1.7549999999999999</v>
      </c>
      <c r="C1659">
        <v>0.89500000000000002</v>
      </c>
      <c r="D1659">
        <v>-0.74819999999999998</v>
      </c>
      <c r="E1659">
        <v>-0.26900000000000002</v>
      </c>
      <c r="F1659">
        <v>0.50763000000000003</v>
      </c>
      <c r="G1659">
        <v>-3.6999999999999998E-2</v>
      </c>
      <c r="H1659">
        <v>2.4</v>
      </c>
      <c r="I1659">
        <v>-0.55200000000000005</v>
      </c>
      <c r="J1659">
        <v>0.75149999999999995</v>
      </c>
    </row>
    <row r="1660" spans="1:10">
      <c r="A1660" s="14">
        <v>42594</v>
      </c>
      <c r="B1660">
        <v>1.75</v>
      </c>
      <c r="C1660">
        <v>0.89500000000000002</v>
      </c>
      <c r="D1660">
        <v>-0.74819999999999998</v>
      </c>
      <c r="E1660">
        <v>-0.28100000000000003</v>
      </c>
      <c r="F1660">
        <v>0.49813000000000002</v>
      </c>
      <c r="G1660">
        <v>-3.4860000000000002E-2</v>
      </c>
      <c r="H1660">
        <v>2.415</v>
      </c>
      <c r="I1660">
        <v>-0.55000000000000004</v>
      </c>
      <c r="J1660">
        <v>0.75649999999999995</v>
      </c>
    </row>
    <row r="1661" spans="1:10">
      <c r="A1661" s="14">
        <v>42597</v>
      </c>
      <c r="B1661">
        <v>1.7566999999999999</v>
      </c>
      <c r="C1661">
        <v>0.89500000000000002</v>
      </c>
      <c r="D1661">
        <v>-0.74760000000000004</v>
      </c>
      <c r="E1661">
        <v>-0.28299999999999997</v>
      </c>
      <c r="F1661">
        <v>0.49387999999999999</v>
      </c>
      <c r="G1661">
        <v>-7.7099999999999998E-3</v>
      </c>
      <c r="H1661">
        <v>2.4249999999999998</v>
      </c>
      <c r="I1661">
        <v>-0.54900000000000004</v>
      </c>
      <c r="J1661">
        <v>0.7591</v>
      </c>
    </row>
    <row r="1662" spans="1:10">
      <c r="A1662" s="14">
        <v>42598</v>
      </c>
      <c r="B1662">
        <v>1.7549999999999999</v>
      </c>
      <c r="C1662">
        <v>0.89500000000000002</v>
      </c>
      <c r="D1662">
        <v>-0.752</v>
      </c>
      <c r="E1662">
        <v>-0.28100000000000003</v>
      </c>
      <c r="F1662">
        <v>0.49137999999999998</v>
      </c>
      <c r="G1662">
        <v>-1.521E-2</v>
      </c>
      <c r="H1662">
        <v>2.4249999999999998</v>
      </c>
      <c r="I1662">
        <v>-0.54800000000000004</v>
      </c>
      <c r="J1662">
        <v>0.7591</v>
      </c>
    </row>
    <row r="1663" spans="1:10">
      <c r="A1663" s="14">
        <v>42599</v>
      </c>
      <c r="B1663">
        <v>1.7549999999999999</v>
      </c>
      <c r="C1663">
        <v>0.89500000000000002</v>
      </c>
      <c r="D1663">
        <v>-0.752</v>
      </c>
      <c r="E1663">
        <v>-0.28199999999999997</v>
      </c>
      <c r="F1663">
        <v>0.49343999999999999</v>
      </c>
      <c r="G1663">
        <v>-1.379E-2</v>
      </c>
      <c r="H1663">
        <v>2.415</v>
      </c>
      <c r="I1663">
        <v>-0.55400000000000005</v>
      </c>
      <c r="J1663">
        <v>0.76759999999999995</v>
      </c>
    </row>
    <row r="1664" spans="1:10">
      <c r="A1664" s="14">
        <v>42600</v>
      </c>
      <c r="B1664">
        <v>1.7450000000000001</v>
      </c>
      <c r="C1664">
        <v>0.89500000000000002</v>
      </c>
      <c r="D1664">
        <v>-0.752</v>
      </c>
      <c r="E1664">
        <v>-0.28599999999999998</v>
      </c>
      <c r="F1664">
        <v>0.48969000000000001</v>
      </c>
      <c r="G1664">
        <v>-1.4500000000000001E-2</v>
      </c>
      <c r="H1664">
        <v>2.4079999999999999</v>
      </c>
      <c r="I1664">
        <v>-0.55100000000000005</v>
      </c>
      <c r="J1664">
        <v>0.77759999999999996</v>
      </c>
    </row>
    <row r="1665" spans="1:10">
      <c r="A1665" s="14">
        <v>42601</v>
      </c>
      <c r="B1665">
        <v>1.7350000000000001</v>
      </c>
      <c r="C1665">
        <v>0.89500000000000002</v>
      </c>
      <c r="D1665">
        <v>-0.752</v>
      </c>
      <c r="E1665">
        <v>-0.28999999999999998</v>
      </c>
      <c r="F1665">
        <v>0.48249999999999998</v>
      </c>
      <c r="G1665">
        <v>-1.8429999999999998E-2</v>
      </c>
      <c r="H1665">
        <v>2.4049999999999998</v>
      </c>
      <c r="I1665">
        <v>-0.54700000000000004</v>
      </c>
      <c r="J1665">
        <v>0.78759999999999997</v>
      </c>
    </row>
    <row r="1666" spans="1:10">
      <c r="A1666" s="14">
        <v>42604</v>
      </c>
      <c r="B1666">
        <v>1.7250000000000001</v>
      </c>
      <c r="C1666">
        <v>0.89500000000000002</v>
      </c>
      <c r="D1666">
        <v>-0.75239999999999996</v>
      </c>
      <c r="E1666">
        <v>-0.29099999999999998</v>
      </c>
      <c r="F1666">
        <v>0.41249999999999998</v>
      </c>
      <c r="G1666">
        <v>-2.1499999999999998E-2</v>
      </c>
      <c r="H1666">
        <v>2.375</v>
      </c>
      <c r="I1666">
        <v>-0.54100000000000004</v>
      </c>
      <c r="J1666">
        <v>0.79235</v>
      </c>
    </row>
    <row r="1667" spans="1:10">
      <c r="A1667" s="14">
        <v>42605</v>
      </c>
      <c r="B1667">
        <v>1.7250000000000001</v>
      </c>
      <c r="C1667">
        <v>0.89500000000000002</v>
      </c>
      <c r="D1667">
        <v>-0.752</v>
      </c>
      <c r="E1667">
        <v>-0.29199999999999998</v>
      </c>
      <c r="F1667">
        <v>0.39656000000000002</v>
      </c>
      <c r="G1667">
        <v>-2.3290000000000002E-2</v>
      </c>
      <c r="H1667">
        <v>2.3650000000000002</v>
      </c>
      <c r="I1667">
        <v>-0.54600000000000004</v>
      </c>
      <c r="J1667">
        <v>0.80649999999999999</v>
      </c>
    </row>
    <row r="1668" spans="1:10">
      <c r="A1668" s="14">
        <v>42606</v>
      </c>
      <c r="B1668">
        <v>1.73</v>
      </c>
      <c r="C1668">
        <v>0.89400000000000002</v>
      </c>
      <c r="D1668">
        <v>-0.74160000000000004</v>
      </c>
      <c r="E1668">
        <v>-0.29299999999999998</v>
      </c>
      <c r="F1668">
        <v>0.38624999999999998</v>
      </c>
      <c r="G1668">
        <v>-2.043E-2</v>
      </c>
      <c r="H1668">
        <v>2.4300000000000002</v>
      </c>
      <c r="I1668">
        <v>-0.55100000000000005</v>
      </c>
      <c r="J1668">
        <v>0.81599999999999995</v>
      </c>
    </row>
    <row r="1669" spans="1:10">
      <c r="A1669" s="14">
        <v>42607</v>
      </c>
      <c r="B1669">
        <v>1.7250000000000001</v>
      </c>
      <c r="C1669">
        <v>0.89400000000000002</v>
      </c>
      <c r="D1669">
        <v>-0.74160000000000004</v>
      </c>
      <c r="E1669">
        <v>-0.29299999999999998</v>
      </c>
      <c r="F1669">
        <v>0.38124999999999998</v>
      </c>
      <c r="G1669">
        <v>-2.5069999999999999E-2</v>
      </c>
      <c r="H1669">
        <v>2.4180000000000001</v>
      </c>
      <c r="I1669">
        <v>-0.55400000000000005</v>
      </c>
      <c r="J1669">
        <v>0.81759999999999999</v>
      </c>
    </row>
    <row r="1670" spans="1:10">
      <c r="A1670" s="14">
        <v>42608</v>
      </c>
      <c r="B1670">
        <v>1.73</v>
      </c>
      <c r="C1670">
        <v>0.89400000000000002</v>
      </c>
      <c r="D1670">
        <v>-0.74160000000000004</v>
      </c>
      <c r="E1670">
        <v>-0.29299999999999998</v>
      </c>
      <c r="F1670">
        <v>0.38562999999999997</v>
      </c>
      <c r="G1670">
        <v>-2.0789999999999999E-2</v>
      </c>
      <c r="H1670">
        <v>2.395</v>
      </c>
      <c r="I1670">
        <v>-0.55300000000000005</v>
      </c>
      <c r="J1670">
        <v>0.81699999999999995</v>
      </c>
    </row>
    <row r="1671" spans="1:10">
      <c r="A1671" s="14">
        <v>42611</v>
      </c>
      <c r="B1671">
        <v>1.73</v>
      </c>
      <c r="C1671">
        <v>0.89700000000000002</v>
      </c>
      <c r="D1671">
        <v>-0.74160000000000004</v>
      </c>
      <c r="E1671">
        <v>-0.29199999999999998</v>
      </c>
      <c r="F1671">
        <v>0.38874999999999998</v>
      </c>
      <c r="G1671">
        <v>-2.0789999999999999E-2</v>
      </c>
      <c r="H1671">
        <v>2.375</v>
      </c>
      <c r="I1671">
        <v>-0.55200000000000005</v>
      </c>
      <c r="J1671">
        <v>0.81825000000000003</v>
      </c>
    </row>
    <row r="1672" spans="1:10">
      <c r="A1672" s="14">
        <v>42612</v>
      </c>
      <c r="B1672">
        <v>1.73</v>
      </c>
      <c r="C1672">
        <v>0.89800000000000002</v>
      </c>
      <c r="D1672">
        <v>-0.74160000000000004</v>
      </c>
      <c r="E1672">
        <v>-0.29099999999999998</v>
      </c>
      <c r="F1672">
        <v>0.38562999999999997</v>
      </c>
      <c r="G1672">
        <v>-2.4709999999999999E-2</v>
      </c>
      <c r="H1672">
        <v>2.3450000000000002</v>
      </c>
      <c r="I1672">
        <v>-0.55900000000000005</v>
      </c>
      <c r="J1672">
        <v>0.80410999999999999</v>
      </c>
    </row>
    <row r="1673" spans="1:10">
      <c r="A1673" s="14">
        <v>42613</v>
      </c>
      <c r="B1673">
        <v>1.7350000000000001</v>
      </c>
      <c r="C1673">
        <v>0.89800000000000002</v>
      </c>
      <c r="D1673">
        <v>-0.74160000000000004</v>
      </c>
      <c r="E1673">
        <v>-0.29499999999999998</v>
      </c>
      <c r="F1673">
        <v>0.38438</v>
      </c>
      <c r="G1673">
        <v>-1.329E-2</v>
      </c>
      <c r="H1673">
        <v>2.3450000000000002</v>
      </c>
      <c r="I1673">
        <v>-0.55600000000000005</v>
      </c>
      <c r="J1673">
        <v>0.80127999999999999</v>
      </c>
    </row>
    <row r="1674" spans="1:10">
      <c r="A1674" s="14">
        <v>42614</v>
      </c>
      <c r="B1674">
        <v>1.73</v>
      </c>
      <c r="C1674">
        <v>0.89800000000000002</v>
      </c>
      <c r="D1674">
        <v>-0.73860000000000003</v>
      </c>
      <c r="E1674">
        <v>-0.29499999999999998</v>
      </c>
      <c r="F1674">
        <v>0.38313000000000003</v>
      </c>
      <c r="G1674">
        <v>-1.686E-2</v>
      </c>
      <c r="H1674">
        <v>2.35</v>
      </c>
      <c r="I1674">
        <v>-0.54600000000000004</v>
      </c>
      <c r="J1674">
        <v>0.81128</v>
      </c>
    </row>
    <row r="1675" spans="1:10">
      <c r="A1675" s="14">
        <v>42615</v>
      </c>
      <c r="B1675">
        <v>1.7250000000000001</v>
      </c>
      <c r="C1675">
        <v>0.89800000000000002</v>
      </c>
      <c r="D1675">
        <v>-0.73860000000000003</v>
      </c>
      <c r="E1675">
        <v>-0.29299999999999998</v>
      </c>
      <c r="F1675">
        <v>0.38780999999999999</v>
      </c>
      <c r="G1675">
        <v>-2.579E-2</v>
      </c>
      <c r="H1675">
        <v>2.335</v>
      </c>
      <c r="I1675">
        <v>-0.54300000000000004</v>
      </c>
      <c r="J1675">
        <v>0.81100000000000005</v>
      </c>
    </row>
    <row r="1676" spans="1:10">
      <c r="A1676" s="14">
        <v>42618</v>
      </c>
      <c r="B1676">
        <v>1.72</v>
      </c>
      <c r="C1676">
        <v>0.89800000000000002</v>
      </c>
      <c r="D1676">
        <v>-0.73860000000000003</v>
      </c>
      <c r="E1676">
        <v>-0.29499999999999998</v>
      </c>
      <c r="F1676">
        <v>0.38750000000000001</v>
      </c>
      <c r="G1676">
        <v>-1.864E-2</v>
      </c>
      <c r="H1676">
        <v>2.3450000000000002</v>
      </c>
      <c r="I1676">
        <v>-0.53100000000000003</v>
      </c>
      <c r="J1676">
        <v>0.81711</v>
      </c>
    </row>
    <row r="1677" spans="1:10">
      <c r="A1677" s="14">
        <v>42619</v>
      </c>
      <c r="B1677">
        <v>1.7150000000000001</v>
      </c>
      <c r="C1677">
        <v>0.89800000000000002</v>
      </c>
      <c r="D1677">
        <v>-0.73860000000000003</v>
      </c>
      <c r="E1677">
        <v>-0.29499999999999998</v>
      </c>
      <c r="F1677">
        <v>0.38750000000000001</v>
      </c>
      <c r="G1677">
        <v>-2.3290000000000002E-2</v>
      </c>
      <c r="H1677">
        <v>2.3450000000000002</v>
      </c>
      <c r="I1677">
        <v>-0.52700000000000002</v>
      </c>
      <c r="J1677">
        <v>0.82543999999999995</v>
      </c>
    </row>
    <row r="1678" spans="1:10">
      <c r="A1678" s="14">
        <v>42620</v>
      </c>
      <c r="B1678">
        <v>1.7250000000000001</v>
      </c>
      <c r="C1678">
        <v>0.89800000000000002</v>
      </c>
      <c r="D1678">
        <v>-0.73860000000000003</v>
      </c>
      <c r="E1678">
        <v>-0.29699999999999999</v>
      </c>
      <c r="F1678">
        <v>0.38624999999999998</v>
      </c>
      <c r="G1678">
        <v>-2.5430000000000001E-2</v>
      </c>
      <c r="H1678">
        <v>2.355</v>
      </c>
      <c r="I1678">
        <v>-0.52400000000000002</v>
      </c>
      <c r="J1678">
        <v>0.82543999999999995</v>
      </c>
    </row>
    <row r="1679" spans="1:10">
      <c r="A1679" s="14">
        <v>42621</v>
      </c>
      <c r="B1679">
        <v>1.72</v>
      </c>
      <c r="C1679">
        <v>0.89800000000000002</v>
      </c>
      <c r="D1679">
        <v>-0.73860000000000003</v>
      </c>
      <c r="E1679">
        <v>-0.29699999999999999</v>
      </c>
      <c r="F1679">
        <v>0.38688</v>
      </c>
      <c r="G1679">
        <v>-2.7210000000000002E-2</v>
      </c>
      <c r="H1679">
        <v>2.2949999999999999</v>
      </c>
      <c r="I1679">
        <v>-0.51300000000000001</v>
      </c>
      <c r="J1679">
        <v>0.82543999999999995</v>
      </c>
    </row>
    <row r="1680" spans="1:10">
      <c r="A1680" s="14">
        <v>42622</v>
      </c>
      <c r="B1680">
        <v>1.7250000000000001</v>
      </c>
      <c r="C1680">
        <v>0.9</v>
      </c>
      <c r="D1680">
        <v>-0.73860000000000003</v>
      </c>
      <c r="E1680">
        <v>-0.29699999999999999</v>
      </c>
      <c r="F1680">
        <v>0.38718999999999998</v>
      </c>
      <c r="G1680">
        <v>-2.6499999999999999E-2</v>
      </c>
      <c r="H1680">
        <v>2.3450000000000002</v>
      </c>
      <c r="I1680">
        <v>-0.49399999999999999</v>
      </c>
      <c r="J1680">
        <v>0.82933000000000001</v>
      </c>
    </row>
    <row r="1681" spans="1:10">
      <c r="A1681" s="14">
        <v>42625</v>
      </c>
      <c r="B1681">
        <v>1.73</v>
      </c>
      <c r="C1681">
        <v>0.9</v>
      </c>
      <c r="D1681">
        <v>-0.73860000000000003</v>
      </c>
      <c r="E1681">
        <v>-0.29699999999999999</v>
      </c>
      <c r="F1681">
        <v>0.38968999999999998</v>
      </c>
      <c r="G1681">
        <v>-2.2929999999999999E-2</v>
      </c>
      <c r="H1681">
        <v>2.375</v>
      </c>
      <c r="I1681">
        <v>-0.48499999999999999</v>
      </c>
      <c r="J1681">
        <v>0.83343999999999996</v>
      </c>
    </row>
    <row r="1682" spans="1:10">
      <c r="A1682" s="14">
        <v>42626</v>
      </c>
      <c r="B1682">
        <v>1.7350000000000001</v>
      </c>
      <c r="C1682">
        <v>0.9</v>
      </c>
      <c r="D1682">
        <v>-0.73660000000000003</v>
      </c>
      <c r="E1682">
        <v>-0.29799999999999999</v>
      </c>
      <c r="F1682">
        <v>0.39</v>
      </c>
      <c r="G1682">
        <v>-2.793E-2</v>
      </c>
      <c r="H1682">
        <v>2.4049999999999998</v>
      </c>
      <c r="I1682">
        <v>-0.47499999999999998</v>
      </c>
      <c r="J1682">
        <v>0.84211000000000003</v>
      </c>
    </row>
    <row r="1683" spans="1:10">
      <c r="A1683" s="14">
        <v>42627</v>
      </c>
      <c r="B1683">
        <v>1.7433000000000001</v>
      </c>
      <c r="C1683">
        <v>0.9</v>
      </c>
      <c r="D1683">
        <v>-0.73640000000000005</v>
      </c>
      <c r="E1683">
        <v>-0.29799999999999999</v>
      </c>
      <c r="F1683">
        <v>0.38750000000000001</v>
      </c>
      <c r="G1683">
        <v>-2.8289999999999999E-2</v>
      </c>
      <c r="H1683">
        <v>2.415</v>
      </c>
      <c r="I1683">
        <v>-0.45400000000000001</v>
      </c>
      <c r="J1683">
        <v>0.83933000000000002</v>
      </c>
    </row>
    <row r="1684" spans="1:10">
      <c r="A1684" s="14">
        <v>42628</v>
      </c>
      <c r="B1684">
        <v>1.74</v>
      </c>
      <c r="C1684">
        <v>0.9</v>
      </c>
      <c r="D1684">
        <v>-0.73599999999999999</v>
      </c>
      <c r="E1684">
        <v>-0.29599999999999999</v>
      </c>
      <c r="F1684">
        <v>0.38468999999999998</v>
      </c>
      <c r="G1684">
        <v>-3.15E-2</v>
      </c>
      <c r="H1684">
        <v>2.42</v>
      </c>
      <c r="I1684">
        <v>-0.45600000000000002</v>
      </c>
      <c r="J1684">
        <v>0.83567000000000002</v>
      </c>
    </row>
    <row r="1685" spans="1:10">
      <c r="A1685" s="14">
        <v>42629</v>
      </c>
      <c r="B1685">
        <v>1.7350000000000001</v>
      </c>
      <c r="C1685">
        <v>0.9</v>
      </c>
      <c r="D1685">
        <v>-0.73599999999999999</v>
      </c>
      <c r="E1685">
        <v>-0.29699999999999999</v>
      </c>
      <c r="F1685">
        <v>0.38438</v>
      </c>
      <c r="G1685">
        <v>-3.007E-2</v>
      </c>
      <c r="H1685">
        <v>2.415</v>
      </c>
      <c r="I1685">
        <v>-0.46899999999999997</v>
      </c>
      <c r="J1685">
        <v>0.83511000000000002</v>
      </c>
    </row>
    <row r="1686" spans="1:10">
      <c r="A1686" s="14">
        <v>42632</v>
      </c>
      <c r="B1686">
        <v>1.73</v>
      </c>
      <c r="C1686">
        <v>0.89900000000000002</v>
      </c>
      <c r="D1686">
        <v>-0.73599999999999999</v>
      </c>
      <c r="E1686">
        <v>-0.29699999999999999</v>
      </c>
      <c r="F1686">
        <v>0.38313000000000003</v>
      </c>
      <c r="G1686">
        <v>-2.8639999999999999E-2</v>
      </c>
      <c r="H1686">
        <v>2.4350000000000001</v>
      </c>
      <c r="I1686">
        <v>-0.48599999999999999</v>
      </c>
      <c r="J1686">
        <v>0.83343999999999996</v>
      </c>
    </row>
    <row r="1687" spans="1:10">
      <c r="A1687" s="14">
        <v>42633</v>
      </c>
      <c r="B1687">
        <v>1.7350000000000001</v>
      </c>
      <c r="C1687">
        <v>0.89200000000000002</v>
      </c>
      <c r="D1687">
        <v>-0.73299999999999998</v>
      </c>
      <c r="E1687">
        <v>-0.29799999999999999</v>
      </c>
      <c r="F1687">
        <v>0.37924999999999998</v>
      </c>
      <c r="G1687">
        <v>-2.8500000000000001E-2</v>
      </c>
      <c r="H1687">
        <v>2.4249999999999998</v>
      </c>
      <c r="I1687">
        <v>-0.501</v>
      </c>
      <c r="J1687">
        <v>0.84067000000000003</v>
      </c>
    </row>
    <row r="1688" spans="1:10">
      <c r="A1688" s="14">
        <v>42634</v>
      </c>
      <c r="B1688">
        <v>1.7383</v>
      </c>
      <c r="C1688">
        <v>0.89</v>
      </c>
      <c r="D1688">
        <v>-0.73099999999999998</v>
      </c>
      <c r="E1688">
        <v>-0.29899999999999999</v>
      </c>
      <c r="F1688">
        <v>0.37824999999999998</v>
      </c>
      <c r="G1688">
        <v>-3.0640000000000001E-2</v>
      </c>
      <c r="H1688">
        <v>2.415</v>
      </c>
      <c r="I1688">
        <v>-0.501</v>
      </c>
      <c r="J1688">
        <v>0.83355999999999997</v>
      </c>
    </row>
    <row r="1689" spans="1:10">
      <c r="A1689" s="14">
        <v>42635</v>
      </c>
      <c r="B1689">
        <v>1.7350000000000001</v>
      </c>
      <c r="C1689">
        <v>0.89</v>
      </c>
      <c r="D1689">
        <v>-0.73099999999999998</v>
      </c>
      <c r="E1689">
        <v>-0.29799999999999999</v>
      </c>
      <c r="F1689">
        <v>0.37544</v>
      </c>
      <c r="G1689">
        <v>-3.3140000000000003E-2</v>
      </c>
      <c r="H1689">
        <v>2.42</v>
      </c>
      <c r="I1689">
        <v>-0.505</v>
      </c>
      <c r="J1689">
        <v>0.84543999999999997</v>
      </c>
    </row>
    <row r="1690" spans="1:10">
      <c r="A1690" s="14">
        <v>42636</v>
      </c>
      <c r="B1690">
        <v>1.7350000000000001</v>
      </c>
      <c r="C1690">
        <v>0.89</v>
      </c>
      <c r="D1690">
        <v>-0.72840000000000005</v>
      </c>
      <c r="E1690">
        <v>-0.29799999999999999</v>
      </c>
      <c r="F1690">
        <v>0.38074999999999998</v>
      </c>
      <c r="G1690">
        <v>-3.243E-2</v>
      </c>
      <c r="H1690">
        <v>2.4249999999999998</v>
      </c>
      <c r="I1690">
        <v>-0.50700000000000001</v>
      </c>
      <c r="J1690">
        <v>0.85221999999999998</v>
      </c>
    </row>
    <row r="1691" spans="1:10">
      <c r="A1691" s="14">
        <v>42639</v>
      </c>
      <c r="B1691">
        <v>1.74</v>
      </c>
      <c r="C1691">
        <v>0.89100000000000001</v>
      </c>
      <c r="D1691">
        <v>-0.7268</v>
      </c>
      <c r="E1691">
        <v>-0.29799999999999999</v>
      </c>
      <c r="F1691">
        <v>0.37963000000000002</v>
      </c>
      <c r="G1691">
        <v>-3.5360000000000003E-2</v>
      </c>
      <c r="H1691">
        <v>2.4249999999999998</v>
      </c>
      <c r="I1691">
        <v>-0.49399999999999999</v>
      </c>
      <c r="J1691">
        <v>0.85577999999999999</v>
      </c>
    </row>
    <row r="1692" spans="1:10">
      <c r="A1692" s="14">
        <v>42640</v>
      </c>
      <c r="B1692">
        <v>1.7450000000000001</v>
      </c>
      <c r="C1692">
        <v>0.89800000000000002</v>
      </c>
      <c r="D1692">
        <v>-0.73740000000000006</v>
      </c>
      <c r="E1692">
        <v>-0.29799999999999999</v>
      </c>
      <c r="F1692">
        <v>0.37938</v>
      </c>
      <c r="G1692">
        <v>-3.236E-2</v>
      </c>
      <c r="H1692">
        <v>2.4449999999999998</v>
      </c>
      <c r="I1692">
        <v>-0.498</v>
      </c>
      <c r="J1692">
        <v>0.85028000000000004</v>
      </c>
    </row>
    <row r="1693" spans="1:10">
      <c r="A1693" s="14">
        <v>42641</v>
      </c>
      <c r="B1693">
        <v>1.7450000000000001</v>
      </c>
      <c r="C1693">
        <v>0.89700000000000002</v>
      </c>
      <c r="D1693">
        <v>-0.73740000000000006</v>
      </c>
      <c r="E1693">
        <v>-0.29699999999999999</v>
      </c>
      <c r="F1693">
        <v>0.37938</v>
      </c>
      <c r="G1693">
        <v>-3.6290000000000003E-2</v>
      </c>
      <c r="H1693">
        <v>2.4449999999999998</v>
      </c>
      <c r="I1693">
        <v>-0.498</v>
      </c>
      <c r="J1693">
        <v>0.85389000000000004</v>
      </c>
    </row>
    <row r="1694" spans="1:10">
      <c r="A1694" s="14">
        <v>42642</v>
      </c>
      <c r="B1694">
        <v>1.74</v>
      </c>
      <c r="C1694">
        <v>0.89700000000000002</v>
      </c>
      <c r="D1694">
        <v>-0.73740000000000006</v>
      </c>
      <c r="E1694">
        <v>-0.29899999999999999</v>
      </c>
      <c r="F1694">
        <v>0.38188</v>
      </c>
      <c r="G1694">
        <v>-3.5860000000000003E-2</v>
      </c>
      <c r="H1694">
        <v>2.37</v>
      </c>
      <c r="I1694">
        <v>-0.503</v>
      </c>
      <c r="J1694">
        <v>0.85655999999999999</v>
      </c>
    </row>
    <row r="1695" spans="1:10">
      <c r="A1695" s="14">
        <v>42643</v>
      </c>
      <c r="B1695">
        <v>1.74</v>
      </c>
      <c r="C1695">
        <v>0.89500000000000002</v>
      </c>
      <c r="D1695">
        <v>-0.74380000000000002</v>
      </c>
      <c r="E1695">
        <v>-0.29899999999999999</v>
      </c>
      <c r="F1695">
        <v>0.38030999999999998</v>
      </c>
      <c r="G1695">
        <v>-3.943E-2</v>
      </c>
      <c r="H1695">
        <v>2.3849999999999998</v>
      </c>
      <c r="I1695">
        <v>-0.50800000000000001</v>
      </c>
      <c r="J1695">
        <v>0.85711000000000004</v>
      </c>
    </row>
    <row r="1696" spans="1:10">
      <c r="A1696" s="14">
        <v>42647</v>
      </c>
      <c r="B1696">
        <v>1.73</v>
      </c>
      <c r="C1696">
        <v>0.89700000000000002</v>
      </c>
      <c r="D1696">
        <v>-0.74780000000000002</v>
      </c>
      <c r="E1696">
        <v>-0.29799999999999999</v>
      </c>
      <c r="F1696">
        <v>0.37874999999999998</v>
      </c>
      <c r="G1696">
        <v>-3.5709999999999999E-2</v>
      </c>
      <c r="H1696">
        <v>2.3450000000000002</v>
      </c>
      <c r="I1696">
        <v>-0.51500000000000001</v>
      </c>
      <c r="J1696">
        <v>0.86067000000000005</v>
      </c>
    </row>
    <row r="1697" spans="1:10">
      <c r="A1697" s="14">
        <v>42648</v>
      </c>
      <c r="B1697">
        <v>1.7350000000000001</v>
      </c>
      <c r="C1697">
        <v>0.89700000000000002</v>
      </c>
      <c r="D1697">
        <v>-0.74580000000000002</v>
      </c>
      <c r="E1697">
        <v>-0.29899999999999999</v>
      </c>
      <c r="F1697">
        <v>0.37594</v>
      </c>
      <c r="G1697">
        <v>-3.5709999999999999E-2</v>
      </c>
      <c r="H1697">
        <v>2.3450000000000002</v>
      </c>
      <c r="I1697">
        <v>-0.51900000000000002</v>
      </c>
      <c r="J1697">
        <v>0.86589000000000005</v>
      </c>
    </row>
    <row r="1698" spans="1:10">
      <c r="A1698" s="14">
        <v>42649</v>
      </c>
      <c r="B1698">
        <v>1.7350000000000001</v>
      </c>
      <c r="C1698">
        <v>0.89800000000000002</v>
      </c>
      <c r="D1698">
        <v>-0.74580000000000002</v>
      </c>
      <c r="E1698">
        <v>-0.29799999999999999</v>
      </c>
      <c r="F1698">
        <v>0.37594</v>
      </c>
      <c r="G1698">
        <v>-2.307E-2</v>
      </c>
      <c r="H1698">
        <v>2.2999999999999998</v>
      </c>
      <c r="I1698">
        <v>-0.52300000000000002</v>
      </c>
      <c r="J1698">
        <v>0.86333000000000004</v>
      </c>
    </row>
    <row r="1699" spans="1:10">
      <c r="A1699" s="14">
        <v>42650</v>
      </c>
      <c r="B1699">
        <v>1.73</v>
      </c>
      <c r="C1699">
        <v>0.9</v>
      </c>
      <c r="D1699">
        <v>-0.74580000000000002</v>
      </c>
      <c r="E1699">
        <v>-0.29899999999999999</v>
      </c>
      <c r="F1699">
        <v>0.37656000000000001</v>
      </c>
      <c r="G1699">
        <v>-2.0639999999999999E-2</v>
      </c>
      <c r="H1699">
        <v>2.31</v>
      </c>
      <c r="I1699">
        <v>-0.52500000000000002</v>
      </c>
      <c r="J1699">
        <v>0.85672000000000004</v>
      </c>
    </row>
    <row r="1700" spans="1:10">
      <c r="A1700" s="14">
        <v>42653</v>
      </c>
      <c r="B1700">
        <v>1.74</v>
      </c>
      <c r="C1700">
        <v>0.9</v>
      </c>
      <c r="D1700">
        <v>-0.74639999999999995</v>
      </c>
      <c r="E1700">
        <v>-0.29799999999999999</v>
      </c>
      <c r="F1700">
        <v>0.37624999999999997</v>
      </c>
      <c r="G1700">
        <v>-1.9140000000000001E-2</v>
      </c>
      <c r="H1700">
        <v>2.3050000000000002</v>
      </c>
      <c r="I1700">
        <v>-0.52600000000000002</v>
      </c>
      <c r="J1700">
        <v>0.85294000000000003</v>
      </c>
    </row>
    <row r="1701" spans="1:10">
      <c r="A1701" s="14">
        <v>42654</v>
      </c>
      <c r="B1701">
        <v>1.74</v>
      </c>
      <c r="C1701">
        <v>0.90200000000000002</v>
      </c>
      <c r="D1701">
        <v>-0.74639999999999995</v>
      </c>
      <c r="E1701">
        <v>-0.29899999999999999</v>
      </c>
      <c r="F1701">
        <v>0.37594</v>
      </c>
      <c r="G1701">
        <v>-2.0209999999999999E-2</v>
      </c>
      <c r="H1701">
        <v>2.29</v>
      </c>
      <c r="I1701">
        <v>-0.52</v>
      </c>
      <c r="J1701">
        <v>0.85294000000000003</v>
      </c>
    </row>
    <row r="1702" spans="1:10">
      <c r="A1702" s="14">
        <v>42655</v>
      </c>
      <c r="B1702">
        <v>1.75</v>
      </c>
      <c r="C1702">
        <v>0.90400000000000003</v>
      </c>
      <c r="D1702">
        <v>-0.74880000000000002</v>
      </c>
      <c r="E1702">
        <v>-0.29799999999999999</v>
      </c>
      <c r="F1702">
        <v>0.37594</v>
      </c>
      <c r="G1702">
        <v>-2.3429999999999999E-2</v>
      </c>
      <c r="H1702">
        <v>2.2949999999999999</v>
      </c>
      <c r="I1702">
        <v>-0.51300000000000001</v>
      </c>
      <c r="J1702">
        <v>0.85377999999999998</v>
      </c>
    </row>
    <row r="1703" spans="1:10">
      <c r="A1703" s="14">
        <v>42656</v>
      </c>
      <c r="B1703">
        <v>1.75</v>
      </c>
      <c r="C1703">
        <v>0.90600000000000003</v>
      </c>
      <c r="D1703">
        <v>-0.75233000000000005</v>
      </c>
      <c r="E1703">
        <v>-0.29799999999999999</v>
      </c>
      <c r="F1703">
        <v>0.37629000000000001</v>
      </c>
      <c r="G1703">
        <v>-3.8170000000000003E-2</v>
      </c>
      <c r="H1703">
        <v>2.2850000000000001</v>
      </c>
      <c r="I1703">
        <v>-0.504</v>
      </c>
      <c r="J1703">
        <v>0.83769000000000005</v>
      </c>
    </row>
    <row r="1704" spans="1:10">
      <c r="A1704" s="14">
        <v>42657</v>
      </c>
      <c r="B1704">
        <v>1.75</v>
      </c>
      <c r="C1704">
        <v>0.90600000000000003</v>
      </c>
      <c r="D1704">
        <v>-0.74880000000000002</v>
      </c>
      <c r="E1704">
        <v>-0.29799999999999999</v>
      </c>
      <c r="F1704">
        <v>0.37863000000000002</v>
      </c>
      <c r="G1704">
        <v>-5.1290000000000002E-2</v>
      </c>
      <c r="H1704">
        <v>2.2799999999999998</v>
      </c>
      <c r="I1704">
        <v>-0.5</v>
      </c>
      <c r="J1704">
        <v>0.84560999999999997</v>
      </c>
    </row>
    <row r="1705" spans="1:10">
      <c r="A1705" s="14">
        <v>42660</v>
      </c>
      <c r="B1705">
        <v>1.75</v>
      </c>
      <c r="C1705">
        <v>0.90600000000000003</v>
      </c>
      <c r="D1705">
        <v>-0.75</v>
      </c>
      <c r="E1705">
        <v>-0.29799999999999999</v>
      </c>
      <c r="F1705">
        <v>0.38274999999999998</v>
      </c>
      <c r="G1705">
        <v>-2.5930000000000002E-2</v>
      </c>
      <c r="H1705">
        <v>2.2549999999999999</v>
      </c>
      <c r="I1705">
        <v>-0.503</v>
      </c>
      <c r="J1705">
        <v>0.85367000000000004</v>
      </c>
    </row>
    <row r="1706" spans="1:10">
      <c r="A1706" s="14">
        <v>42661</v>
      </c>
      <c r="B1706">
        <v>1.75</v>
      </c>
      <c r="C1706">
        <v>0.90200000000000002</v>
      </c>
      <c r="D1706">
        <v>-0.748</v>
      </c>
      <c r="E1706">
        <v>-0.29699999999999999</v>
      </c>
      <c r="F1706">
        <v>0.38274999999999998</v>
      </c>
      <c r="G1706">
        <v>-2.4140000000000002E-2</v>
      </c>
      <c r="H1706">
        <v>2.2599999999999998</v>
      </c>
      <c r="I1706">
        <v>-0.501</v>
      </c>
      <c r="J1706">
        <v>0.85789000000000004</v>
      </c>
    </row>
    <row r="1707" spans="1:10">
      <c r="A1707" s="14">
        <v>42662</v>
      </c>
      <c r="B1707">
        <v>1.75</v>
      </c>
      <c r="C1707">
        <v>0.9</v>
      </c>
      <c r="D1707">
        <v>-0.74339999999999995</v>
      </c>
      <c r="E1707">
        <v>-0.29899999999999999</v>
      </c>
      <c r="F1707">
        <v>0.38274999999999998</v>
      </c>
      <c r="G1707">
        <v>-2.164E-2</v>
      </c>
      <c r="H1707">
        <v>2.2650000000000001</v>
      </c>
      <c r="I1707">
        <v>-0.50900000000000001</v>
      </c>
      <c r="J1707">
        <v>0.86433000000000004</v>
      </c>
    </row>
    <row r="1708" spans="1:10">
      <c r="A1708" s="14">
        <v>42663</v>
      </c>
      <c r="B1708">
        <v>1.75</v>
      </c>
      <c r="C1708">
        <v>0.9</v>
      </c>
      <c r="D1708">
        <v>-0.73540000000000005</v>
      </c>
      <c r="E1708">
        <v>-0.29899999999999999</v>
      </c>
      <c r="F1708">
        <v>0.38488</v>
      </c>
      <c r="G1708">
        <v>-1.7000000000000001E-2</v>
      </c>
      <c r="H1708">
        <v>2.2549999999999999</v>
      </c>
      <c r="I1708">
        <v>-0.503</v>
      </c>
      <c r="J1708">
        <v>0.86794000000000004</v>
      </c>
    </row>
    <row r="1709" spans="1:10">
      <c r="A1709" s="14">
        <v>42664</v>
      </c>
      <c r="B1709">
        <v>1.74</v>
      </c>
      <c r="C1709">
        <v>0.9</v>
      </c>
      <c r="D1709">
        <v>-0.73319999999999996</v>
      </c>
      <c r="E1709">
        <v>-0.29899999999999999</v>
      </c>
      <c r="F1709">
        <v>0.38550000000000001</v>
      </c>
      <c r="G1709">
        <v>-1.9859999999999999E-2</v>
      </c>
      <c r="H1709">
        <v>2.25</v>
      </c>
      <c r="I1709">
        <v>-0.50600000000000001</v>
      </c>
      <c r="J1709">
        <v>0.87156</v>
      </c>
    </row>
    <row r="1710" spans="1:10">
      <c r="A1710" s="14">
        <v>42667</v>
      </c>
      <c r="B1710">
        <v>1.7450000000000001</v>
      </c>
      <c r="C1710">
        <v>0.9</v>
      </c>
      <c r="D1710">
        <v>-0.73319999999999996</v>
      </c>
      <c r="E1710">
        <v>-0.30099999999999999</v>
      </c>
      <c r="F1710">
        <v>0.39288000000000001</v>
      </c>
      <c r="G1710">
        <v>-0.02</v>
      </c>
      <c r="H1710">
        <v>2.2599999999999998</v>
      </c>
      <c r="I1710">
        <v>-0.51100000000000001</v>
      </c>
      <c r="J1710">
        <v>0.87605999999999995</v>
      </c>
    </row>
    <row r="1711" spans="1:10">
      <c r="A1711" s="14">
        <v>42668</v>
      </c>
      <c r="B1711">
        <v>1.7450000000000001</v>
      </c>
      <c r="C1711">
        <v>0.9</v>
      </c>
      <c r="D1711">
        <v>-0.73319999999999996</v>
      </c>
      <c r="E1711">
        <v>-0.30099999999999999</v>
      </c>
      <c r="F1711">
        <v>0.39724999999999999</v>
      </c>
      <c r="G1711">
        <v>-2.043E-2</v>
      </c>
      <c r="H1711">
        <v>2.2450000000000001</v>
      </c>
      <c r="I1711">
        <v>-0.51200000000000001</v>
      </c>
      <c r="J1711">
        <v>0.87388999999999994</v>
      </c>
    </row>
    <row r="1712" spans="1:10">
      <c r="A1712" s="14">
        <v>42669</v>
      </c>
      <c r="B1712">
        <v>1.74</v>
      </c>
      <c r="C1712">
        <v>0.9</v>
      </c>
      <c r="D1712">
        <v>-0.73119999999999996</v>
      </c>
      <c r="E1712">
        <v>-0.30299999999999999</v>
      </c>
      <c r="F1712">
        <v>0.39562999999999998</v>
      </c>
      <c r="G1712">
        <v>-1.5429999999999999E-2</v>
      </c>
      <c r="H1712">
        <v>2.2250000000000001</v>
      </c>
      <c r="I1712">
        <v>-0.51900000000000002</v>
      </c>
      <c r="J1712">
        <v>0.87749999999999995</v>
      </c>
    </row>
    <row r="1713" spans="1:10">
      <c r="A1713" s="14">
        <v>42670</v>
      </c>
      <c r="B1713">
        <v>1.7549999999999999</v>
      </c>
      <c r="C1713">
        <v>0.9</v>
      </c>
      <c r="D1713">
        <v>-0.72719999999999996</v>
      </c>
      <c r="E1713">
        <v>-0.30299999999999999</v>
      </c>
      <c r="F1713">
        <v>0.39562999999999998</v>
      </c>
      <c r="G1713">
        <v>-9.9299999999999996E-3</v>
      </c>
      <c r="H1713">
        <v>2.2349999999999999</v>
      </c>
      <c r="I1713">
        <v>-0.52400000000000002</v>
      </c>
      <c r="J1713">
        <v>0.88110999999999995</v>
      </c>
    </row>
    <row r="1714" spans="1:10">
      <c r="A1714" s="14">
        <v>42671</v>
      </c>
      <c r="B1714">
        <v>1.75</v>
      </c>
      <c r="C1714">
        <v>0.89900000000000002</v>
      </c>
      <c r="D1714">
        <v>-0.72619999999999996</v>
      </c>
      <c r="E1714">
        <v>-0.30399999999999999</v>
      </c>
      <c r="F1714">
        <v>0.39788000000000001</v>
      </c>
      <c r="G1714">
        <v>-1.171E-2</v>
      </c>
      <c r="H1714">
        <v>2.2200000000000002</v>
      </c>
      <c r="I1714">
        <v>-0.52900000000000003</v>
      </c>
      <c r="J1714">
        <v>0.88</v>
      </c>
    </row>
    <row r="1715" spans="1:10">
      <c r="A1715" s="14">
        <v>42674</v>
      </c>
      <c r="B1715">
        <v>1.7450000000000001</v>
      </c>
      <c r="C1715">
        <v>0.89700000000000002</v>
      </c>
      <c r="D1715">
        <v>-0.72819999999999996</v>
      </c>
      <c r="E1715">
        <v>-0.30099999999999999</v>
      </c>
      <c r="F1715">
        <v>0.40125</v>
      </c>
      <c r="G1715">
        <v>-1.2070000000000001E-2</v>
      </c>
      <c r="H1715">
        <v>2.23</v>
      </c>
      <c r="I1715">
        <v>-0.53300000000000003</v>
      </c>
      <c r="J1715">
        <v>0.88166999999999995</v>
      </c>
    </row>
    <row r="1716" spans="1:10">
      <c r="A1716" s="14">
        <v>42675</v>
      </c>
      <c r="B1716">
        <v>1.75</v>
      </c>
      <c r="C1716">
        <v>0.89300000000000002</v>
      </c>
      <c r="D1716">
        <v>-0.72819999999999996</v>
      </c>
      <c r="E1716">
        <v>-0.30299999999999999</v>
      </c>
      <c r="F1716">
        <v>0.40100000000000002</v>
      </c>
      <c r="G1716">
        <v>-1.2070000000000001E-2</v>
      </c>
      <c r="H1716">
        <v>2.2149999999999999</v>
      </c>
      <c r="I1716">
        <v>-0.54</v>
      </c>
      <c r="J1716">
        <v>0.87761</v>
      </c>
    </row>
    <row r="1717" spans="1:10">
      <c r="A1717" s="14">
        <v>42676</v>
      </c>
      <c r="B1717">
        <v>1.7549999999999999</v>
      </c>
      <c r="C1717">
        <v>0.89200000000000002</v>
      </c>
      <c r="D1717">
        <v>-0.7288</v>
      </c>
      <c r="E1717">
        <v>-0.30199999999999999</v>
      </c>
      <c r="F1717">
        <v>0.40212999999999999</v>
      </c>
      <c r="G1717">
        <v>-1.171E-2</v>
      </c>
      <c r="H1717">
        <v>2.2200000000000002</v>
      </c>
      <c r="I1717">
        <v>-0.54600000000000004</v>
      </c>
      <c r="J1717">
        <v>0.88122</v>
      </c>
    </row>
    <row r="1718" spans="1:10">
      <c r="A1718" s="14">
        <v>42677</v>
      </c>
      <c r="B1718">
        <v>1.7549999999999999</v>
      </c>
      <c r="C1718">
        <v>0.89400000000000002</v>
      </c>
      <c r="D1718">
        <v>-0.72260000000000002</v>
      </c>
      <c r="E1718">
        <v>-0.30299999999999999</v>
      </c>
      <c r="F1718">
        <v>0.40575</v>
      </c>
      <c r="G1718">
        <v>-1.064E-2</v>
      </c>
      <c r="H1718">
        <v>2.2250000000000001</v>
      </c>
      <c r="I1718">
        <v>-0.54900000000000004</v>
      </c>
      <c r="J1718">
        <v>0.88066999999999995</v>
      </c>
    </row>
    <row r="1719" spans="1:10">
      <c r="A1719" s="14">
        <v>42678</v>
      </c>
      <c r="B1719">
        <v>1.7549999999999999</v>
      </c>
      <c r="C1719">
        <v>0.89400000000000002</v>
      </c>
      <c r="D1719">
        <v>-0.72399999999999998</v>
      </c>
      <c r="E1719">
        <v>-0.30099999999999999</v>
      </c>
      <c r="F1719">
        <v>0.40200000000000002</v>
      </c>
      <c r="G1719">
        <v>-8.5000000000000006E-3</v>
      </c>
      <c r="H1719">
        <v>2.23</v>
      </c>
      <c r="I1719">
        <v>-0.55300000000000005</v>
      </c>
      <c r="J1719">
        <v>0.88178000000000001</v>
      </c>
    </row>
    <row r="1720" spans="1:10">
      <c r="A1720" s="14">
        <v>42681</v>
      </c>
      <c r="B1720">
        <v>1.7549999999999999</v>
      </c>
      <c r="C1720">
        <v>0.89800000000000002</v>
      </c>
      <c r="D1720">
        <v>-0.72399999999999998</v>
      </c>
      <c r="E1720">
        <v>-0.30099999999999999</v>
      </c>
      <c r="F1720">
        <v>0.40175</v>
      </c>
      <c r="G1720">
        <v>-9.0699999999999999E-3</v>
      </c>
      <c r="H1720">
        <v>2.23</v>
      </c>
      <c r="I1720">
        <v>-0.56100000000000005</v>
      </c>
      <c r="J1720">
        <v>0.88178000000000001</v>
      </c>
    </row>
    <row r="1721" spans="1:10">
      <c r="A1721" s="14">
        <v>42682</v>
      </c>
      <c r="B1721">
        <v>1.7549999999999999</v>
      </c>
      <c r="C1721">
        <v>0.89700000000000002</v>
      </c>
      <c r="D1721">
        <v>-0.72399999999999998</v>
      </c>
      <c r="E1721">
        <v>-0.30099999999999999</v>
      </c>
      <c r="F1721">
        <v>0.40125</v>
      </c>
      <c r="G1721">
        <v>-8.7100000000000007E-3</v>
      </c>
      <c r="H1721">
        <v>2.2349999999999999</v>
      </c>
      <c r="I1721">
        <v>-0.56699999999999995</v>
      </c>
      <c r="J1721">
        <v>0.88371999999999995</v>
      </c>
    </row>
    <row r="1722" spans="1:10">
      <c r="A1722" s="14">
        <v>42683</v>
      </c>
      <c r="B1722">
        <v>1.7549999999999999</v>
      </c>
      <c r="C1722">
        <v>0.89700000000000002</v>
      </c>
      <c r="D1722">
        <v>-0.72599999999999998</v>
      </c>
      <c r="E1722">
        <v>-0.30099999999999999</v>
      </c>
      <c r="F1722">
        <v>0.40125</v>
      </c>
      <c r="G1722">
        <v>-1.3860000000000001E-2</v>
      </c>
      <c r="H1722">
        <v>2.2349999999999999</v>
      </c>
      <c r="I1722">
        <v>-0.57199999999999995</v>
      </c>
      <c r="J1722">
        <v>0.88566999999999996</v>
      </c>
    </row>
    <row r="1723" spans="1:10">
      <c r="A1723" s="14">
        <v>42684</v>
      </c>
      <c r="B1723">
        <v>1.76</v>
      </c>
      <c r="C1723">
        <v>0.89700000000000002</v>
      </c>
      <c r="D1723">
        <v>-0.72799999999999998</v>
      </c>
      <c r="E1723">
        <v>-0.30099999999999999</v>
      </c>
      <c r="F1723">
        <v>0.40238000000000002</v>
      </c>
      <c r="G1723">
        <v>-2.4140000000000002E-2</v>
      </c>
      <c r="H1723">
        <v>2.2349999999999999</v>
      </c>
      <c r="I1723">
        <v>-0.56599999999999995</v>
      </c>
      <c r="J1723">
        <v>0.89039000000000001</v>
      </c>
    </row>
    <row r="1724" spans="1:10">
      <c r="A1724" s="14">
        <v>42685</v>
      </c>
      <c r="B1724">
        <v>1.76</v>
      </c>
      <c r="C1724">
        <v>0.89700000000000002</v>
      </c>
      <c r="D1724">
        <v>-0.73</v>
      </c>
      <c r="E1724">
        <v>-0.30099999999999999</v>
      </c>
      <c r="F1724">
        <v>0.40488000000000002</v>
      </c>
      <c r="G1724">
        <v>-1.7000000000000001E-2</v>
      </c>
      <c r="H1724">
        <v>2.2349999999999999</v>
      </c>
      <c r="I1724">
        <v>-0.55500000000000005</v>
      </c>
      <c r="J1724">
        <v>0.88732999999999995</v>
      </c>
    </row>
    <row r="1725" spans="1:10">
      <c r="A1725" s="14">
        <v>42688</v>
      </c>
      <c r="B1725">
        <v>1.7549999999999999</v>
      </c>
      <c r="C1725">
        <v>0.89600000000000002</v>
      </c>
      <c r="D1725">
        <v>-0.73</v>
      </c>
      <c r="E1725">
        <v>-0.30199999999999999</v>
      </c>
      <c r="F1725">
        <v>0.40488000000000002</v>
      </c>
      <c r="G1725">
        <v>-1.7000000000000001E-2</v>
      </c>
      <c r="H1725">
        <v>2.2650000000000001</v>
      </c>
      <c r="I1725">
        <v>-0.54900000000000004</v>
      </c>
      <c r="J1725">
        <v>0.88593999999999995</v>
      </c>
    </row>
    <row r="1726" spans="1:10">
      <c r="A1726" s="14">
        <v>42689</v>
      </c>
      <c r="B1726">
        <v>1.76</v>
      </c>
      <c r="C1726">
        <v>0.89600000000000002</v>
      </c>
      <c r="D1726">
        <v>-0.73</v>
      </c>
      <c r="E1726">
        <v>-0.30299999999999999</v>
      </c>
      <c r="F1726">
        <v>0.40375</v>
      </c>
      <c r="G1726">
        <v>-2.5860000000000001E-2</v>
      </c>
      <c r="H1726">
        <v>2.2749999999999999</v>
      </c>
      <c r="I1726">
        <v>-0.55200000000000005</v>
      </c>
      <c r="J1726">
        <v>0.88427999999999995</v>
      </c>
    </row>
    <row r="1727" spans="1:10">
      <c r="A1727" s="14">
        <v>42690</v>
      </c>
      <c r="B1727">
        <v>1.76</v>
      </c>
      <c r="C1727">
        <v>0.89500000000000002</v>
      </c>
      <c r="D1727">
        <v>-0.73</v>
      </c>
      <c r="E1727">
        <v>-0.30099999999999999</v>
      </c>
      <c r="F1727">
        <v>0.40218999999999999</v>
      </c>
      <c r="G1727">
        <v>-1.443E-2</v>
      </c>
      <c r="H1727">
        <v>2.2349999999999999</v>
      </c>
      <c r="I1727">
        <v>-0.56399999999999995</v>
      </c>
      <c r="J1727">
        <v>0.88093999999999995</v>
      </c>
    </row>
    <row r="1728" spans="1:10">
      <c r="A1728" s="14">
        <v>42691</v>
      </c>
      <c r="B1728">
        <v>1.76</v>
      </c>
      <c r="C1728">
        <v>0.89400000000000002</v>
      </c>
      <c r="D1728">
        <v>-0.73119999999999996</v>
      </c>
      <c r="E1728">
        <v>-0.30199999999999999</v>
      </c>
      <c r="F1728">
        <v>0.39938000000000001</v>
      </c>
      <c r="G1728">
        <v>-4.7140000000000001E-2</v>
      </c>
      <c r="H1728">
        <v>2.2450000000000001</v>
      </c>
      <c r="I1728">
        <v>-0.56200000000000006</v>
      </c>
      <c r="J1728">
        <v>0.87566999999999995</v>
      </c>
    </row>
    <row r="1729" spans="1:10">
      <c r="A1729" s="14">
        <v>42692</v>
      </c>
      <c r="B1729">
        <v>1.7549999999999999</v>
      </c>
      <c r="C1729">
        <v>0.89400000000000002</v>
      </c>
      <c r="D1729">
        <v>-0.72919999999999996</v>
      </c>
      <c r="E1729">
        <v>-0.30099999999999999</v>
      </c>
      <c r="F1729">
        <v>0.39900000000000002</v>
      </c>
      <c r="G1729">
        <v>-4.086E-2</v>
      </c>
      <c r="H1729">
        <v>2.23</v>
      </c>
      <c r="I1729">
        <v>-0.57099999999999995</v>
      </c>
      <c r="J1729">
        <v>0.88093999999999995</v>
      </c>
    </row>
    <row r="1730" spans="1:10">
      <c r="A1730" s="14">
        <v>42695</v>
      </c>
      <c r="B1730">
        <v>1.7549999999999999</v>
      </c>
      <c r="C1730">
        <v>0.89400000000000002</v>
      </c>
      <c r="D1730">
        <v>-0.72919999999999996</v>
      </c>
      <c r="E1730">
        <v>-0.30099999999999999</v>
      </c>
      <c r="F1730">
        <v>0.40644000000000002</v>
      </c>
      <c r="G1730">
        <v>-5.0569999999999997E-2</v>
      </c>
      <c r="H1730">
        <v>2.2349999999999999</v>
      </c>
      <c r="I1730">
        <v>-0.57399999999999995</v>
      </c>
      <c r="J1730">
        <v>0.88261000000000001</v>
      </c>
    </row>
    <row r="1731" spans="1:10">
      <c r="A1731" s="14">
        <v>42696</v>
      </c>
      <c r="B1731">
        <v>1.7549999999999999</v>
      </c>
      <c r="C1731">
        <v>0.89400000000000002</v>
      </c>
      <c r="D1731">
        <v>-0.73119999999999996</v>
      </c>
      <c r="E1731">
        <v>-0.30099999999999999</v>
      </c>
      <c r="F1731">
        <v>0.40362999999999999</v>
      </c>
      <c r="G1731">
        <v>-5.1290000000000002E-2</v>
      </c>
      <c r="H1731">
        <v>2.2349999999999999</v>
      </c>
      <c r="I1731">
        <v>-0.57999999999999996</v>
      </c>
      <c r="J1731">
        <v>0.88678000000000001</v>
      </c>
    </row>
    <row r="1732" spans="1:10">
      <c r="A1732" s="14">
        <v>42697</v>
      </c>
      <c r="B1732">
        <v>1.7549999999999999</v>
      </c>
      <c r="C1732">
        <v>0.89400000000000002</v>
      </c>
      <c r="D1732">
        <v>-0.73919999999999997</v>
      </c>
      <c r="E1732">
        <v>-0.30099999999999999</v>
      </c>
      <c r="F1732">
        <v>0.40131</v>
      </c>
      <c r="G1732">
        <v>-6.1289999999999997E-2</v>
      </c>
      <c r="H1732">
        <v>2.2349999999999999</v>
      </c>
      <c r="I1732">
        <v>-0.58599999999999997</v>
      </c>
      <c r="J1732">
        <v>0.88232999999999995</v>
      </c>
    </row>
    <row r="1733" spans="1:10">
      <c r="A1733" s="14">
        <v>42698</v>
      </c>
      <c r="B1733">
        <v>1.7549999999999999</v>
      </c>
      <c r="C1733">
        <v>0.89500000000000002</v>
      </c>
      <c r="D1733">
        <v>-0.73919999999999997</v>
      </c>
      <c r="E1733">
        <v>-0.30199999999999999</v>
      </c>
      <c r="F1733">
        <v>0.40305999999999997</v>
      </c>
      <c r="G1733">
        <v>-5.357E-2</v>
      </c>
      <c r="H1733">
        <v>2.2349999999999999</v>
      </c>
      <c r="I1733">
        <v>-0.59099999999999997</v>
      </c>
      <c r="J1733">
        <v>0.88649999999999995</v>
      </c>
    </row>
    <row r="1734" spans="1:10">
      <c r="A1734" s="14">
        <v>42699</v>
      </c>
      <c r="B1734">
        <v>1.7549999999999999</v>
      </c>
      <c r="C1734">
        <v>0.89700000000000002</v>
      </c>
      <c r="D1734">
        <v>-0.73519999999999996</v>
      </c>
      <c r="E1734">
        <v>-0.30399999999999999</v>
      </c>
      <c r="F1734">
        <v>0.40181</v>
      </c>
      <c r="G1734">
        <v>-5.6860000000000001E-2</v>
      </c>
      <c r="H1734">
        <v>2.23</v>
      </c>
      <c r="I1734">
        <v>-0.59299999999999997</v>
      </c>
      <c r="J1734">
        <v>0.90205999999999997</v>
      </c>
    </row>
    <row r="1735" spans="1:10">
      <c r="A1735" s="14">
        <v>42702</v>
      </c>
      <c r="B1735">
        <v>1.76</v>
      </c>
      <c r="C1735">
        <v>0.89700000000000002</v>
      </c>
      <c r="D1735">
        <v>-0.73119999999999996</v>
      </c>
      <c r="E1735">
        <v>-0.30399999999999999</v>
      </c>
      <c r="F1735">
        <v>0.40056000000000003</v>
      </c>
      <c r="G1735">
        <v>-6.6860000000000003E-2</v>
      </c>
      <c r="H1735">
        <v>2.2349999999999999</v>
      </c>
      <c r="I1735">
        <v>-0.60899999999999999</v>
      </c>
      <c r="J1735">
        <v>0.90566999999999998</v>
      </c>
    </row>
    <row r="1736" spans="1:10">
      <c r="A1736" s="14">
        <v>42703</v>
      </c>
      <c r="B1736">
        <v>1.7617</v>
      </c>
      <c r="C1736">
        <v>0.89700000000000002</v>
      </c>
      <c r="D1736">
        <v>-0.73319999999999996</v>
      </c>
      <c r="E1736">
        <v>-0.30499999999999999</v>
      </c>
      <c r="F1736">
        <v>0.39774999999999999</v>
      </c>
      <c r="G1736">
        <v>-6.5430000000000002E-2</v>
      </c>
      <c r="H1736">
        <v>2.2650000000000001</v>
      </c>
      <c r="I1736">
        <v>-0.61199999999999999</v>
      </c>
      <c r="J1736">
        <v>0.91122000000000003</v>
      </c>
    </row>
    <row r="1737" spans="1:10">
      <c r="A1737" s="14">
        <v>42704</v>
      </c>
      <c r="B1737">
        <v>1.7649999999999999</v>
      </c>
      <c r="C1737">
        <v>0.9</v>
      </c>
      <c r="D1737">
        <v>-0.73519999999999996</v>
      </c>
      <c r="E1737">
        <v>-0.30599999999999999</v>
      </c>
      <c r="F1737">
        <v>0.39774999999999999</v>
      </c>
      <c r="G1737">
        <v>-6.1859999999999998E-2</v>
      </c>
      <c r="H1737">
        <v>2.2450000000000001</v>
      </c>
      <c r="I1737">
        <v>-0.61199999999999999</v>
      </c>
      <c r="J1737">
        <v>0.90622000000000003</v>
      </c>
    </row>
    <row r="1738" spans="1:10">
      <c r="A1738" s="14">
        <v>42705</v>
      </c>
      <c r="B1738">
        <v>1.7649999999999999</v>
      </c>
      <c r="C1738">
        <v>0.9</v>
      </c>
      <c r="D1738">
        <v>-0.73119999999999996</v>
      </c>
      <c r="E1738">
        <v>-0.309</v>
      </c>
      <c r="F1738">
        <v>0.39838000000000001</v>
      </c>
      <c r="G1738">
        <v>-5.3999999999999999E-2</v>
      </c>
      <c r="H1738">
        <v>2.2450000000000001</v>
      </c>
      <c r="I1738">
        <v>-0.61599999999999999</v>
      </c>
      <c r="J1738">
        <v>0.90871999999999997</v>
      </c>
    </row>
    <row r="1739" spans="1:10">
      <c r="A1739" s="14">
        <v>42706</v>
      </c>
      <c r="B1739">
        <v>1.7649999999999999</v>
      </c>
      <c r="C1739">
        <v>0.9</v>
      </c>
      <c r="D1739">
        <v>-0.73119999999999996</v>
      </c>
      <c r="E1739">
        <v>-0.311</v>
      </c>
      <c r="F1739">
        <v>0.39768999999999999</v>
      </c>
      <c r="G1739">
        <v>-5.3289999999999997E-2</v>
      </c>
      <c r="H1739">
        <v>2.2400000000000002</v>
      </c>
      <c r="I1739">
        <v>-0.61699999999999999</v>
      </c>
      <c r="J1739">
        <v>0.91122000000000003</v>
      </c>
    </row>
    <row r="1740" spans="1:10">
      <c r="A1740" s="14">
        <v>42709</v>
      </c>
      <c r="B1740">
        <v>1.77</v>
      </c>
      <c r="C1740">
        <v>0.9</v>
      </c>
      <c r="D1740">
        <v>-0.73919999999999997</v>
      </c>
      <c r="E1740">
        <v>-0.311</v>
      </c>
      <c r="F1740">
        <v>0.39838000000000001</v>
      </c>
      <c r="G1740">
        <v>-5.3710000000000001E-2</v>
      </c>
      <c r="H1740">
        <v>2.2349999999999999</v>
      </c>
      <c r="I1740">
        <v>-0.61699999999999999</v>
      </c>
      <c r="J1740">
        <v>0.91622000000000003</v>
      </c>
    </row>
    <row r="1741" spans="1:10">
      <c r="A1741" s="14">
        <v>42710</v>
      </c>
      <c r="B1741">
        <v>1.77</v>
      </c>
      <c r="C1741">
        <v>0.9</v>
      </c>
      <c r="D1741">
        <v>-0.74399999999999999</v>
      </c>
      <c r="E1741">
        <v>-0.311</v>
      </c>
      <c r="F1741">
        <v>0.39838000000000001</v>
      </c>
      <c r="G1741">
        <v>-6.6140000000000004E-2</v>
      </c>
      <c r="H1741">
        <v>2.2400000000000002</v>
      </c>
      <c r="I1741">
        <v>-0.62</v>
      </c>
      <c r="J1741">
        <v>0.91983000000000004</v>
      </c>
    </row>
    <row r="1742" spans="1:10">
      <c r="A1742" s="14">
        <v>42711</v>
      </c>
      <c r="B1742">
        <v>1.77</v>
      </c>
      <c r="C1742">
        <v>0.90200000000000002</v>
      </c>
      <c r="D1742">
        <v>-0.74539999999999995</v>
      </c>
      <c r="E1742">
        <v>-0.312</v>
      </c>
      <c r="F1742">
        <v>0.39838000000000001</v>
      </c>
      <c r="G1742">
        <v>-6.2570000000000001E-2</v>
      </c>
      <c r="H1742">
        <v>2.2250000000000001</v>
      </c>
      <c r="I1742">
        <v>-0.625</v>
      </c>
      <c r="J1742">
        <v>0.92483000000000004</v>
      </c>
    </row>
    <row r="1743" spans="1:10">
      <c r="A1743" s="14">
        <v>42712</v>
      </c>
      <c r="B1743">
        <v>1.77</v>
      </c>
      <c r="C1743">
        <v>0.90700000000000003</v>
      </c>
      <c r="D1743">
        <v>-0.74639999999999995</v>
      </c>
      <c r="E1743">
        <v>-0.313</v>
      </c>
      <c r="F1743">
        <v>0.39838000000000001</v>
      </c>
      <c r="G1743">
        <v>-6.3710000000000003E-2</v>
      </c>
      <c r="H1743">
        <v>2.2250000000000001</v>
      </c>
      <c r="I1743">
        <v>-0.628</v>
      </c>
      <c r="J1743">
        <v>0.93010999999999999</v>
      </c>
    </row>
    <row r="1744" spans="1:10">
      <c r="A1744" s="14">
        <v>42713</v>
      </c>
      <c r="B1744">
        <v>1.7649999999999999</v>
      </c>
      <c r="C1744">
        <v>0.92100000000000004</v>
      </c>
      <c r="D1744">
        <v>-0.74639999999999995</v>
      </c>
      <c r="E1744">
        <v>-0.313</v>
      </c>
      <c r="F1744">
        <v>0.39838000000000001</v>
      </c>
      <c r="G1744">
        <v>-6.7290000000000003E-2</v>
      </c>
      <c r="H1744">
        <v>2.23</v>
      </c>
      <c r="I1744">
        <v>-0.61799999999999999</v>
      </c>
      <c r="J1744">
        <v>0.93706</v>
      </c>
    </row>
    <row r="1745" spans="1:10">
      <c r="A1745" s="14">
        <v>42716</v>
      </c>
      <c r="B1745">
        <v>1.77</v>
      </c>
      <c r="C1745">
        <v>0.92400000000000004</v>
      </c>
      <c r="D1745">
        <v>-0.74639999999999995</v>
      </c>
      <c r="E1745">
        <v>-0.312</v>
      </c>
      <c r="F1745">
        <v>0.39088000000000001</v>
      </c>
      <c r="G1745">
        <v>-7.3859999999999995E-2</v>
      </c>
      <c r="H1745">
        <v>2.2050000000000001</v>
      </c>
      <c r="I1745">
        <v>-0.61199999999999999</v>
      </c>
      <c r="J1745">
        <v>0.93733</v>
      </c>
    </row>
    <row r="1746" spans="1:10">
      <c r="A1746" s="14">
        <v>42717</v>
      </c>
      <c r="B1746">
        <v>1.77</v>
      </c>
      <c r="C1746">
        <v>0.92600000000000005</v>
      </c>
      <c r="D1746">
        <v>-0.74639999999999995</v>
      </c>
      <c r="E1746">
        <v>-0.311</v>
      </c>
      <c r="F1746">
        <v>0.38774999999999998</v>
      </c>
      <c r="G1746">
        <v>-7.5999999999999998E-2</v>
      </c>
      <c r="H1746">
        <v>2.21</v>
      </c>
      <c r="I1746">
        <v>-0.60699999999999998</v>
      </c>
      <c r="J1746">
        <v>0.93511</v>
      </c>
    </row>
    <row r="1747" spans="1:10">
      <c r="A1747" s="14">
        <v>42718</v>
      </c>
      <c r="B1747">
        <v>1.77</v>
      </c>
      <c r="C1747">
        <v>0.92900000000000005</v>
      </c>
      <c r="D1747">
        <v>-0.749</v>
      </c>
      <c r="E1747">
        <v>-0.312</v>
      </c>
      <c r="F1747">
        <v>0.38588</v>
      </c>
      <c r="G1747">
        <v>-7.5139999999999998E-2</v>
      </c>
      <c r="H1747">
        <v>2.21</v>
      </c>
      <c r="I1747">
        <v>-0.60899999999999999</v>
      </c>
      <c r="J1747">
        <v>0.93067</v>
      </c>
    </row>
    <row r="1748" spans="1:10">
      <c r="A1748" s="14">
        <v>42719</v>
      </c>
      <c r="B1748">
        <v>1.7749999999999999</v>
      </c>
      <c r="C1748">
        <v>0.92900000000000005</v>
      </c>
      <c r="D1748">
        <v>-0.749</v>
      </c>
      <c r="E1748">
        <v>-0.313</v>
      </c>
      <c r="F1748">
        <v>0.38463000000000003</v>
      </c>
      <c r="G1748">
        <v>-6.7430000000000004E-2</v>
      </c>
      <c r="H1748">
        <v>2.21</v>
      </c>
      <c r="I1748">
        <v>-0.61</v>
      </c>
      <c r="J1748">
        <v>0.93416999999999994</v>
      </c>
    </row>
    <row r="1749" spans="1:10">
      <c r="A1749" s="14">
        <v>42720</v>
      </c>
      <c r="B1749">
        <v>1.78</v>
      </c>
      <c r="C1749">
        <v>0.92900000000000005</v>
      </c>
      <c r="D1749">
        <v>-0.75</v>
      </c>
      <c r="E1749">
        <v>-0.312</v>
      </c>
      <c r="F1749">
        <v>0.38450000000000001</v>
      </c>
      <c r="G1749">
        <v>-5.9139999999999998E-2</v>
      </c>
      <c r="H1749">
        <v>2.2000000000000002</v>
      </c>
      <c r="I1749">
        <v>-0.61399999999999999</v>
      </c>
      <c r="J1749">
        <v>0.94167000000000001</v>
      </c>
    </row>
    <row r="1750" spans="1:10">
      <c r="A1750" s="14">
        <v>42723</v>
      </c>
      <c r="B1750">
        <v>1.7849999999999999</v>
      </c>
      <c r="C1750">
        <v>0.92900000000000005</v>
      </c>
      <c r="D1750">
        <v>-0.747</v>
      </c>
      <c r="E1750">
        <v>-0.313</v>
      </c>
      <c r="F1750">
        <v>0.38374999999999998</v>
      </c>
      <c r="G1750">
        <v>-5.629E-2</v>
      </c>
      <c r="H1750">
        <v>2.21</v>
      </c>
      <c r="I1750">
        <v>-0.61599999999999999</v>
      </c>
      <c r="J1750">
        <v>0.94638999999999995</v>
      </c>
    </row>
    <row r="1751" spans="1:10">
      <c r="A1751" s="14">
        <v>42724</v>
      </c>
      <c r="B1751">
        <v>1.79</v>
      </c>
      <c r="C1751">
        <v>0.93400000000000005</v>
      </c>
      <c r="D1751">
        <v>-0.74639999999999995</v>
      </c>
      <c r="E1751">
        <v>-0.313</v>
      </c>
      <c r="F1751">
        <v>0.38363000000000003</v>
      </c>
      <c r="G1751">
        <v>-6.1289999999999997E-2</v>
      </c>
      <c r="H1751">
        <v>2.21</v>
      </c>
      <c r="I1751">
        <v>-0.62</v>
      </c>
      <c r="J1751">
        <v>0.94806000000000001</v>
      </c>
    </row>
    <row r="1752" spans="1:10">
      <c r="A1752" s="14">
        <v>42725</v>
      </c>
      <c r="B1752">
        <v>1.7932999999999999</v>
      </c>
      <c r="C1752">
        <v>0.94</v>
      </c>
      <c r="D1752">
        <v>-0.74019999999999997</v>
      </c>
      <c r="E1752">
        <v>-0.313</v>
      </c>
      <c r="F1752">
        <v>0.38224999999999998</v>
      </c>
      <c r="G1752">
        <v>-5.7709999999999997E-2</v>
      </c>
      <c r="H1752">
        <v>2.2050000000000001</v>
      </c>
      <c r="I1752">
        <v>-0.622</v>
      </c>
      <c r="J1752">
        <v>0.95082999999999995</v>
      </c>
    </row>
    <row r="1753" spans="1:10">
      <c r="A1753" s="14">
        <v>42726</v>
      </c>
      <c r="B1753">
        <v>1.7949999999999999</v>
      </c>
      <c r="C1753">
        <v>0.94499999999999995</v>
      </c>
      <c r="D1753">
        <v>-0.74</v>
      </c>
      <c r="E1753">
        <v>-0.313</v>
      </c>
      <c r="F1753">
        <v>0.37938</v>
      </c>
      <c r="G1753">
        <v>-6.2710000000000002E-2</v>
      </c>
      <c r="H1753">
        <v>2.2050000000000001</v>
      </c>
      <c r="I1753">
        <v>-0.629</v>
      </c>
      <c r="J1753">
        <v>0.95082999999999995</v>
      </c>
    </row>
    <row r="1754" spans="1:10">
      <c r="A1754" s="14">
        <v>42727</v>
      </c>
      <c r="B1754">
        <v>1.79</v>
      </c>
      <c r="C1754">
        <v>0.95</v>
      </c>
      <c r="D1754">
        <v>-0.73580000000000001</v>
      </c>
      <c r="E1754">
        <v>-0.313</v>
      </c>
      <c r="F1754">
        <v>0.37687999999999999</v>
      </c>
      <c r="G1754">
        <v>-5.9859999999999997E-2</v>
      </c>
      <c r="H1754">
        <v>2.1800000000000002</v>
      </c>
      <c r="I1754">
        <v>-0.621</v>
      </c>
      <c r="J1754">
        <v>0.95306000000000002</v>
      </c>
    </row>
    <row r="1755" spans="1:10">
      <c r="A1755" s="14">
        <v>42732</v>
      </c>
      <c r="B1755">
        <v>1.8049999999999999</v>
      </c>
      <c r="C1755">
        <v>0.94699999999999995</v>
      </c>
      <c r="D1755">
        <v>-0.73719999999999997</v>
      </c>
      <c r="E1755">
        <v>-0.312</v>
      </c>
      <c r="F1755">
        <v>0.37687999999999999</v>
      </c>
      <c r="G1755">
        <v>-5.1290000000000002E-2</v>
      </c>
      <c r="H1755">
        <v>2.1949999999999998</v>
      </c>
      <c r="I1755">
        <v>-0.61799999999999999</v>
      </c>
      <c r="J1755">
        <v>0.95650000000000002</v>
      </c>
    </row>
    <row r="1756" spans="1:10">
      <c r="A1756" s="14">
        <v>42733</v>
      </c>
      <c r="B1756">
        <v>1.8049999999999999</v>
      </c>
      <c r="C1756">
        <v>0.94499999999999995</v>
      </c>
      <c r="D1756">
        <v>-0.73719999999999997</v>
      </c>
      <c r="E1756">
        <v>-0.312</v>
      </c>
      <c r="F1756">
        <v>0.37563000000000002</v>
      </c>
      <c r="G1756">
        <v>-6.1289999999999997E-2</v>
      </c>
      <c r="H1756">
        <v>2.1749999999999998</v>
      </c>
      <c r="I1756">
        <v>-0.61399999999999999</v>
      </c>
      <c r="J1756">
        <v>0.95872000000000002</v>
      </c>
    </row>
    <row r="1757" spans="1:10">
      <c r="A1757" s="14">
        <v>42734</v>
      </c>
      <c r="B1757">
        <v>1.8149999999999999</v>
      </c>
      <c r="C1757">
        <v>0.94499999999999995</v>
      </c>
      <c r="D1757">
        <v>-0.73719999999999997</v>
      </c>
      <c r="E1757">
        <v>-0.312</v>
      </c>
      <c r="F1757">
        <v>0.37687999999999999</v>
      </c>
      <c r="G1757">
        <v>-5.7709999999999997E-2</v>
      </c>
      <c r="H1757">
        <v>2.165</v>
      </c>
      <c r="I1757">
        <v>-0.60799999999999998</v>
      </c>
      <c r="J1757">
        <v>0.96343999999999996</v>
      </c>
    </row>
    <row r="1758" spans="1:10">
      <c r="A1758" s="14">
        <v>42738</v>
      </c>
      <c r="B1758">
        <v>1.8</v>
      </c>
      <c r="C1758">
        <v>0.94699999999999995</v>
      </c>
      <c r="D1758">
        <v>-0.73740000000000006</v>
      </c>
      <c r="E1758">
        <v>-0.312</v>
      </c>
      <c r="F1758">
        <v>0.37563000000000002</v>
      </c>
      <c r="G1758">
        <v>-4.8430000000000001E-2</v>
      </c>
      <c r="H1758">
        <v>2.145</v>
      </c>
      <c r="I1758">
        <v>-0.58899999999999997</v>
      </c>
      <c r="J1758">
        <v>0.97038999999999997</v>
      </c>
    </row>
    <row r="1759" spans="1:10">
      <c r="A1759" s="14">
        <v>42739</v>
      </c>
      <c r="B1759">
        <v>1.7949999999999999</v>
      </c>
      <c r="C1759">
        <v>0.95099999999999996</v>
      </c>
      <c r="D1759">
        <v>-0.73580000000000001</v>
      </c>
      <c r="E1759">
        <v>-0.312</v>
      </c>
      <c r="F1759">
        <v>0.37313000000000002</v>
      </c>
      <c r="G1759">
        <v>-3.4139999999999997E-2</v>
      </c>
      <c r="H1759">
        <v>2.145</v>
      </c>
      <c r="I1759">
        <v>-0.59099999999999997</v>
      </c>
      <c r="J1759">
        <v>0.99317</v>
      </c>
    </row>
    <row r="1760" spans="1:10">
      <c r="A1760" s="14">
        <v>42740</v>
      </c>
      <c r="B1760">
        <v>1.79</v>
      </c>
      <c r="C1760">
        <v>0.95099999999999996</v>
      </c>
      <c r="D1760">
        <v>-0.73880000000000001</v>
      </c>
      <c r="E1760">
        <v>-0.312</v>
      </c>
      <c r="F1760">
        <v>0.373</v>
      </c>
      <c r="G1760">
        <v>-3.057E-2</v>
      </c>
      <c r="H1760">
        <v>2.145</v>
      </c>
      <c r="I1760">
        <v>-0.59799999999999998</v>
      </c>
      <c r="J1760">
        <v>0.99733000000000005</v>
      </c>
    </row>
    <row r="1761" spans="1:10">
      <c r="A1761" s="14">
        <v>42741</v>
      </c>
      <c r="B1761">
        <v>1.7849999999999999</v>
      </c>
      <c r="C1761">
        <v>0.95199999999999996</v>
      </c>
      <c r="D1761">
        <v>-0.73880000000000001</v>
      </c>
      <c r="E1761">
        <v>-0.312</v>
      </c>
      <c r="F1761">
        <v>0.37063000000000001</v>
      </c>
      <c r="G1761">
        <v>-1.414E-2</v>
      </c>
      <c r="H1761">
        <v>2.13</v>
      </c>
      <c r="I1761">
        <v>-0.6</v>
      </c>
      <c r="J1761">
        <v>0.99428000000000005</v>
      </c>
    </row>
    <row r="1762" spans="1:10">
      <c r="A1762" s="14">
        <v>42744</v>
      </c>
      <c r="B1762">
        <v>1.78</v>
      </c>
      <c r="C1762">
        <v>0.95599999999999996</v>
      </c>
      <c r="D1762">
        <v>-0.73880000000000001</v>
      </c>
      <c r="E1762">
        <v>-0.312</v>
      </c>
      <c r="F1762">
        <v>0.36525000000000002</v>
      </c>
      <c r="G1762">
        <v>-1.057E-2</v>
      </c>
      <c r="H1762">
        <v>2.13</v>
      </c>
      <c r="I1762">
        <v>-0.60099999999999998</v>
      </c>
      <c r="J1762">
        <v>0.99621999999999999</v>
      </c>
    </row>
    <row r="1763" spans="1:10">
      <c r="A1763" s="14">
        <v>42745</v>
      </c>
      <c r="B1763">
        <v>1.78</v>
      </c>
      <c r="C1763">
        <v>0.95599999999999996</v>
      </c>
      <c r="D1763">
        <v>-0.73880000000000001</v>
      </c>
      <c r="E1763">
        <v>-0.311</v>
      </c>
      <c r="F1763">
        <v>0.36213000000000001</v>
      </c>
      <c r="G1763">
        <v>-4.79E-3</v>
      </c>
      <c r="H1763">
        <v>2.1349999999999998</v>
      </c>
      <c r="I1763">
        <v>-0.59399999999999997</v>
      </c>
      <c r="J1763">
        <v>0.99761</v>
      </c>
    </row>
    <row r="1764" spans="1:10">
      <c r="A1764" s="14">
        <v>42746</v>
      </c>
      <c r="B1764">
        <v>1.78</v>
      </c>
      <c r="C1764">
        <v>0.95599999999999996</v>
      </c>
      <c r="D1764">
        <v>-0.73219999999999996</v>
      </c>
      <c r="E1764">
        <v>-0.312</v>
      </c>
      <c r="F1764">
        <v>0.36337999999999998</v>
      </c>
      <c r="G1764">
        <v>-6.9300000000000004E-3</v>
      </c>
      <c r="H1764">
        <v>2.12</v>
      </c>
      <c r="I1764">
        <v>-0.58499999999999996</v>
      </c>
      <c r="J1764">
        <v>0.99705999999999995</v>
      </c>
    </row>
    <row r="1765" spans="1:10">
      <c r="A1765" s="14">
        <v>42747</v>
      </c>
      <c r="B1765">
        <v>1.78</v>
      </c>
      <c r="C1765">
        <v>0.95599999999999996</v>
      </c>
      <c r="D1765">
        <v>-0.73119999999999996</v>
      </c>
      <c r="E1765">
        <v>-0.313</v>
      </c>
      <c r="F1765">
        <v>0.36213000000000001</v>
      </c>
      <c r="G1765">
        <v>-9.7900000000000001E-3</v>
      </c>
      <c r="H1765">
        <v>2.125</v>
      </c>
      <c r="I1765">
        <v>-0.57799999999999996</v>
      </c>
      <c r="J1765">
        <v>0.99705999999999995</v>
      </c>
    </row>
    <row r="1766" spans="1:10">
      <c r="A1766" s="14">
        <v>42748</v>
      </c>
      <c r="B1766">
        <v>1.78</v>
      </c>
      <c r="C1766">
        <v>0.95399999999999996</v>
      </c>
      <c r="D1766">
        <v>-0.73319999999999996</v>
      </c>
      <c r="E1766">
        <v>-0.312</v>
      </c>
      <c r="F1766">
        <v>0.36713000000000001</v>
      </c>
      <c r="G1766">
        <v>-1.729E-2</v>
      </c>
      <c r="H1766">
        <v>2.1349999999999998</v>
      </c>
      <c r="I1766">
        <v>-0.57299999999999995</v>
      </c>
      <c r="J1766">
        <v>0.99817</v>
      </c>
    </row>
    <row r="1767" spans="1:10">
      <c r="A1767" s="14">
        <v>42751</v>
      </c>
      <c r="B1767">
        <v>1.78</v>
      </c>
      <c r="C1767">
        <v>0.95399999999999996</v>
      </c>
      <c r="D1767">
        <v>-0.72919999999999996</v>
      </c>
      <c r="E1767">
        <v>-0.313</v>
      </c>
      <c r="F1767">
        <v>0.36675000000000002</v>
      </c>
      <c r="G1767">
        <v>-2.5860000000000001E-2</v>
      </c>
      <c r="H1767">
        <v>2.1349999999999998</v>
      </c>
      <c r="I1767">
        <v>-0.56200000000000006</v>
      </c>
      <c r="J1767">
        <v>0.99789000000000005</v>
      </c>
    </row>
    <row r="1768" spans="1:10">
      <c r="A1768" s="14">
        <v>42752</v>
      </c>
      <c r="B1768">
        <v>1.78</v>
      </c>
      <c r="C1768">
        <v>0.95399999999999996</v>
      </c>
      <c r="D1768">
        <v>-0.72919999999999996</v>
      </c>
      <c r="E1768">
        <v>-0.313</v>
      </c>
      <c r="F1768">
        <v>0.36663000000000001</v>
      </c>
      <c r="G1768">
        <v>-4.657E-2</v>
      </c>
      <c r="H1768">
        <v>2.1349999999999998</v>
      </c>
      <c r="I1768">
        <v>-0.54800000000000004</v>
      </c>
      <c r="J1768">
        <v>0.99789000000000005</v>
      </c>
    </row>
    <row r="1769" spans="1:10">
      <c r="A1769" s="14">
        <v>42753</v>
      </c>
      <c r="B1769">
        <v>1.78</v>
      </c>
      <c r="C1769">
        <v>0.95399999999999996</v>
      </c>
      <c r="D1769">
        <v>-0.72719999999999996</v>
      </c>
      <c r="E1769">
        <v>-0.314</v>
      </c>
      <c r="F1769">
        <v>0.37025000000000002</v>
      </c>
      <c r="G1769">
        <v>-2.9430000000000001E-2</v>
      </c>
      <c r="H1769">
        <v>2.12</v>
      </c>
      <c r="I1769">
        <v>-0.53700000000000003</v>
      </c>
      <c r="J1769">
        <v>0.99872000000000005</v>
      </c>
    </row>
    <row r="1770" spans="1:10">
      <c r="A1770" s="14">
        <v>42754</v>
      </c>
      <c r="B1770">
        <v>1.78</v>
      </c>
      <c r="C1770">
        <v>0.95599999999999996</v>
      </c>
      <c r="D1770">
        <v>-0.72719999999999996</v>
      </c>
      <c r="E1770">
        <v>-0.314</v>
      </c>
      <c r="F1770">
        <v>0.37225000000000003</v>
      </c>
      <c r="G1770">
        <v>-2.5860000000000001E-2</v>
      </c>
      <c r="H1770">
        <v>2.1349999999999998</v>
      </c>
      <c r="I1770">
        <v>-0.55400000000000005</v>
      </c>
      <c r="J1770">
        <v>1.0051099999999999</v>
      </c>
    </row>
    <row r="1771" spans="1:10">
      <c r="A1771" s="14">
        <v>42755</v>
      </c>
      <c r="B1771">
        <v>1.78</v>
      </c>
      <c r="C1771">
        <v>0.95599999999999996</v>
      </c>
      <c r="D1771">
        <v>-0.72719999999999996</v>
      </c>
      <c r="E1771">
        <v>-0.314</v>
      </c>
      <c r="F1771">
        <v>0.37287999999999999</v>
      </c>
      <c r="G1771">
        <v>-2.5860000000000001E-2</v>
      </c>
      <c r="H1771">
        <v>2.13</v>
      </c>
      <c r="I1771">
        <v>-0.55400000000000005</v>
      </c>
      <c r="J1771">
        <v>1.00928</v>
      </c>
    </row>
    <row r="1772" spans="1:10">
      <c r="A1772" s="14">
        <v>42758</v>
      </c>
      <c r="B1772">
        <v>1.78</v>
      </c>
      <c r="C1772">
        <v>0.95699999999999996</v>
      </c>
      <c r="D1772">
        <v>-0.72919999999999996</v>
      </c>
      <c r="E1772">
        <v>-0.314</v>
      </c>
      <c r="F1772">
        <v>0.3695</v>
      </c>
      <c r="G1772">
        <v>-3.6999999999999998E-2</v>
      </c>
      <c r="H1772">
        <v>2.125</v>
      </c>
      <c r="I1772">
        <v>-0.56399999999999995</v>
      </c>
      <c r="J1772">
        <v>1.0101100000000001</v>
      </c>
    </row>
    <row r="1773" spans="1:10">
      <c r="A1773" s="14">
        <v>42759</v>
      </c>
      <c r="B1773">
        <v>1.78</v>
      </c>
      <c r="C1773">
        <v>0.95699999999999996</v>
      </c>
      <c r="D1773">
        <v>-0.72919999999999996</v>
      </c>
      <c r="E1773">
        <v>-0.314</v>
      </c>
      <c r="F1773">
        <v>0.36887999999999999</v>
      </c>
      <c r="G1773">
        <v>-3.3430000000000001E-2</v>
      </c>
      <c r="H1773">
        <v>2.125</v>
      </c>
      <c r="I1773">
        <v>-0.56599999999999995</v>
      </c>
      <c r="J1773">
        <v>1.0148299999999999</v>
      </c>
    </row>
    <row r="1774" spans="1:10">
      <c r="A1774" s="14">
        <v>42760</v>
      </c>
      <c r="B1774">
        <v>1.77</v>
      </c>
      <c r="C1774">
        <v>0.96</v>
      </c>
      <c r="D1774">
        <v>-0.72719999999999996</v>
      </c>
      <c r="E1774">
        <v>-0.313</v>
      </c>
      <c r="F1774">
        <v>0.36137999999999998</v>
      </c>
      <c r="G1774">
        <v>-2.843E-2</v>
      </c>
      <c r="H1774">
        <v>2.12</v>
      </c>
      <c r="I1774">
        <v>-0.56799999999999995</v>
      </c>
      <c r="J1774">
        <v>1.01789</v>
      </c>
    </row>
    <row r="1775" spans="1:10">
      <c r="A1775" s="14">
        <v>42762</v>
      </c>
      <c r="B1775">
        <v>1.77</v>
      </c>
      <c r="C1775">
        <v>0.96</v>
      </c>
      <c r="D1775">
        <v>-0.72519999999999996</v>
      </c>
      <c r="E1775">
        <v>-0.313</v>
      </c>
      <c r="F1775">
        <v>0.36013000000000001</v>
      </c>
      <c r="G1775">
        <v>-2.7E-2</v>
      </c>
      <c r="H1775">
        <v>2.13</v>
      </c>
      <c r="I1775">
        <v>-0.57599999999999996</v>
      </c>
      <c r="J1775">
        <v>1.0217799999999999</v>
      </c>
    </row>
    <row r="1776" spans="1:10">
      <c r="A1776" s="14">
        <v>42765</v>
      </c>
      <c r="B1776">
        <v>1.77</v>
      </c>
      <c r="C1776">
        <v>0.95899999999999996</v>
      </c>
      <c r="D1776">
        <v>-0.72519999999999996</v>
      </c>
      <c r="E1776">
        <v>-0.313</v>
      </c>
      <c r="F1776">
        <v>0.35849999999999999</v>
      </c>
      <c r="G1776">
        <v>-2.7709999999999999E-2</v>
      </c>
      <c r="H1776">
        <v>2.11</v>
      </c>
      <c r="I1776">
        <v>-0.56999999999999995</v>
      </c>
      <c r="J1776">
        <v>1.0217799999999999</v>
      </c>
    </row>
    <row r="1777" spans="1:10">
      <c r="A1777" s="14">
        <v>42766</v>
      </c>
      <c r="B1777">
        <v>1.77</v>
      </c>
      <c r="C1777">
        <v>0.95899999999999996</v>
      </c>
      <c r="D1777">
        <v>-0.72719999999999996</v>
      </c>
      <c r="E1777">
        <v>-0.315</v>
      </c>
      <c r="F1777">
        <v>0.35849999999999999</v>
      </c>
      <c r="G1777">
        <v>-3.2710000000000003E-2</v>
      </c>
      <c r="H1777">
        <v>2.085</v>
      </c>
      <c r="I1777">
        <v>-0.57199999999999995</v>
      </c>
      <c r="J1777">
        <v>1.0231699999999999</v>
      </c>
    </row>
    <row r="1778" spans="1:10">
      <c r="A1778" s="14">
        <v>42767</v>
      </c>
      <c r="B1778">
        <v>1.77</v>
      </c>
      <c r="C1778">
        <v>0.95699999999999996</v>
      </c>
      <c r="D1778">
        <v>-0.72719999999999996</v>
      </c>
      <c r="E1778">
        <v>-0.316</v>
      </c>
      <c r="F1778">
        <v>0.35663</v>
      </c>
      <c r="G1778">
        <v>-2.4140000000000002E-2</v>
      </c>
      <c r="H1778">
        <v>2.08</v>
      </c>
      <c r="I1778">
        <v>-0.56299999999999994</v>
      </c>
      <c r="J1778">
        <v>1.02372</v>
      </c>
    </row>
    <row r="1779" spans="1:10">
      <c r="A1779" s="14">
        <v>42768</v>
      </c>
      <c r="B1779">
        <v>1.77</v>
      </c>
      <c r="C1779">
        <v>0.95699999999999996</v>
      </c>
      <c r="D1779">
        <v>-0.72940000000000005</v>
      </c>
      <c r="E1779">
        <v>-0.318</v>
      </c>
      <c r="F1779">
        <v>0.35663</v>
      </c>
      <c r="G1779">
        <v>-2.486E-2</v>
      </c>
      <c r="H1779">
        <v>2.08</v>
      </c>
      <c r="I1779">
        <v>-0.55800000000000005</v>
      </c>
      <c r="J1779">
        <v>1.0248299999999999</v>
      </c>
    </row>
    <row r="1780" spans="1:10">
      <c r="A1780" s="14">
        <v>42769</v>
      </c>
      <c r="B1780">
        <v>1.77</v>
      </c>
      <c r="C1780">
        <v>0.95699999999999996</v>
      </c>
      <c r="D1780">
        <v>-0.72940000000000005</v>
      </c>
      <c r="E1780">
        <v>-0.316</v>
      </c>
      <c r="F1780">
        <v>0.35649999999999998</v>
      </c>
      <c r="G1780">
        <v>-2.3140000000000001E-2</v>
      </c>
      <c r="H1780">
        <v>2.0699999999999998</v>
      </c>
      <c r="I1780">
        <v>-0.54400000000000004</v>
      </c>
      <c r="J1780">
        <v>1.0301100000000001</v>
      </c>
    </row>
    <row r="1781" spans="1:10">
      <c r="A1781" s="14">
        <v>42772</v>
      </c>
      <c r="B1781">
        <v>1.77</v>
      </c>
      <c r="C1781">
        <v>0.95599999999999996</v>
      </c>
      <c r="D1781">
        <v>-0.72940000000000005</v>
      </c>
      <c r="E1781">
        <v>-0.316</v>
      </c>
      <c r="F1781">
        <v>0.35525000000000001</v>
      </c>
      <c r="G1781">
        <v>-2.1000000000000001E-2</v>
      </c>
      <c r="H1781">
        <v>2.0649999999999999</v>
      </c>
      <c r="I1781">
        <v>-0.55200000000000005</v>
      </c>
      <c r="J1781">
        <v>1.04122</v>
      </c>
    </row>
    <row r="1782" spans="1:10">
      <c r="A1782" s="14">
        <v>42773</v>
      </c>
      <c r="B1782">
        <v>1.77</v>
      </c>
      <c r="C1782">
        <v>0.95599999999999996</v>
      </c>
      <c r="D1782">
        <v>-0.72940000000000005</v>
      </c>
      <c r="E1782">
        <v>-0.316</v>
      </c>
      <c r="F1782">
        <v>0.35963000000000001</v>
      </c>
      <c r="G1782">
        <v>-1.6709999999999999E-2</v>
      </c>
      <c r="H1782">
        <v>2.0449999999999999</v>
      </c>
      <c r="I1782">
        <v>-0.54600000000000004</v>
      </c>
      <c r="J1782">
        <v>1.0434399999999999</v>
      </c>
    </row>
    <row r="1783" spans="1:10">
      <c r="A1783" s="14">
        <v>42774</v>
      </c>
      <c r="B1783">
        <v>1.77</v>
      </c>
      <c r="C1783">
        <v>0.95599999999999996</v>
      </c>
      <c r="D1783">
        <v>-0.72940000000000005</v>
      </c>
      <c r="E1783">
        <v>-0.316</v>
      </c>
      <c r="F1783">
        <v>0.36119000000000001</v>
      </c>
      <c r="G1783">
        <v>-2.3859999999999999E-2</v>
      </c>
      <c r="H1783">
        <v>2.0499999999999998</v>
      </c>
      <c r="I1783">
        <v>-0.54</v>
      </c>
      <c r="J1783">
        <v>1.03789</v>
      </c>
    </row>
    <row r="1784" spans="1:10">
      <c r="A1784" s="14">
        <v>42775</v>
      </c>
      <c r="B1784">
        <v>1.77</v>
      </c>
      <c r="C1784">
        <v>0.95499999999999996</v>
      </c>
      <c r="D1784">
        <v>-0.72940000000000005</v>
      </c>
      <c r="E1784">
        <v>-0.316</v>
      </c>
      <c r="F1784">
        <v>0.36337999999999998</v>
      </c>
      <c r="G1784">
        <v>-9.5700000000000004E-3</v>
      </c>
      <c r="H1784">
        <v>2.0499999999999998</v>
      </c>
      <c r="I1784">
        <v>-0.53800000000000003</v>
      </c>
      <c r="J1784">
        <v>1.0317799999999999</v>
      </c>
    </row>
    <row r="1785" spans="1:10">
      <c r="A1785" s="14">
        <v>42776</v>
      </c>
      <c r="B1785">
        <v>1.77</v>
      </c>
      <c r="C1785">
        <v>0.95499999999999996</v>
      </c>
      <c r="D1785">
        <v>-0.72940000000000005</v>
      </c>
      <c r="E1785">
        <v>-0.314</v>
      </c>
      <c r="F1785">
        <v>0.36463000000000001</v>
      </c>
      <c r="G1785">
        <v>-1.3860000000000001E-2</v>
      </c>
      <c r="H1785">
        <v>2.04</v>
      </c>
      <c r="I1785">
        <v>-0.52800000000000002</v>
      </c>
      <c r="J1785">
        <v>1.0373300000000001</v>
      </c>
    </row>
    <row r="1786" spans="1:10">
      <c r="A1786" s="14">
        <v>42779</v>
      </c>
      <c r="B1786">
        <v>1.7749999999999999</v>
      </c>
      <c r="C1786">
        <v>0.95299999999999996</v>
      </c>
      <c r="D1786">
        <v>-0.72740000000000005</v>
      </c>
      <c r="E1786">
        <v>-0.313</v>
      </c>
      <c r="F1786">
        <v>0.36337999999999998</v>
      </c>
      <c r="G1786">
        <v>-1.6709999999999999E-2</v>
      </c>
      <c r="H1786">
        <v>2.0299999999999998</v>
      </c>
      <c r="I1786">
        <v>-0.52300000000000002</v>
      </c>
      <c r="J1786">
        <v>1.0389999999999999</v>
      </c>
    </row>
    <row r="1787" spans="1:10">
      <c r="A1787" s="14">
        <v>42780</v>
      </c>
      <c r="B1787">
        <v>1.7749999999999999</v>
      </c>
      <c r="C1787">
        <v>0.95299999999999996</v>
      </c>
      <c r="D1787">
        <v>-0.72740000000000005</v>
      </c>
      <c r="E1787">
        <v>-0.313</v>
      </c>
      <c r="F1787">
        <v>0.35713</v>
      </c>
      <c r="G1787">
        <v>-2.529E-2</v>
      </c>
      <c r="H1787">
        <v>2.0249999999999999</v>
      </c>
      <c r="I1787">
        <v>-0.52400000000000002</v>
      </c>
      <c r="J1787">
        <v>1.0389999999999999</v>
      </c>
    </row>
    <row r="1788" spans="1:10">
      <c r="A1788" s="14">
        <v>42781</v>
      </c>
      <c r="B1788">
        <v>1.7749999999999999</v>
      </c>
      <c r="C1788">
        <v>0.95299999999999996</v>
      </c>
      <c r="D1788">
        <v>-0.72960000000000003</v>
      </c>
      <c r="E1788">
        <v>-0.315</v>
      </c>
      <c r="F1788">
        <v>0.35713</v>
      </c>
      <c r="G1788">
        <v>-6.7099999999999998E-3</v>
      </c>
      <c r="H1788">
        <v>2.0299999999999998</v>
      </c>
      <c r="I1788">
        <v>-0.51300000000000001</v>
      </c>
      <c r="J1788">
        <v>1.034</v>
      </c>
    </row>
    <row r="1789" spans="1:10">
      <c r="A1789" s="14">
        <v>42782</v>
      </c>
      <c r="B1789">
        <v>1.78</v>
      </c>
      <c r="C1789">
        <v>0.95299999999999996</v>
      </c>
      <c r="D1789">
        <v>-0.72860000000000003</v>
      </c>
      <c r="E1789">
        <v>-0.316</v>
      </c>
      <c r="F1789">
        <v>0.35587999999999997</v>
      </c>
      <c r="G1789">
        <v>-9.5700000000000004E-3</v>
      </c>
      <c r="H1789">
        <v>2.0299999999999998</v>
      </c>
      <c r="I1789">
        <v>-0.50700000000000001</v>
      </c>
      <c r="J1789">
        <v>1.0345599999999999</v>
      </c>
    </row>
    <row r="1790" spans="1:10">
      <c r="A1790" s="14">
        <v>42783</v>
      </c>
      <c r="B1790">
        <v>1.78</v>
      </c>
      <c r="C1790">
        <v>0.95299999999999996</v>
      </c>
      <c r="D1790">
        <v>-0.72860000000000003</v>
      </c>
      <c r="E1790">
        <v>-0.317</v>
      </c>
      <c r="F1790">
        <v>0.35587999999999997</v>
      </c>
      <c r="G1790">
        <v>-2.4299999999999999E-3</v>
      </c>
      <c r="H1790">
        <v>2.0299999999999998</v>
      </c>
      <c r="I1790">
        <v>-0.5</v>
      </c>
      <c r="J1790">
        <v>1.0345599999999999</v>
      </c>
    </row>
    <row r="1791" spans="1:10">
      <c r="A1791" s="14">
        <v>42786</v>
      </c>
      <c r="B1791">
        <v>1.78</v>
      </c>
      <c r="C1791">
        <v>0.95299999999999996</v>
      </c>
      <c r="D1791">
        <v>-0.72860000000000003</v>
      </c>
      <c r="E1791">
        <v>-0.318</v>
      </c>
      <c r="F1791">
        <v>0.35463</v>
      </c>
      <c r="G1791">
        <v>1.129E-2</v>
      </c>
      <c r="H1791">
        <v>2.04</v>
      </c>
      <c r="I1791">
        <v>-0.496</v>
      </c>
      <c r="J1791">
        <v>1.03372</v>
      </c>
    </row>
    <row r="1792" spans="1:10">
      <c r="A1792" s="14">
        <v>42787</v>
      </c>
      <c r="B1792">
        <v>1.78</v>
      </c>
      <c r="C1792">
        <v>0.95299999999999996</v>
      </c>
      <c r="D1792">
        <v>-0.72619999999999996</v>
      </c>
      <c r="E1792">
        <v>-0.31900000000000001</v>
      </c>
      <c r="F1792">
        <v>0.35213</v>
      </c>
      <c r="G1792">
        <v>4.1399999999999996E-3</v>
      </c>
      <c r="H1792">
        <v>2.04</v>
      </c>
      <c r="I1792">
        <v>-0.499</v>
      </c>
      <c r="J1792">
        <v>1.034</v>
      </c>
    </row>
    <row r="1793" spans="1:10">
      <c r="A1793" s="14">
        <v>42788</v>
      </c>
      <c r="B1793">
        <v>1.78</v>
      </c>
      <c r="C1793">
        <v>0.95</v>
      </c>
      <c r="D1793">
        <v>-0.72619999999999996</v>
      </c>
      <c r="E1793">
        <v>-0.31900000000000001</v>
      </c>
      <c r="F1793">
        <v>0.35399999999999998</v>
      </c>
      <c r="G1793">
        <v>2.7100000000000002E-3</v>
      </c>
      <c r="H1793">
        <v>2.04</v>
      </c>
      <c r="I1793">
        <v>-0.495</v>
      </c>
      <c r="J1793">
        <v>1.03844</v>
      </c>
    </row>
    <row r="1794" spans="1:10">
      <c r="A1794" s="14">
        <v>42789</v>
      </c>
      <c r="B1794">
        <v>1.78</v>
      </c>
      <c r="C1794">
        <v>0.94399999999999995</v>
      </c>
      <c r="D1794">
        <v>-0.72619999999999996</v>
      </c>
      <c r="E1794">
        <v>-0.31900000000000001</v>
      </c>
      <c r="F1794">
        <v>0.35681000000000002</v>
      </c>
      <c r="G1794">
        <v>1.457E-2</v>
      </c>
      <c r="H1794">
        <v>2.04</v>
      </c>
      <c r="I1794">
        <v>-0.49199999999999999</v>
      </c>
      <c r="J1794">
        <v>1.03817</v>
      </c>
    </row>
    <row r="1795" spans="1:10">
      <c r="A1795" s="14">
        <v>42790</v>
      </c>
      <c r="B1795">
        <v>1.78</v>
      </c>
      <c r="C1795">
        <v>0.94</v>
      </c>
      <c r="D1795">
        <v>-0.72560000000000002</v>
      </c>
      <c r="E1795">
        <v>-0.318</v>
      </c>
      <c r="F1795">
        <v>0.35863</v>
      </c>
      <c r="G1795">
        <v>1.0290000000000001E-2</v>
      </c>
      <c r="H1795">
        <v>2.04</v>
      </c>
      <c r="I1795">
        <v>-0.48599999999999999</v>
      </c>
      <c r="J1795">
        <v>1.03372</v>
      </c>
    </row>
    <row r="1796" spans="1:10">
      <c r="A1796" s="14">
        <v>42793</v>
      </c>
      <c r="B1796">
        <v>1.78</v>
      </c>
      <c r="C1796">
        <v>0.93799999999999994</v>
      </c>
      <c r="D1796">
        <v>-0.72560000000000002</v>
      </c>
      <c r="E1796">
        <v>-0.31900000000000001</v>
      </c>
      <c r="F1796">
        <v>0.36113000000000001</v>
      </c>
      <c r="G1796">
        <v>8.1399999999999997E-3</v>
      </c>
      <c r="H1796">
        <v>2.04</v>
      </c>
      <c r="I1796">
        <v>-0.48899999999999999</v>
      </c>
      <c r="J1796">
        <v>1.03372</v>
      </c>
    </row>
    <row r="1797" spans="1:10">
      <c r="A1797" s="14">
        <v>42794</v>
      </c>
      <c r="B1797">
        <v>1.78</v>
      </c>
      <c r="C1797">
        <v>0.93600000000000005</v>
      </c>
      <c r="D1797">
        <v>-0.72440000000000004</v>
      </c>
      <c r="E1797">
        <v>-0.32</v>
      </c>
      <c r="F1797">
        <v>0.36205999999999999</v>
      </c>
      <c r="G1797">
        <v>-8.9999999999999993E-3</v>
      </c>
      <c r="H1797">
        <v>2.04</v>
      </c>
      <c r="I1797">
        <v>-0.48699999999999999</v>
      </c>
      <c r="J1797">
        <v>1.0362199999999999</v>
      </c>
    </row>
    <row r="1798" spans="1:10">
      <c r="A1798" s="14">
        <v>42795</v>
      </c>
      <c r="B1798">
        <v>1.79</v>
      </c>
      <c r="C1798">
        <v>0.93600000000000005</v>
      </c>
      <c r="D1798">
        <v>-0.72440000000000004</v>
      </c>
      <c r="E1798">
        <v>-0.32100000000000001</v>
      </c>
      <c r="F1798">
        <v>0.36205999999999999</v>
      </c>
      <c r="G1798">
        <v>-2.486E-2</v>
      </c>
      <c r="H1798">
        <v>2.0299999999999998</v>
      </c>
      <c r="I1798">
        <v>-0.48199999999999998</v>
      </c>
      <c r="J1798">
        <v>1.0389999999999999</v>
      </c>
    </row>
    <row r="1799" spans="1:10">
      <c r="A1799" s="14">
        <v>42796</v>
      </c>
      <c r="B1799">
        <v>1.79</v>
      </c>
      <c r="C1799">
        <v>0.93600000000000005</v>
      </c>
      <c r="D1799">
        <v>-0.72440000000000004</v>
      </c>
      <c r="E1799">
        <v>-0.32100000000000001</v>
      </c>
      <c r="F1799">
        <v>0.35805999999999999</v>
      </c>
      <c r="G1799">
        <v>-3.4299999999999999E-3</v>
      </c>
      <c r="H1799">
        <v>2.0299999999999998</v>
      </c>
      <c r="I1799">
        <v>-0.47199999999999998</v>
      </c>
      <c r="J1799">
        <v>1.0373300000000001</v>
      </c>
    </row>
    <row r="1800" spans="1:10">
      <c r="A1800" s="14">
        <v>42797</v>
      </c>
      <c r="B1800">
        <v>1.7849999999999999</v>
      </c>
      <c r="C1800">
        <v>0.93600000000000005</v>
      </c>
      <c r="D1800">
        <v>-0.72440000000000004</v>
      </c>
      <c r="E1800">
        <v>-0.32200000000000001</v>
      </c>
      <c r="F1800">
        <v>0.35805999999999999</v>
      </c>
      <c r="G1800">
        <v>-1.414E-2</v>
      </c>
      <c r="H1800">
        <v>2.0449999999999999</v>
      </c>
      <c r="I1800">
        <v>-0.46899999999999997</v>
      </c>
      <c r="J1800">
        <v>1.0417799999999999</v>
      </c>
    </row>
    <row r="1801" spans="1:10">
      <c r="A1801" s="14">
        <v>42800</v>
      </c>
      <c r="B1801">
        <v>1.7849999999999999</v>
      </c>
      <c r="C1801">
        <v>0.93500000000000005</v>
      </c>
      <c r="D1801">
        <v>-0.72640000000000005</v>
      </c>
      <c r="E1801">
        <v>-0.32400000000000001</v>
      </c>
      <c r="F1801">
        <v>0.35805999999999999</v>
      </c>
      <c r="G1801">
        <v>-7.7099999999999998E-3</v>
      </c>
      <c r="H1801">
        <v>2.04</v>
      </c>
      <c r="I1801">
        <v>-0.48299999999999998</v>
      </c>
      <c r="J1801">
        <v>1.0565</v>
      </c>
    </row>
    <row r="1802" spans="1:10">
      <c r="A1802" s="14">
        <v>42801</v>
      </c>
      <c r="B1802">
        <v>1.7849999999999999</v>
      </c>
      <c r="C1802">
        <v>0.93300000000000005</v>
      </c>
      <c r="D1802">
        <v>-0.72640000000000005</v>
      </c>
      <c r="E1802">
        <v>-0.32600000000000001</v>
      </c>
      <c r="F1802">
        <v>0.35837999999999998</v>
      </c>
      <c r="G1802">
        <v>-2.0570000000000001E-2</v>
      </c>
      <c r="H1802">
        <v>2.0299999999999998</v>
      </c>
      <c r="I1802">
        <v>-0.497</v>
      </c>
      <c r="J1802">
        <v>1.05233</v>
      </c>
    </row>
    <row r="1803" spans="1:10">
      <c r="A1803" s="14">
        <v>42802</v>
      </c>
      <c r="B1803">
        <v>1.79</v>
      </c>
      <c r="C1803">
        <v>0.93300000000000005</v>
      </c>
      <c r="D1803">
        <v>-0.72640000000000005</v>
      </c>
      <c r="E1803">
        <v>-0.32700000000000001</v>
      </c>
      <c r="F1803">
        <v>0.35587999999999997</v>
      </c>
      <c r="G1803">
        <v>-1.771E-2</v>
      </c>
      <c r="H1803">
        <v>2.0350000000000001</v>
      </c>
      <c r="I1803">
        <v>-0.495</v>
      </c>
      <c r="J1803">
        <v>1.0501100000000001</v>
      </c>
    </row>
    <row r="1804" spans="1:10">
      <c r="A1804" s="14">
        <v>42803</v>
      </c>
      <c r="B1804">
        <v>1.7949999999999999</v>
      </c>
      <c r="C1804">
        <v>0.93200000000000005</v>
      </c>
      <c r="D1804">
        <v>-0.72619999999999996</v>
      </c>
      <c r="E1804">
        <v>-0.32700000000000001</v>
      </c>
      <c r="F1804">
        <v>0.35587999999999997</v>
      </c>
      <c r="G1804">
        <v>-9.1400000000000006E-3</v>
      </c>
      <c r="H1804">
        <v>2.04</v>
      </c>
      <c r="I1804">
        <v>-0.5</v>
      </c>
      <c r="J1804">
        <v>1.0534399999999999</v>
      </c>
    </row>
    <row r="1805" spans="1:10">
      <c r="A1805" s="14">
        <v>42804</v>
      </c>
      <c r="B1805">
        <v>1.7849999999999999</v>
      </c>
      <c r="C1805">
        <v>0.93</v>
      </c>
      <c r="D1805">
        <v>-0.72819999999999996</v>
      </c>
      <c r="E1805">
        <v>-0.32800000000000001</v>
      </c>
      <c r="F1805">
        <v>0.35431000000000001</v>
      </c>
      <c r="G1805">
        <v>-2.9139999999999999E-2</v>
      </c>
      <c r="H1805">
        <v>2.0150000000000001</v>
      </c>
      <c r="I1805">
        <v>-0.49299999999999999</v>
      </c>
      <c r="J1805">
        <v>1.054</v>
      </c>
    </row>
    <row r="1806" spans="1:10">
      <c r="A1806" s="14">
        <v>42807</v>
      </c>
      <c r="B1806">
        <v>1.7949999999999999</v>
      </c>
      <c r="C1806">
        <v>0.92900000000000005</v>
      </c>
      <c r="D1806">
        <v>-0.72819999999999996</v>
      </c>
      <c r="E1806">
        <v>-0.32900000000000001</v>
      </c>
      <c r="F1806">
        <v>0.35431000000000001</v>
      </c>
      <c r="G1806">
        <v>-2.1999999999999999E-2</v>
      </c>
      <c r="H1806">
        <v>2.0150000000000001</v>
      </c>
      <c r="I1806">
        <v>-0.49399999999999999</v>
      </c>
      <c r="J1806">
        <v>1.05233</v>
      </c>
    </row>
    <row r="1807" spans="1:10">
      <c r="A1807" s="14">
        <v>42808</v>
      </c>
      <c r="B1807">
        <v>1.7949999999999999</v>
      </c>
      <c r="C1807">
        <v>0.92800000000000005</v>
      </c>
      <c r="D1807">
        <v>-0.72919999999999996</v>
      </c>
      <c r="E1807">
        <v>-0.32900000000000001</v>
      </c>
      <c r="F1807">
        <v>0.35431000000000001</v>
      </c>
      <c r="G1807">
        <v>-2.486E-2</v>
      </c>
      <c r="H1807">
        <v>2.02</v>
      </c>
      <c r="I1807">
        <v>-0.49</v>
      </c>
      <c r="J1807">
        <v>1.054</v>
      </c>
    </row>
    <row r="1808" spans="1:10">
      <c r="A1808" s="14">
        <v>42809</v>
      </c>
      <c r="B1808">
        <v>1.79</v>
      </c>
      <c r="C1808">
        <v>0.92500000000000004</v>
      </c>
      <c r="D1808">
        <v>-0.72719999999999996</v>
      </c>
      <c r="E1808">
        <v>-0.32900000000000001</v>
      </c>
      <c r="F1808">
        <v>0.35369</v>
      </c>
      <c r="G1808">
        <v>-9.8600000000000007E-3</v>
      </c>
      <c r="H1808">
        <v>2.0099999999999998</v>
      </c>
      <c r="I1808">
        <v>-0.48299999999999998</v>
      </c>
      <c r="J1808">
        <v>1.0545599999999999</v>
      </c>
    </row>
    <row r="1809" spans="1:10">
      <c r="A1809" s="14">
        <v>42810</v>
      </c>
      <c r="B1809">
        <v>1.7949999999999999</v>
      </c>
      <c r="C1809">
        <v>0.92600000000000005</v>
      </c>
      <c r="D1809">
        <v>-0.72619999999999996</v>
      </c>
      <c r="E1809">
        <v>-0.32800000000000001</v>
      </c>
      <c r="F1809">
        <v>0.35649999999999998</v>
      </c>
      <c r="G1809">
        <v>-1.043E-2</v>
      </c>
      <c r="H1809">
        <v>2.0150000000000001</v>
      </c>
      <c r="I1809">
        <v>-0.46500000000000002</v>
      </c>
      <c r="J1809">
        <v>1.0640000000000001</v>
      </c>
    </row>
    <row r="1810" spans="1:10">
      <c r="A1810" s="14">
        <v>42811</v>
      </c>
      <c r="B1810">
        <v>1.7949999999999999</v>
      </c>
      <c r="C1810">
        <v>0.92800000000000005</v>
      </c>
      <c r="D1810">
        <v>-0.72599999999999998</v>
      </c>
      <c r="E1810">
        <v>-0.32700000000000001</v>
      </c>
      <c r="F1810">
        <v>0.35025000000000001</v>
      </c>
      <c r="G1810">
        <v>-1.5429999999999999E-2</v>
      </c>
      <c r="H1810">
        <v>2.0099999999999998</v>
      </c>
      <c r="I1810">
        <v>-0.47399999999999998</v>
      </c>
      <c r="J1810">
        <v>1.0927800000000001</v>
      </c>
    </row>
    <row r="1811" spans="1:10">
      <c r="A1811" s="14">
        <v>42814</v>
      </c>
      <c r="B1811">
        <v>1.7949999999999999</v>
      </c>
      <c r="C1811">
        <v>0.92800000000000005</v>
      </c>
      <c r="D1811">
        <v>-0.72599999999999998</v>
      </c>
      <c r="E1811">
        <v>-0.32800000000000001</v>
      </c>
      <c r="F1811">
        <v>0.35399999999999998</v>
      </c>
      <c r="G1811">
        <v>-8.9999999999999993E-3</v>
      </c>
      <c r="H1811">
        <v>2.0099999999999998</v>
      </c>
      <c r="I1811">
        <v>-0.48299999999999998</v>
      </c>
      <c r="J1811">
        <v>1.1000000000000001</v>
      </c>
    </row>
    <row r="1812" spans="1:10">
      <c r="A1812" s="14">
        <v>42815</v>
      </c>
      <c r="B1812">
        <v>1.7949999999999999</v>
      </c>
      <c r="C1812">
        <v>0.93</v>
      </c>
      <c r="D1812">
        <v>-0.72399999999999998</v>
      </c>
      <c r="E1812">
        <v>-0.32800000000000001</v>
      </c>
      <c r="F1812">
        <v>0.35555999999999999</v>
      </c>
      <c r="G1812">
        <v>-1.214E-2</v>
      </c>
      <c r="H1812">
        <v>1.99</v>
      </c>
      <c r="I1812">
        <v>-0.48299999999999998</v>
      </c>
      <c r="J1812">
        <v>1.1016699999999999</v>
      </c>
    </row>
    <row r="1813" spans="1:10">
      <c r="A1813" s="14">
        <v>42816</v>
      </c>
      <c r="B1813">
        <v>1.7949999999999999</v>
      </c>
      <c r="C1813">
        <v>0.93</v>
      </c>
      <c r="D1813">
        <v>-0.72299999999999998</v>
      </c>
      <c r="E1813">
        <v>-0.32800000000000001</v>
      </c>
      <c r="F1813">
        <v>0.35619000000000001</v>
      </c>
      <c r="G1813">
        <v>-7.8600000000000007E-3</v>
      </c>
      <c r="H1813">
        <v>2</v>
      </c>
      <c r="I1813">
        <v>-0.48899999999999999</v>
      </c>
      <c r="J1813">
        <v>1.10622</v>
      </c>
    </row>
    <row r="1814" spans="1:10">
      <c r="A1814" s="14">
        <v>42817</v>
      </c>
      <c r="B1814">
        <v>1.7949999999999999</v>
      </c>
      <c r="C1814">
        <v>0.93</v>
      </c>
      <c r="D1814">
        <v>-0.72299999999999998</v>
      </c>
      <c r="E1814">
        <v>-0.32800000000000001</v>
      </c>
      <c r="F1814">
        <v>0.35555999999999999</v>
      </c>
      <c r="G1814">
        <v>-1.643E-2</v>
      </c>
      <c r="H1814">
        <v>2</v>
      </c>
      <c r="I1814">
        <v>-0.495</v>
      </c>
      <c r="J1814">
        <v>1.10622</v>
      </c>
    </row>
    <row r="1815" spans="1:10">
      <c r="A1815" s="14">
        <v>42818</v>
      </c>
      <c r="B1815">
        <v>1.7949999999999999</v>
      </c>
      <c r="C1815">
        <v>0.93200000000000005</v>
      </c>
      <c r="D1815">
        <v>-0.72299999999999998</v>
      </c>
      <c r="E1815">
        <v>-0.32800000000000001</v>
      </c>
      <c r="F1815">
        <v>0.35205999999999998</v>
      </c>
      <c r="G1815">
        <v>-6.43E-3</v>
      </c>
      <c r="H1815">
        <v>2</v>
      </c>
      <c r="I1815">
        <v>-0.498</v>
      </c>
      <c r="J1815">
        <v>1.109</v>
      </c>
    </row>
    <row r="1816" spans="1:10">
      <c r="A1816" s="14">
        <v>42821</v>
      </c>
      <c r="B1816">
        <v>1.7949999999999999</v>
      </c>
      <c r="C1816">
        <v>0.94</v>
      </c>
      <c r="D1816">
        <v>-0.72299999999999998</v>
      </c>
      <c r="E1816">
        <v>-0.32700000000000001</v>
      </c>
      <c r="F1816">
        <v>0.34675</v>
      </c>
      <c r="G1816">
        <v>-1.0710000000000001E-2</v>
      </c>
      <c r="H1816">
        <v>2</v>
      </c>
      <c r="I1816">
        <v>-0.497</v>
      </c>
      <c r="J1816">
        <v>1.1195600000000001</v>
      </c>
    </row>
    <row r="1817" spans="1:10">
      <c r="A1817" s="14">
        <v>42822</v>
      </c>
      <c r="B1817">
        <v>1.7949999999999999</v>
      </c>
      <c r="C1817">
        <v>0.94099999999999995</v>
      </c>
      <c r="D1817">
        <v>-0.72299999999999998</v>
      </c>
      <c r="E1817">
        <v>-0.32800000000000001</v>
      </c>
      <c r="F1817">
        <v>0.34675</v>
      </c>
      <c r="G1817">
        <v>-1.214E-2</v>
      </c>
      <c r="H1817">
        <v>1.99</v>
      </c>
      <c r="I1817">
        <v>-0.5</v>
      </c>
      <c r="J1817">
        <v>1.1212200000000001</v>
      </c>
    </row>
    <row r="1818" spans="1:10">
      <c r="A1818" s="14">
        <v>42823</v>
      </c>
      <c r="B1818">
        <v>1.7949999999999999</v>
      </c>
      <c r="C1818">
        <v>0.94099999999999995</v>
      </c>
      <c r="D1818">
        <v>-0.72099999999999997</v>
      </c>
      <c r="E1818">
        <v>-0.32800000000000001</v>
      </c>
      <c r="F1818">
        <v>0.34375</v>
      </c>
      <c r="G1818">
        <v>-2.14E-3</v>
      </c>
      <c r="H1818">
        <v>1.98</v>
      </c>
      <c r="I1818">
        <v>-0.499</v>
      </c>
      <c r="J1818">
        <v>1.1312199999999999</v>
      </c>
    </row>
    <row r="1819" spans="1:10">
      <c r="A1819" s="14">
        <v>42824</v>
      </c>
      <c r="B1819">
        <v>1.7949999999999999</v>
      </c>
      <c r="C1819">
        <v>0.94099999999999995</v>
      </c>
      <c r="D1819">
        <v>-0.72799999999999998</v>
      </c>
      <c r="E1819">
        <v>-0.32800000000000001</v>
      </c>
      <c r="F1819">
        <v>0.34262999999999999</v>
      </c>
      <c r="G1819">
        <v>-1.643E-2</v>
      </c>
      <c r="H1819">
        <v>1.98</v>
      </c>
      <c r="I1819">
        <v>-0.49099999999999999</v>
      </c>
      <c r="J1819">
        <v>1.13733</v>
      </c>
    </row>
    <row r="1820" spans="1:10">
      <c r="A1820" s="14">
        <v>42825</v>
      </c>
      <c r="B1820">
        <v>1.7949999999999999</v>
      </c>
      <c r="C1820">
        <v>0.94099999999999995</v>
      </c>
      <c r="D1820">
        <v>-0.73</v>
      </c>
      <c r="E1820">
        <v>-0.32800000000000001</v>
      </c>
      <c r="F1820">
        <v>0.34388000000000002</v>
      </c>
      <c r="G1820">
        <v>-1.6709999999999999E-2</v>
      </c>
      <c r="H1820">
        <v>1.98</v>
      </c>
      <c r="I1820">
        <v>-0.48099999999999998</v>
      </c>
      <c r="J1820">
        <v>1.1481699999999999</v>
      </c>
    </row>
    <row r="1821" spans="1:10">
      <c r="A1821" s="14">
        <v>42828</v>
      </c>
      <c r="B1821">
        <v>1.7949999999999999</v>
      </c>
      <c r="C1821">
        <v>0.94</v>
      </c>
      <c r="D1821">
        <v>-0.72840000000000005</v>
      </c>
      <c r="E1821">
        <v>-0.32800000000000001</v>
      </c>
      <c r="F1821">
        <v>0.34499999999999997</v>
      </c>
      <c r="G1821">
        <v>-1.243E-2</v>
      </c>
      <c r="H1821">
        <v>1.99</v>
      </c>
      <c r="I1821">
        <v>-0.47</v>
      </c>
      <c r="J1821">
        <v>1.15178</v>
      </c>
    </row>
    <row r="1822" spans="1:10">
      <c r="A1822" s="14">
        <v>42829</v>
      </c>
      <c r="B1822">
        <v>1.79</v>
      </c>
      <c r="C1822">
        <v>0.94099999999999995</v>
      </c>
      <c r="D1822">
        <v>-0.72599999999999998</v>
      </c>
      <c r="E1822">
        <v>-0.32800000000000001</v>
      </c>
      <c r="F1822">
        <v>0.34438000000000002</v>
      </c>
      <c r="G1822">
        <v>-6.43E-3</v>
      </c>
      <c r="H1822">
        <v>1.98</v>
      </c>
      <c r="I1822">
        <v>-0.45900000000000002</v>
      </c>
      <c r="J1822">
        <v>1.15178</v>
      </c>
    </row>
    <row r="1823" spans="1:10">
      <c r="A1823" s="14">
        <v>42830</v>
      </c>
      <c r="B1823">
        <v>1.7849999999999999</v>
      </c>
      <c r="C1823">
        <v>0.94099999999999995</v>
      </c>
      <c r="D1823">
        <v>-0.72799999999999998</v>
      </c>
      <c r="E1823">
        <v>-0.32800000000000001</v>
      </c>
      <c r="F1823">
        <v>0.34181</v>
      </c>
      <c r="G1823">
        <v>-5.7099999999999998E-3</v>
      </c>
      <c r="H1823">
        <v>1.9750000000000001</v>
      </c>
      <c r="I1823">
        <v>-0.44400000000000001</v>
      </c>
      <c r="J1823">
        <v>1.15622</v>
      </c>
    </row>
    <row r="1824" spans="1:10">
      <c r="A1824" s="14">
        <v>42831</v>
      </c>
      <c r="B1824">
        <v>1.7849999999999999</v>
      </c>
      <c r="C1824">
        <v>0.94099999999999995</v>
      </c>
      <c r="D1824">
        <v>-0.72799999999999998</v>
      </c>
      <c r="E1824">
        <v>-0.32900000000000001</v>
      </c>
      <c r="F1824">
        <v>0.34312999999999999</v>
      </c>
      <c r="G1824">
        <v>3.5699999999999998E-3</v>
      </c>
      <c r="H1824">
        <v>1.98</v>
      </c>
      <c r="I1824">
        <v>-0.435</v>
      </c>
      <c r="J1824">
        <v>1.15622</v>
      </c>
    </row>
    <row r="1825" spans="1:10">
      <c r="A1825" s="14">
        <v>42832</v>
      </c>
      <c r="B1825">
        <v>1.7849999999999999</v>
      </c>
      <c r="C1825">
        <v>0.94099999999999995</v>
      </c>
      <c r="D1825">
        <v>-0.72799999999999998</v>
      </c>
      <c r="E1825">
        <v>-0.32900000000000001</v>
      </c>
      <c r="F1825">
        <v>0.34288000000000002</v>
      </c>
      <c r="G1825">
        <v>5.4299999999999999E-3</v>
      </c>
      <c r="H1825">
        <v>1.9930000000000001</v>
      </c>
      <c r="I1825">
        <v>-0.439</v>
      </c>
      <c r="J1825">
        <v>1.1567799999999999</v>
      </c>
    </row>
    <row r="1826" spans="1:10">
      <c r="A1826" s="14">
        <v>42835</v>
      </c>
      <c r="B1826">
        <v>1.7749999999999999</v>
      </c>
      <c r="C1826">
        <v>0.94099999999999995</v>
      </c>
      <c r="D1826">
        <v>-0.73</v>
      </c>
      <c r="E1826">
        <v>-0.32800000000000001</v>
      </c>
      <c r="F1826">
        <v>0.34288000000000002</v>
      </c>
      <c r="G1826">
        <v>4.1500000000000002E-2</v>
      </c>
      <c r="H1826">
        <v>1.99</v>
      </c>
      <c r="I1826">
        <v>-0.439</v>
      </c>
      <c r="J1826">
        <v>1.15289</v>
      </c>
    </row>
    <row r="1827" spans="1:10">
      <c r="A1827" s="14">
        <v>42836</v>
      </c>
      <c r="B1827">
        <v>1.7649999999999999</v>
      </c>
      <c r="C1827">
        <v>0.94</v>
      </c>
      <c r="D1827">
        <v>-0.73119999999999996</v>
      </c>
      <c r="E1827">
        <v>-0.32800000000000001</v>
      </c>
      <c r="F1827">
        <v>0.34131</v>
      </c>
      <c r="G1827">
        <v>1.864E-2</v>
      </c>
      <c r="H1827">
        <v>1.99</v>
      </c>
      <c r="I1827">
        <v>-0.44</v>
      </c>
      <c r="J1827">
        <v>1.1512800000000001</v>
      </c>
    </row>
    <row r="1828" spans="1:10">
      <c r="A1828" s="14">
        <v>42837</v>
      </c>
      <c r="B1828">
        <v>1.7649999999999999</v>
      </c>
      <c r="C1828">
        <v>0.93799999999999994</v>
      </c>
      <c r="D1828">
        <v>-0.73119999999999996</v>
      </c>
      <c r="E1828">
        <v>-0.32800000000000001</v>
      </c>
      <c r="F1828">
        <v>0.34475</v>
      </c>
      <c r="G1828">
        <v>1.2930000000000001E-2</v>
      </c>
      <c r="H1828">
        <v>1.97</v>
      </c>
      <c r="I1828">
        <v>-0.439</v>
      </c>
      <c r="J1828">
        <v>1.1518900000000001</v>
      </c>
    </row>
    <row r="1829" spans="1:10">
      <c r="A1829" s="14">
        <v>42838</v>
      </c>
      <c r="B1829">
        <v>1.7649999999999999</v>
      </c>
      <c r="C1829">
        <v>0.93400000000000005</v>
      </c>
      <c r="D1829">
        <v>-0.73240000000000005</v>
      </c>
      <c r="E1829">
        <v>-0.32900000000000001</v>
      </c>
      <c r="F1829">
        <v>0.34162999999999999</v>
      </c>
      <c r="G1829">
        <v>2.0789999999999999E-2</v>
      </c>
      <c r="H1829">
        <v>1.9750000000000001</v>
      </c>
      <c r="I1829">
        <v>-0.44700000000000001</v>
      </c>
      <c r="J1829">
        <v>1.15222</v>
      </c>
    </row>
    <row r="1830" spans="1:10">
      <c r="A1830" s="14">
        <v>42843</v>
      </c>
      <c r="B1830">
        <v>1.7649999999999999</v>
      </c>
      <c r="C1830">
        <v>0.92600000000000005</v>
      </c>
      <c r="D1830">
        <v>-0.73019999999999996</v>
      </c>
      <c r="E1830">
        <v>-0.32900000000000001</v>
      </c>
      <c r="F1830">
        <v>0.34038000000000002</v>
      </c>
      <c r="G1830">
        <v>2.436E-2</v>
      </c>
      <c r="H1830">
        <v>1.9750000000000001</v>
      </c>
      <c r="I1830">
        <v>-0.45500000000000002</v>
      </c>
      <c r="J1830">
        <v>1.1467799999999999</v>
      </c>
    </row>
    <row r="1831" spans="1:10">
      <c r="A1831" s="14">
        <v>42844</v>
      </c>
      <c r="B1831">
        <v>1.75</v>
      </c>
      <c r="C1831">
        <v>0.92600000000000005</v>
      </c>
      <c r="D1831">
        <v>-0.7298</v>
      </c>
      <c r="E1831">
        <v>-0.32900000000000001</v>
      </c>
      <c r="F1831">
        <v>0.33744000000000002</v>
      </c>
      <c r="G1831">
        <v>1.3639999999999999E-2</v>
      </c>
      <c r="H1831">
        <v>1.97</v>
      </c>
      <c r="I1831">
        <v>-0.46100000000000002</v>
      </c>
      <c r="J1831">
        <v>1.14761</v>
      </c>
    </row>
    <row r="1832" spans="1:10">
      <c r="A1832" s="14">
        <v>42845</v>
      </c>
      <c r="B1832">
        <v>1.75</v>
      </c>
      <c r="C1832">
        <v>0.92600000000000005</v>
      </c>
      <c r="D1832">
        <v>-0.72960000000000003</v>
      </c>
      <c r="E1832">
        <v>-0.33</v>
      </c>
      <c r="F1832">
        <v>0.33744000000000002</v>
      </c>
      <c r="G1832">
        <v>2.5930000000000002E-2</v>
      </c>
      <c r="H1832">
        <v>1.9750000000000001</v>
      </c>
      <c r="I1832">
        <v>-0.46100000000000002</v>
      </c>
      <c r="J1832">
        <v>1.1495599999999999</v>
      </c>
    </row>
    <row r="1833" spans="1:10">
      <c r="A1833" s="14">
        <v>42846</v>
      </c>
      <c r="B1833">
        <v>1.75</v>
      </c>
      <c r="C1833">
        <v>0.92600000000000005</v>
      </c>
      <c r="D1833">
        <v>-0.72960000000000003</v>
      </c>
      <c r="E1833">
        <v>-0.32900000000000001</v>
      </c>
      <c r="F1833">
        <v>0.33931</v>
      </c>
      <c r="G1833">
        <v>2.164E-2</v>
      </c>
      <c r="H1833">
        <v>1.9750000000000001</v>
      </c>
      <c r="I1833">
        <v>-0.46500000000000002</v>
      </c>
      <c r="J1833">
        <v>1.1498299999999999</v>
      </c>
    </row>
    <row r="1834" spans="1:10">
      <c r="A1834" s="14">
        <v>42849</v>
      </c>
      <c r="B1834">
        <v>1.7450000000000001</v>
      </c>
      <c r="C1834">
        <v>0.92400000000000004</v>
      </c>
      <c r="D1834">
        <v>-0.72960000000000003</v>
      </c>
      <c r="E1834">
        <v>-0.32900000000000001</v>
      </c>
      <c r="F1834">
        <v>0.33531</v>
      </c>
      <c r="G1834">
        <v>3.5209999999999998E-2</v>
      </c>
      <c r="H1834">
        <v>1.98</v>
      </c>
      <c r="I1834">
        <v>-0.47299999999999998</v>
      </c>
      <c r="J1834">
        <v>1.1498299999999999</v>
      </c>
    </row>
    <row r="1835" spans="1:10">
      <c r="A1835" s="14">
        <v>42851</v>
      </c>
      <c r="B1835">
        <v>1.7450000000000001</v>
      </c>
      <c r="C1835">
        <v>0.92400000000000004</v>
      </c>
      <c r="D1835">
        <v>-0.7298</v>
      </c>
      <c r="E1835">
        <v>-0.32900000000000001</v>
      </c>
      <c r="F1835">
        <v>0.33618999999999999</v>
      </c>
      <c r="G1835">
        <v>3.5209999999999998E-2</v>
      </c>
      <c r="H1835">
        <v>1.99</v>
      </c>
      <c r="I1835">
        <v>-0.47099999999999997</v>
      </c>
      <c r="J1835">
        <v>1.15039</v>
      </c>
    </row>
    <row r="1836" spans="1:10">
      <c r="A1836" s="14">
        <v>42852</v>
      </c>
      <c r="B1836">
        <v>1.7450000000000001</v>
      </c>
      <c r="C1836">
        <v>0.92400000000000004</v>
      </c>
      <c r="D1836">
        <v>-0.7298</v>
      </c>
      <c r="E1836">
        <v>-0.33</v>
      </c>
      <c r="F1836">
        <v>0.33881</v>
      </c>
      <c r="G1836">
        <v>2.664E-2</v>
      </c>
      <c r="H1836">
        <v>2</v>
      </c>
      <c r="I1836">
        <v>-0.46899999999999997</v>
      </c>
      <c r="J1836">
        <v>1.1553899999999999</v>
      </c>
    </row>
    <row r="1837" spans="1:10">
      <c r="A1837" s="14">
        <v>42853</v>
      </c>
      <c r="B1837">
        <v>1.7450000000000001</v>
      </c>
      <c r="C1837">
        <v>0.91600000000000004</v>
      </c>
      <c r="D1837">
        <v>-0.7298</v>
      </c>
      <c r="E1837">
        <v>-0.32900000000000001</v>
      </c>
      <c r="F1837">
        <v>0.33844000000000002</v>
      </c>
      <c r="G1837">
        <v>2.8289999999999999E-2</v>
      </c>
      <c r="H1837">
        <v>2.0150000000000001</v>
      </c>
      <c r="I1837">
        <v>-0.46899999999999997</v>
      </c>
      <c r="J1837">
        <v>1.15761</v>
      </c>
    </row>
    <row r="1838" spans="1:10">
      <c r="A1838" s="14">
        <v>42856</v>
      </c>
      <c r="B1838">
        <v>1.7450000000000001</v>
      </c>
      <c r="C1838">
        <v>0.91200000000000003</v>
      </c>
      <c r="D1838">
        <v>-0.73280000000000001</v>
      </c>
      <c r="E1838">
        <v>-0.32900000000000001</v>
      </c>
      <c r="F1838">
        <v>0.33812999999999999</v>
      </c>
      <c r="G1838">
        <v>8.8599999999999998E-3</v>
      </c>
      <c r="H1838">
        <v>2.0099999999999998</v>
      </c>
      <c r="I1838">
        <v>-0.46600000000000003</v>
      </c>
      <c r="J1838">
        <v>1.15567</v>
      </c>
    </row>
    <row r="1839" spans="1:10">
      <c r="A1839" s="14">
        <v>42857</v>
      </c>
      <c r="B1839">
        <v>1.7450000000000001</v>
      </c>
      <c r="C1839">
        <v>0.91200000000000003</v>
      </c>
      <c r="D1839">
        <v>-0.73319999999999996</v>
      </c>
      <c r="E1839">
        <v>-0.32900000000000001</v>
      </c>
      <c r="F1839">
        <v>0.33975</v>
      </c>
      <c r="G1839">
        <v>1.8859999999999998E-2</v>
      </c>
      <c r="H1839">
        <v>1.9750000000000001</v>
      </c>
      <c r="I1839">
        <v>-0.46899999999999997</v>
      </c>
      <c r="J1839">
        <v>1.1551100000000001</v>
      </c>
    </row>
    <row r="1840" spans="1:10">
      <c r="A1840" s="14">
        <v>42858</v>
      </c>
      <c r="B1840">
        <v>1.7350000000000001</v>
      </c>
      <c r="C1840">
        <v>0.90700000000000003</v>
      </c>
      <c r="D1840">
        <v>-0.73219999999999996</v>
      </c>
      <c r="E1840">
        <v>-0.32900000000000001</v>
      </c>
      <c r="F1840">
        <v>0.33881</v>
      </c>
      <c r="G1840">
        <v>1.6709999999999999E-2</v>
      </c>
      <c r="H1840">
        <v>2.0249999999999999</v>
      </c>
      <c r="I1840">
        <v>-0.47499999999999998</v>
      </c>
      <c r="J1840">
        <v>1.1584399999999999</v>
      </c>
    </row>
    <row r="1841" spans="1:10">
      <c r="A1841" s="14">
        <v>42859</v>
      </c>
      <c r="B1841">
        <v>1.7350000000000001</v>
      </c>
      <c r="C1841">
        <v>0.9</v>
      </c>
      <c r="D1841">
        <v>-0.73219999999999996</v>
      </c>
      <c r="E1841">
        <v>-0.32800000000000001</v>
      </c>
      <c r="F1841">
        <v>0.33931</v>
      </c>
      <c r="G1841">
        <v>1.264E-2</v>
      </c>
      <c r="H1841">
        <v>2.0249999999999999</v>
      </c>
      <c r="I1841">
        <v>-0.47199999999999998</v>
      </c>
      <c r="J1841">
        <v>1.1584399999999999</v>
      </c>
    </row>
    <row r="1842" spans="1:10">
      <c r="A1842" s="14">
        <v>42860</v>
      </c>
      <c r="B1842">
        <v>1.7350000000000001</v>
      </c>
      <c r="C1842">
        <v>0.89500000000000002</v>
      </c>
      <c r="D1842">
        <v>-0.73219999999999996</v>
      </c>
      <c r="E1842">
        <v>-0.32900000000000001</v>
      </c>
      <c r="F1842">
        <v>0.33556000000000002</v>
      </c>
      <c r="G1842">
        <v>9.7900000000000001E-3</v>
      </c>
      <c r="H1842">
        <v>2.02</v>
      </c>
      <c r="I1842">
        <v>-0.47399999999999998</v>
      </c>
      <c r="J1842">
        <v>1.15622</v>
      </c>
    </row>
    <row r="1843" spans="1:10">
      <c r="A1843" s="14">
        <v>42863</v>
      </c>
      <c r="B1843">
        <v>1.7350000000000001</v>
      </c>
      <c r="C1843">
        <v>0.88900000000000001</v>
      </c>
      <c r="D1843">
        <v>-0.73219999999999996</v>
      </c>
      <c r="E1843">
        <v>-0.32900000000000001</v>
      </c>
      <c r="F1843">
        <v>0.33681</v>
      </c>
      <c r="G1843">
        <v>8.0000000000000002E-3</v>
      </c>
      <c r="H1843">
        <v>2.02</v>
      </c>
      <c r="I1843">
        <v>-0.47899999999999998</v>
      </c>
      <c r="J1843">
        <v>1.15567</v>
      </c>
    </row>
    <row r="1844" spans="1:10">
      <c r="A1844" s="14">
        <v>42864</v>
      </c>
      <c r="B1844">
        <v>1.7350000000000001</v>
      </c>
      <c r="C1844">
        <v>0.88800000000000001</v>
      </c>
      <c r="D1844">
        <v>-0.73219999999999996</v>
      </c>
      <c r="E1844">
        <v>-0.32900000000000001</v>
      </c>
      <c r="F1844">
        <v>0.33588000000000001</v>
      </c>
      <c r="G1844">
        <v>5.4999999999999997E-3</v>
      </c>
      <c r="H1844">
        <v>2.02</v>
      </c>
      <c r="I1844">
        <v>-0.47599999999999998</v>
      </c>
      <c r="J1844">
        <v>1.15317</v>
      </c>
    </row>
    <row r="1845" spans="1:10">
      <c r="A1845" s="14">
        <v>42865</v>
      </c>
      <c r="B1845">
        <v>1.7350000000000001</v>
      </c>
      <c r="C1845">
        <v>0.88800000000000001</v>
      </c>
      <c r="D1845">
        <v>-0.73219999999999996</v>
      </c>
      <c r="E1845">
        <v>-0.33</v>
      </c>
      <c r="F1845">
        <v>0.33524999999999999</v>
      </c>
      <c r="G1845">
        <v>1.193E-2</v>
      </c>
      <c r="H1845">
        <v>2.0299999999999998</v>
      </c>
      <c r="I1845">
        <v>-0.47599999999999998</v>
      </c>
      <c r="J1845">
        <v>1.15622</v>
      </c>
    </row>
    <row r="1846" spans="1:10">
      <c r="A1846" s="14">
        <v>42866</v>
      </c>
      <c r="B1846">
        <v>1.7350000000000001</v>
      </c>
      <c r="C1846">
        <v>0.88800000000000001</v>
      </c>
      <c r="D1846">
        <v>-0.73219999999999996</v>
      </c>
      <c r="E1846">
        <v>-0.33</v>
      </c>
      <c r="F1846">
        <v>0.33400000000000002</v>
      </c>
      <c r="G1846">
        <v>1.3140000000000001E-2</v>
      </c>
      <c r="H1846">
        <v>2.04</v>
      </c>
      <c r="I1846">
        <v>-0.47699999999999998</v>
      </c>
      <c r="J1846">
        <v>1.1665000000000001</v>
      </c>
    </row>
    <row r="1847" spans="1:10">
      <c r="A1847" s="14">
        <v>42867</v>
      </c>
      <c r="B1847">
        <v>1.7350000000000001</v>
      </c>
      <c r="C1847">
        <v>0.88800000000000001</v>
      </c>
      <c r="D1847">
        <v>-0.73</v>
      </c>
      <c r="E1847">
        <v>-0.32900000000000001</v>
      </c>
      <c r="F1847">
        <v>0.32874999999999999</v>
      </c>
      <c r="G1847">
        <v>8.5000000000000006E-3</v>
      </c>
      <c r="H1847">
        <v>2.04</v>
      </c>
      <c r="I1847">
        <v>-0.47199999999999998</v>
      </c>
      <c r="J1847">
        <v>1.17039</v>
      </c>
    </row>
    <row r="1848" spans="1:10">
      <c r="A1848" s="14">
        <v>42870</v>
      </c>
      <c r="B1848">
        <v>1.7350000000000001</v>
      </c>
      <c r="C1848">
        <v>0.88600000000000001</v>
      </c>
      <c r="D1848">
        <v>-0.73</v>
      </c>
      <c r="E1848">
        <v>-0.32900000000000001</v>
      </c>
      <c r="F1848">
        <v>0.32450000000000001</v>
      </c>
      <c r="G1848">
        <v>3.8600000000000001E-3</v>
      </c>
      <c r="H1848">
        <v>2.0249999999999999</v>
      </c>
      <c r="I1848">
        <v>-0.47499999999999998</v>
      </c>
      <c r="J1848">
        <v>1.17178</v>
      </c>
    </row>
    <row r="1849" spans="1:10">
      <c r="A1849" s="14">
        <v>42871</v>
      </c>
      <c r="B1849">
        <v>1.7350000000000001</v>
      </c>
      <c r="C1849">
        <v>0.88600000000000001</v>
      </c>
      <c r="D1849">
        <v>-0.73</v>
      </c>
      <c r="E1849">
        <v>-0.32900000000000001</v>
      </c>
      <c r="F1849">
        <v>0.32400000000000001</v>
      </c>
      <c r="G1849">
        <v>9.9299999999999996E-3</v>
      </c>
      <c r="H1849">
        <v>2.0299999999999998</v>
      </c>
      <c r="I1849">
        <v>-0.47799999999999998</v>
      </c>
      <c r="J1849">
        <v>1.1695599999999999</v>
      </c>
    </row>
    <row r="1850" spans="1:10">
      <c r="A1850" s="14">
        <v>42872</v>
      </c>
      <c r="B1850">
        <v>1.7350000000000001</v>
      </c>
      <c r="C1850">
        <v>0.88600000000000001</v>
      </c>
      <c r="D1850">
        <v>-0.73</v>
      </c>
      <c r="E1850">
        <v>-0.32900000000000001</v>
      </c>
      <c r="F1850">
        <v>0.32524999999999998</v>
      </c>
      <c r="G1850">
        <v>2.4299999999999999E-3</v>
      </c>
      <c r="H1850">
        <v>2.02</v>
      </c>
      <c r="I1850">
        <v>-0.47599999999999998</v>
      </c>
      <c r="J1850">
        <v>1.1723300000000001</v>
      </c>
    </row>
    <row r="1851" spans="1:10">
      <c r="A1851" s="14">
        <v>42873</v>
      </c>
      <c r="B1851">
        <v>1.7350000000000001</v>
      </c>
      <c r="C1851">
        <v>0.88600000000000001</v>
      </c>
      <c r="D1851">
        <v>-0.73199999999999998</v>
      </c>
      <c r="E1851">
        <v>-0.32900000000000001</v>
      </c>
      <c r="F1851">
        <v>0.32368999999999998</v>
      </c>
      <c r="G1851">
        <v>-4.2999999999999999E-4</v>
      </c>
      <c r="H1851">
        <v>2.0099999999999998</v>
      </c>
      <c r="I1851">
        <v>-0.48</v>
      </c>
      <c r="J1851">
        <v>1.1737200000000001</v>
      </c>
    </row>
    <row r="1852" spans="1:10">
      <c r="A1852" s="14">
        <v>42874</v>
      </c>
      <c r="B1852">
        <v>1.7350000000000001</v>
      </c>
      <c r="C1852">
        <v>0.88600000000000001</v>
      </c>
      <c r="D1852">
        <v>-0.73199999999999998</v>
      </c>
      <c r="E1852">
        <v>-0.33</v>
      </c>
      <c r="F1852">
        <v>0.32180999999999998</v>
      </c>
      <c r="G1852">
        <v>7.1000000000000002E-4</v>
      </c>
      <c r="H1852">
        <v>1.9950000000000001</v>
      </c>
      <c r="I1852">
        <v>-0.48299999999999998</v>
      </c>
      <c r="J1852">
        <v>1.1712199999999999</v>
      </c>
    </row>
    <row r="1853" spans="1:10">
      <c r="A1853" s="14">
        <v>42877</v>
      </c>
      <c r="B1853">
        <v>1.7350000000000001</v>
      </c>
      <c r="C1853">
        <v>0.88800000000000001</v>
      </c>
      <c r="D1853">
        <v>-0.73199999999999998</v>
      </c>
      <c r="E1853">
        <v>-0.33</v>
      </c>
      <c r="F1853">
        <v>0.32306000000000001</v>
      </c>
      <c r="G1853">
        <v>4.2999999999999999E-4</v>
      </c>
      <c r="H1853">
        <v>1.99</v>
      </c>
      <c r="I1853">
        <v>-0.48</v>
      </c>
      <c r="J1853">
        <v>1.1792800000000001</v>
      </c>
    </row>
    <row r="1854" spans="1:10">
      <c r="A1854" s="14">
        <v>42878</v>
      </c>
      <c r="B1854">
        <v>1.7350000000000001</v>
      </c>
      <c r="C1854">
        <v>0.89</v>
      </c>
      <c r="D1854">
        <v>-0.73199999999999998</v>
      </c>
      <c r="E1854">
        <v>-0.33</v>
      </c>
      <c r="F1854">
        <v>0.32118999999999998</v>
      </c>
      <c r="G1854">
        <v>1.8600000000000001E-3</v>
      </c>
      <c r="H1854">
        <v>1.99</v>
      </c>
      <c r="I1854">
        <v>-0.47699999999999998</v>
      </c>
      <c r="J1854">
        <v>1.1803900000000001</v>
      </c>
    </row>
    <row r="1855" spans="1:10">
      <c r="A1855" s="14">
        <v>42879</v>
      </c>
      <c r="B1855">
        <v>1.7350000000000001</v>
      </c>
      <c r="C1855">
        <v>0.89200000000000002</v>
      </c>
      <c r="D1855">
        <v>-0.73199999999999998</v>
      </c>
      <c r="E1855">
        <v>-0.33</v>
      </c>
      <c r="F1855">
        <v>0.31963000000000003</v>
      </c>
      <c r="G1855">
        <v>-1E-3</v>
      </c>
      <c r="H1855">
        <v>2</v>
      </c>
      <c r="I1855">
        <v>-0.48499999999999999</v>
      </c>
      <c r="J1855">
        <v>1.1845600000000001</v>
      </c>
    </row>
    <row r="1856" spans="1:10">
      <c r="A1856" s="14">
        <v>42880</v>
      </c>
      <c r="B1856">
        <v>1.7350000000000001</v>
      </c>
      <c r="C1856">
        <v>0.89400000000000002</v>
      </c>
      <c r="D1856">
        <v>-0.72899999999999998</v>
      </c>
      <c r="E1856">
        <v>-0.33</v>
      </c>
      <c r="F1856">
        <v>0.31838</v>
      </c>
      <c r="G1856">
        <v>6.1399999999999996E-3</v>
      </c>
      <c r="H1856">
        <v>2</v>
      </c>
      <c r="I1856">
        <v>-0.49299999999999999</v>
      </c>
      <c r="J1856">
        <v>1.1819999999999999</v>
      </c>
    </row>
    <row r="1857" spans="1:10">
      <c r="A1857" s="14">
        <v>42881</v>
      </c>
      <c r="B1857">
        <v>1.7350000000000001</v>
      </c>
      <c r="C1857">
        <v>0.89900000000000002</v>
      </c>
      <c r="D1857">
        <v>-0.72699999999999998</v>
      </c>
      <c r="E1857">
        <v>-0.33</v>
      </c>
      <c r="F1857">
        <v>0.31463000000000002</v>
      </c>
      <c r="G1857">
        <v>1.5E-3</v>
      </c>
      <c r="H1857">
        <v>2</v>
      </c>
      <c r="I1857">
        <v>-0.499</v>
      </c>
      <c r="J1857">
        <v>1.1809400000000001</v>
      </c>
    </row>
    <row r="1858" spans="1:10">
      <c r="A1858" s="14">
        <v>42884</v>
      </c>
      <c r="B1858">
        <v>1.7350000000000001</v>
      </c>
      <c r="C1858">
        <v>0.89900000000000002</v>
      </c>
      <c r="D1858">
        <v>-0.72699999999999998</v>
      </c>
      <c r="E1858">
        <v>-0.33</v>
      </c>
      <c r="F1858">
        <v>0.31463000000000002</v>
      </c>
      <c r="G1858">
        <v>-9.3000000000000005E-4</v>
      </c>
      <c r="H1858">
        <v>2</v>
      </c>
      <c r="I1858">
        <v>-0.498</v>
      </c>
      <c r="J1858">
        <v>1.1817800000000001</v>
      </c>
    </row>
    <row r="1859" spans="1:10">
      <c r="A1859" s="14">
        <v>42885</v>
      </c>
      <c r="B1859">
        <v>1.7350000000000001</v>
      </c>
      <c r="C1859">
        <v>0.89800000000000002</v>
      </c>
      <c r="D1859">
        <v>-0.72699999999999998</v>
      </c>
      <c r="E1859">
        <v>-0.32900000000000001</v>
      </c>
      <c r="F1859">
        <v>0.314</v>
      </c>
      <c r="G1859">
        <v>-5.9300000000000004E-3</v>
      </c>
      <c r="H1859">
        <v>2</v>
      </c>
      <c r="I1859">
        <v>-0.498</v>
      </c>
      <c r="J1859">
        <v>1.1795599999999999</v>
      </c>
    </row>
    <row r="1860" spans="1:10">
      <c r="A1860" s="14">
        <v>42886</v>
      </c>
      <c r="B1860">
        <v>1.7350000000000001</v>
      </c>
      <c r="C1860">
        <v>0.89500000000000002</v>
      </c>
      <c r="D1860">
        <v>-0.72699999999999998</v>
      </c>
      <c r="E1860">
        <v>-0.33</v>
      </c>
      <c r="F1860">
        <v>0.31524999999999997</v>
      </c>
      <c r="G1860">
        <v>-1.0070000000000001E-2</v>
      </c>
      <c r="H1860">
        <v>1.9850000000000001</v>
      </c>
      <c r="I1860">
        <v>-0.495</v>
      </c>
      <c r="J1860">
        <v>1.17944</v>
      </c>
    </row>
    <row r="1861" spans="1:10">
      <c r="A1861" s="14">
        <v>42887</v>
      </c>
      <c r="B1861">
        <v>1.7350000000000001</v>
      </c>
      <c r="C1861">
        <v>0.89300000000000002</v>
      </c>
      <c r="D1861">
        <v>-0.72699999999999998</v>
      </c>
      <c r="E1861">
        <v>-0.33</v>
      </c>
      <c r="F1861">
        <v>0.31244</v>
      </c>
      <c r="G1861">
        <v>-8.6400000000000001E-3</v>
      </c>
      <c r="H1861">
        <v>1.9750000000000001</v>
      </c>
      <c r="I1861">
        <v>-0.497</v>
      </c>
      <c r="J1861">
        <v>1.1811700000000001</v>
      </c>
    </row>
    <row r="1862" spans="1:10">
      <c r="A1862" s="14">
        <v>42888</v>
      </c>
      <c r="B1862">
        <v>1.73</v>
      </c>
      <c r="C1862">
        <v>0.89</v>
      </c>
      <c r="D1862">
        <v>-0.72899999999999998</v>
      </c>
      <c r="E1862">
        <v>-0.32900000000000001</v>
      </c>
      <c r="F1862">
        <v>0.31119000000000002</v>
      </c>
      <c r="G1862">
        <v>-1.1209999999999999E-2</v>
      </c>
      <c r="H1862">
        <v>1.9650000000000001</v>
      </c>
      <c r="I1862">
        <v>-0.5</v>
      </c>
      <c r="J1862">
        <v>1.17839</v>
      </c>
    </row>
    <row r="1863" spans="1:10">
      <c r="A1863" s="14">
        <v>42891</v>
      </c>
      <c r="B1863">
        <v>1.73</v>
      </c>
      <c r="C1863">
        <v>0.88900000000000001</v>
      </c>
      <c r="D1863">
        <v>-0.72919999999999996</v>
      </c>
      <c r="E1863">
        <v>-0.33</v>
      </c>
      <c r="F1863">
        <v>0.30681000000000003</v>
      </c>
      <c r="G1863">
        <v>-1.2789999999999999E-2</v>
      </c>
      <c r="H1863">
        <v>1.96</v>
      </c>
      <c r="I1863">
        <v>-0.501</v>
      </c>
      <c r="J1863">
        <v>1.1717200000000001</v>
      </c>
    </row>
    <row r="1864" spans="1:10">
      <c r="A1864" s="14">
        <v>42892</v>
      </c>
      <c r="B1864">
        <v>1.73</v>
      </c>
      <c r="C1864">
        <v>0.88900000000000001</v>
      </c>
      <c r="D1864">
        <v>-0.72919999999999996</v>
      </c>
      <c r="E1864">
        <v>-0.33</v>
      </c>
      <c r="F1864">
        <v>0.30431000000000002</v>
      </c>
      <c r="G1864">
        <v>-1.2789999999999999E-2</v>
      </c>
      <c r="H1864">
        <v>1.96</v>
      </c>
      <c r="I1864">
        <v>-0.503</v>
      </c>
      <c r="J1864">
        <v>1.1864399999999999</v>
      </c>
    </row>
    <row r="1865" spans="1:10">
      <c r="A1865" s="14">
        <v>42893</v>
      </c>
      <c r="B1865">
        <v>1.7350000000000001</v>
      </c>
      <c r="C1865">
        <v>0.88800000000000001</v>
      </c>
      <c r="D1865">
        <v>-0.72919999999999996</v>
      </c>
      <c r="E1865">
        <v>-0.33200000000000002</v>
      </c>
      <c r="F1865">
        <v>0.30369000000000002</v>
      </c>
      <c r="G1865">
        <v>-1.2789999999999999E-2</v>
      </c>
      <c r="H1865">
        <v>1.96</v>
      </c>
      <c r="I1865">
        <v>-0.503</v>
      </c>
      <c r="J1865">
        <v>1.1919999999999999</v>
      </c>
    </row>
    <row r="1866" spans="1:10">
      <c r="A1866" s="14">
        <v>42894</v>
      </c>
      <c r="B1866">
        <v>1.7250000000000001</v>
      </c>
      <c r="C1866">
        <v>0.89800000000000002</v>
      </c>
      <c r="D1866">
        <v>-0.72919999999999996</v>
      </c>
      <c r="E1866">
        <v>-0.33200000000000002</v>
      </c>
      <c r="F1866">
        <v>0.30431000000000002</v>
      </c>
      <c r="G1866">
        <v>-1.2789999999999999E-2</v>
      </c>
      <c r="H1866">
        <v>1.9750000000000001</v>
      </c>
      <c r="I1866">
        <v>-0.503</v>
      </c>
      <c r="J1866">
        <v>1.1886699999999999</v>
      </c>
    </row>
    <row r="1867" spans="1:10">
      <c r="A1867" s="14">
        <v>42895</v>
      </c>
      <c r="B1867">
        <v>1.7250000000000001</v>
      </c>
      <c r="C1867">
        <v>0.90200000000000002</v>
      </c>
      <c r="D1867">
        <v>-0.72919999999999996</v>
      </c>
      <c r="E1867">
        <v>-0.33200000000000002</v>
      </c>
      <c r="F1867">
        <v>0.30243999999999999</v>
      </c>
      <c r="G1867">
        <v>-1.3860000000000001E-2</v>
      </c>
      <c r="H1867">
        <v>1.9750000000000001</v>
      </c>
      <c r="I1867">
        <v>-0.504</v>
      </c>
      <c r="J1867">
        <v>1.1976100000000001</v>
      </c>
    </row>
    <row r="1868" spans="1:10">
      <c r="A1868" s="14">
        <v>42899</v>
      </c>
      <c r="B1868">
        <v>1.72</v>
      </c>
      <c r="C1868">
        <v>0.90900000000000003</v>
      </c>
      <c r="D1868">
        <v>-0.72960000000000003</v>
      </c>
      <c r="E1868">
        <v>-0.33100000000000002</v>
      </c>
      <c r="F1868">
        <v>0.30243999999999999</v>
      </c>
      <c r="G1868">
        <v>-1.3860000000000001E-2</v>
      </c>
      <c r="H1868">
        <v>1.9750000000000001</v>
      </c>
      <c r="I1868">
        <v>-0.50800000000000001</v>
      </c>
      <c r="J1868">
        <v>1.2003900000000001</v>
      </c>
    </row>
    <row r="1869" spans="1:10">
      <c r="A1869" s="14">
        <v>42900</v>
      </c>
      <c r="B1869">
        <v>1.72</v>
      </c>
      <c r="C1869">
        <v>0.91300000000000003</v>
      </c>
      <c r="D1869">
        <v>-0.72960000000000003</v>
      </c>
      <c r="E1869">
        <v>-0.33100000000000002</v>
      </c>
      <c r="F1869">
        <v>0.29963000000000001</v>
      </c>
      <c r="G1869">
        <v>-1.529E-2</v>
      </c>
      <c r="H1869">
        <v>1.96</v>
      </c>
      <c r="I1869">
        <v>-0.51500000000000001</v>
      </c>
      <c r="J1869">
        <v>1.2017800000000001</v>
      </c>
    </row>
    <row r="1870" spans="1:10">
      <c r="A1870" s="14">
        <v>42901</v>
      </c>
      <c r="B1870">
        <v>1.72</v>
      </c>
      <c r="C1870">
        <v>0.92200000000000004</v>
      </c>
      <c r="D1870">
        <v>-0.72960000000000003</v>
      </c>
      <c r="E1870">
        <v>-0.33200000000000002</v>
      </c>
      <c r="F1870">
        <v>0.29649999999999999</v>
      </c>
      <c r="G1870">
        <v>-1.5640000000000001E-2</v>
      </c>
      <c r="H1870">
        <v>1.9750000000000001</v>
      </c>
      <c r="I1870">
        <v>-0.51500000000000001</v>
      </c>
      <c r="J1870">
        <v>1.2017800000000001</v>
      </c>
    </row>
    <row r="1871" spans="1:10">
      <c r="A1871" s="14">
        <v>42902</v>
      </c>
      <c r="B1871">
        <v>1.7150000000000001</v>
      </c>
      <c r="C1871">
        <v>0.93</v>
      </c>
      <c r="D1871">
        <v>-0.72960000000000003</v>
      </c>
      <c r="E1871">
        <v>-0.33200000000000002</v>
      </c>
      <c r="F1871">
        <v>0.29381000000000002</v>
      </c>
      <c r="G1871">
        <v>-1.5789999999999998E-2</v>
      </c>
      <c r="H1871">
        <v>1.95</v>
      </c>
      <c r="I1871">
        <v>-0.51</v>
      </c>
      <c r="J1871">
        <v>1.21</v>
      </c>
    </row>
    <row r="1872" spans="1:10">
      <c r="A1872" s="14">
        <v>42905</v>
      </c>
      <c r="B1872">
        <v>1.72</v>
      </c>
      <c r="C1872">
        <v>0.93500000000000005</v>
      </c>
      <c r="D1872">
        <v>-0.72960000000000003</v>
      </c>
      <c r="E1872">
        <v>-0.33100000000000002</v>
      </c>
      <c r="F1872">
        <v>0.29255999999999999</v>
      </c>
      <c r="G1872">
        <v>-1.179E-2</v>
      </c>
      <c r="H1872">
        <v>1.9750000000000001</v>
      </c>
      <c r="I1872">
        <v>-0.505</v>
      </c>
      <c r="J1872">
        <v>1.2180599999999999</v>
      </c>
    </row>
    <row r="1873" spans="1:10">
      <c r="A1873" s="14">
        <v>42906</v>
      </c>
      <c r="B1873">
        <v>1.72</v>
      </c>
      <c r="C1873">
        <v>0.95399999999999996</v>
      </c>
      <c r="D1873">
        <v>-0.72960000000000003</v>
      </c>
      <c r="E1873">
        <v>-0.32900000000000001</v>
      </c>
      <c r="F1873">
        <v>0.29163</v>
      </c>
      <c r="G1873">
        <v>-1.2500000000000001E-2</v>
      </c>
      <c r="H1873">
        <v>1.9750000000000001</v>
      </c>
      <c r="I1873">
        <v>-0.503</v>
      </c>
      <c r="J1873">
        <v>1.2224999999999999</v>
      </c>
    </row>
    <row r="1874" spans="1:10">
      <c r="A1874" s="14">
        <v>42907</v>
      </c>
      <c r="B1874">
        <v>1.72</v>
      </c>
      <c r="C1874">
        <v>0.95499999999999996</v>
      </c>
      <c r="D1874">
        <v>-0.72960000000000003</v>
      </c>
      <c r="E1874">
        <v>-0.32900000000000001</v>
      </c>
      <c r="F1874">
        <v>0.29287999999999997</v>
      </c>
      <c r="G1874">
        <v>-1.107E-2</v>
      </c>
      <c r="H1874">
        <v>1.98</v>
      </c>
      <c r="I1874">
        <v>-0.502</v>
      </c>
      <c r="J1874">
        <v>1.21956</v>
      </c>
    </row>
    <row r="1875" spans="1:10">
      <c r="A1875" s="14">
        <v>42908</v>
      </c>
      <c r="B1875">
        <v>1.7150000000000001</v>
      </c>
      <c r="C1875">
        <v>0.96399999999999997</v>
      </c>
      <c r="D1875">
        <v>-0.72960000000000003</v>
      </c>
      <c r="E1875">
        <v>-0.32900000000000001</v>
      </c>
      <c r="F1875">
        <v>0.29093999999999998</v>
      </c>
      <c r="G1875">
        <v>-9.9299999999999996E-3</v>
      </c>
      <c r="H1875">
        <v>1.9750000000000001</v>
      </c>
      <c r="I1875">
        <v>-0.50800000000000001</v>
      </c>
      <c r="J1875">
        <v>1.2190000000000001</v>
      </c>
    </row>
    <row r="1876" spans="1:10">
      <c r="A1876" s="14">
        <v>42909</v>
      </c>
      <c r="B1876">
        <v>1.7150000000000001</v>
      </c>
      <c r="C1876">
        <v>0.97599999999999998</v>
      </c>
      <c r="D1876">
        <v>-0.72960000000000003</v>
      </c>
      <c r="E1876">
        <v>-0.32900000000000001</v>
      </c>
      <c r="F1876">
        <v>0.29019</v>
      </c>
      <c r="G1876">
        <v>-1.064E-2</v>
      </c>
      <c r="H1876">
        <v>1.9850000000000001</v>
      </c>
      <c r="I1876">
        <v>-0.50600000000000001</v>
      </c>
      <c r="J1876">
        <v>1.2210000000000001</v>
      </c>
    </row>
    <row r="1877" spans="1:10">
      <c r="A1877" s="14">
        <v>42912</v>
      </c>
      <c r="B1877">
        <v>1.72</v>
      </c>
      <c r="C1877">
        <v>1.016</v>
      </c>
      <c r="D1877">
        <v>-0.72960000000000003</v>
      </c>
      <c r="E1877">
        <v>-0.32900000000000001</v>
      </c>
      <c r="F1877">
        <v>0.28993999999999998</v>
      </c>
      <c r="G1877">
        <v>-1.093E-2</v>
      </c>
      <c r="H1877">
        <v>1.9850000000000001</v>
      </c>
      <c r="I1877">
        <v>-0.50600000000000001</v>
      </c>
      <c r="J1877">
        <v>1.22811</v>
      </c>
    </row>
    <row r="1878" spans="1:10">
      <c r="A1878" s="14">
        <v>42913</v>
      </c>
      <c r="B1878">
        <v>1.7150000000000001</v>
      </c>
      <c r="C1878">
        <v>1.05</v>
      </c>
      <c r="D1878">
        <v>-0.73060000000000003</v>
      </c>
      <c r="E1878">
        <v>-0.32900000000000001</v>
      </c>
      <c r="F1878">
        <v>0.28993999999999998</v>
      </c>
      <c r="G1878">
        <v>-1.093E-2</v>
      </c>
      <c r="H1878">
        <v>1.9950000000000001</v>
      </c>
      <c r="I1878">
        <v>-0.50700000000000001</v>
      </c>
      <c r="J1878">
        <v>1.23644</v>
      </c>
    </row>
    <row r="1879" spans="1:10">
      <c r="A1879" s="14">
        <v>42914</v>
      </c>
      <c r="B1879">
        <v>1.7150000000000001</v>
      </c>
      <c r="C1879">
        <v>1.07</v>
      </c>
      <c r="D1879">
        <v>-0.73060000000000003</v>
      </c>
      <c r="E1879">
        <v>-0.32900000000000001</v>
      </c>
      <c r="F1879">
        <v>0.28869</v>
      </c>
      <c r="G1879">
        <v>-1.093E-2</v>
      </c>
      <c r="H1879">
        <v>2.0049999999999999</v>
      </c>
      <c r="I1879">
        <v>-0.505</v>
      </c>
      <c r="J1879">
        <v>1.2416700000000001</v>
      </c>
    </row>
    <row r="1880" spans="1:10">
      <c r="A1880" s="14">
        <v>42915</v>
      </c>
      <c r="B1880">
        <v>1.7050000000000001</v>
      </c>
      <c r="C1880">
        <v>1.0960000000000001</v>
      </c>
      <c r="D1880">
        <v>-0.73060000000000003</v>
      </c>
      <c r="E1880">
        <v>-0.32900000000000001</v>
      </c>
      <c r="F1880">
        <v>0.28993999999999998</v>
      </c>
      <c r="G1880">
        <v>-1.093E-2</v>
      </c>
      <c r="H1880">
        <v>1.9950000000000001</v>
      </c>
      <c r="I1880">
        <v>-0.50600000000000001</v>
      </c>
      <c r="J1880">
        <v>1.24556</v>
      </c>
    </row>
    <row r="1881" spans="1:10">
      <c r="A1881" s="14">
        <v>42916</v>
      </c>
      <c r="B1881">
        <v>1.7050000000000001</v>
      </c>
      <c r="C1881">
        <v>1.1140000000000001</v>
      </c>
      <c r="D1881">
        <v>-0.73060000000000003</v>
      </c>
      <c r="E1881">
        <v>-0.32900000000000001</v>
      </c>
      <c r="F1881">
        <v>0.28993999999999998</v>
      </c>
      <c r="G1881">
        <v>-1.093E-2</v>
      </c>
      <c r="H1881">
        <v>1.9950000000000001</v>
      </c>
      <c r="I1881">
        <v>-0.51</v>
      </c>
      <c r="J1881">
        <v>1.2503299999999999</v>
      </c>
    </row>
    <row r="1882" spans="1:10">
      <c r="A1882" s="14">
        <v>42919</v>
      </c>
      <c r="B1882">
        <v>1.71</v>
      </c>
      <c r="C1882">
        <v>1.1299999999999999</v>
      </c>
      <c r="D1882">
        <v>-0.73060000000000003</v>
      </c>
      <c r="E1882">
        <v>-0.32900000000000001</v>
      </c>
      <c r="F1882">
        <v>0.28869</v>
      </c>
      <c r="G1882">
        <v>-1.093E-2</v>
      </c>
      <c r="H1882">
        <v>1.998</v>
      </c>
      <c r="I1882">
        <v>-0.503</v>
      </c>
      <c r="J1882">
        <v>1.2674399999999999</v>
      </c>
    </row>
    <row r="1883" spans="1:10">
      <c r="A1883" s="14">
        <v>42920</v>
      </c>
      <c r="B1883">
        <v>1.71</v>
      </c>
      <c r="C1883">
        <v>1.1559999999999999</v>
      </c>
      <c r="D1883">
        <v>-0.73060000000000003</v>
      </c>
      <c r="E1883">
        <v>-0.32900000000000001</v>
      </c>
      <c r="F1883">
        <v>0.29555999999999999</v>
      </c>
      <c r="G1883">
        <v>-1.093E-2</v>
      </c>
      <c r="H1883">
        <v>2</v>
      </c>
      <c r="I1883">
        <v>-0.49399999999999999</v>
      </c>
      <c r="J1883">
        <v>1.27356</v>
      </c>
    </row>
    <row r="1884" spans="1:10">
      <c r="A1884" s="14">
        <v>42921</v>
      </c>
      <c r="B1884">
        <v>1.7050000000000001</v>
      </c>
      <c r="C1884">
        <v>1.18</v>
      </c>
      <c r="D1884">
        <v>-0.73060000000000003</v>
      </c>
      <c r="E1884">
        <v>-0.32900000000000001</v>
      </c>
      <c r="F1884">
        <v>0.29681000000000002</v>
      </c>
      <c r="G1884">
        <v>-8.0700000000000008E-3</v>
      </c>
      <c r="H1884">
        <v>1.988</v>
      </c>
      <c r="I1884">
        <v>-0.48499999999999999</v>
      </c>
      <c r="J1884">
        <v>1.2802199999999999</v>
      </c>
    </row>
    <row r="1885" spans="1:10">
      <c r="A1885" s="14">
        <v>42922</v>
      </c>
      <c r="B1885">
        <v>1.7050000000000001</v>
      </c>
      <c r="C1885">
        <v>1.1879999999999999</v>
      </c>
      <c r="D1885">
        <v>-0.73060000000000003</v>
      </c>
      <c r="E1885">
        <v>-0.32900000000000001</v>
      </c>
      <c r="F1885">
        <v>0.28705999999999998</v>
      </c>
      <c r="G1885">
        <v>-2.2899999999999999E-3</v>
      </c>
      <c r="H1885">
        <v>1.98</v>
      </c>
      <c r="I1885">
        <v>-0.48399999999999999</v>
      </c>
      <c r="J1885">
        <v>1.28722</v>
      </c>
    </row>
    <row r="1886" spans="1:10">
      <c r="A1886" s="14">
        <v>42923</v>
      </c>
      <c r="B1886">
        <v>1.7050000000000001</v>
      </c>
      <c r="C1886">
        <v>1.196</v>
      </c>
      <c r="D1886">
        <v>-0.73060000000000003</v>
      </c>
      <c r="E1886">
        <v>-0.32900000000000001</v>
      </c>
      <c r="F1886">
        <v>0.28605999999999998</v>
      </c>
      <c r="G1886">
        <v>2.4299999999999999E-3</v>
      </c>
      <c r="H1886">
        <v>1.97</v>
      </c>
      <c r="I1886">
        <v>-0.48499999999999999</v>
      </c>
      <c r="J1886">
        <v>1.2894399999999999</v>
      </c>
    </row>
    <row r="1887" spans="1:10">
      <c r="A1887" s="14">
        <v>42926</v>
      </c>
      <c r="B1887">
        <v>1.7</v>
      </c>
      <c r="C1887">
        <v>1.206</v>
      </c>
      <c r="D1887">
        <v>-0.73060000000000003</v>
      </c>
      <c r="E1887">
        <v>-0.33</v>
      </c>
      <c r="F1887">
        <v>0.29955999999999999</v>
      </c>
      <c r="G1887">
        <v>1E-3</v>
      </c>
      <c r="H1887">
        <v>1.958</v>
      </c>
      <c r="I1887">
        <v>-0.48799999999999999</v>
      </c>
      <c r="J1887">
        <v>1.29556</v>
      </c>
    </row>
    <row r="1888" spans="1:10">
      <c r="A1888" s="14">
        <v>42927</v>
      </c>
      <c r="B1888">
        <v>1.7</v>
      </c>
      <c r="C1888">
        <v>1.208</v>
      </c>
      <c r="D1888">
        <v>-0.73060000000000003</v>
      </c>
      <c r="E1888">
        <v>-0.33100000000000002</v>
      </c>
      <c r="F1888">
        <v>0.30299999999999999</v>
      </c>
      <c r="G1888">
        <v>-4.7099999999999998E-3</v>
      </c>
      <c r="H1888">
        <v>1.9650000000000001</v>
      </c>
      <c r="I1888">
        <v>-0.48799999999999999</v>
      </c>
      <c r="J1888">
        <v>1.29328</v>
      </c>
    </row>
    <row r="1889" spans="1:10">
      <c r="A1889" s="14">
        <v>42928</v>
      </c>
      <c r="B1889">
        <v>1.7</v>
      </c>
      <c r="C1889">
        <v>1.214</v>
      </c>
      <c r="D1889">
        <v>-0.73019999999999996</v>
      </c>
      <c r="E1889">
        <v>-0.33100000000000002</v>
      </c>
      <c r="F1889">
        <v>0.30037999999999998</v>
      </c>
      <c r="G1889">
        <v>-3.29E-3</v>
      </c>
      <c r="H1889">
        <v>1.96</v>
      </c>
      <c r="I1889">
        <v>-0.48699999999999999</v>
      </c>
      <c r="J1889">
        <v>1.2948299999999999</v>
      </c>
    </row>
    <row r="1890" spans="1:10">
      <c r="A1890" s="14">
        <v>42929</v>
      </c>
      <c r="B1890">
        <v>1.7</v>
      </c>
      <c r="C1890">
        <v>1.22</v>
      </c>
      <c r="D1890">
        <v>-0.73019999999999996</v>
      </c>
      <c r="E1890">
        <v>-0.33100000000000002</v>
      </c>
      <c r="F1890">
        <v>0.30025000000000002</v>
      </c>
      <c r="G1890">
        <v>-3.29E-3</v>
      </c>
      <c r="H1890">
        <v>1.96</v>
      </c>
      <c r="I1890">
        <v>-0.48499999999999999</v>
      </c>
      <c r="J1890">
        <v>1.2950600000000001</v>
      </c>
    </row>
    <row r="1891" spans="1:10">
      <c r="A1891" s="14">
        <v>42930</v>
      </c>
      <c r="B1891">
        <v>1.6950000000000001</v>
      </c>
      <c r="C1891">
        <v>1.228</v>
      </c>
      <c r="D1891">
        <v>-0.73019999999999996</v>
      </c>
      <c r="E1891">
        <v>-0.33100000000000002</v>
      </c>
      <c r="F1891">
        <v>0.29993999999999998</v>
      </c>
      <c r="G1891">
        <v>7.2899999999999996E-3</v>
      </c>
      <c r="H1891">
        <v>1.98</v>
      </c>
      <c r="I1891">
        <v>-0.47899999999999998</v>
      </c>
      <c r="J1891">
        <v>1.2963899999999999</v>
      </c>
    </row>
    <row r="1892" spans="1:10">
      <c r="A1892" s="14">
        <v>42933</v>
      </c>
      <c r="B1892">
        <v>1.7</v>
      </c>
      <c r="C1892">
        <v>1.2370000000000001</v>
      </c>
      <c r="D1892">
        <v>-0.73</v>
      </c>
      <c r="E1892">
        <v>-0.32900000000000001</v>
      </c>
      <c r="F1892">
        <v>0.30669000000000002</v>
      </c>
      <c r="G1892">
        <v>8.5999999999999998E-4</v>
      </c>
      <c r="H1892">
        <v>1.9730000000000001</v>
      </c>
      <c r="I1892">
        <v>-0.47399999999999998</v>
      </c>
      <c r="J1892">
        <v>1.29861</v>
      </c>
    </row>
    <row r="1893" spans="1:10">
      <c r="A1893" s="14">
        <v>42934</v>
      </c>
      <c r="B1893">
        <v>1.6950000000000001</v>
      </c>
      <c r="C1893">
        <v>1.242</v>
      </c>
      <c r="D1893">
        <v>-0.73</v>
      </c>
      <c r="E1893">
        <v>-0.33</v>
      </c>
      <c r="F1893">
        <v>0.30669000000000002</v>
      </c>
      <c r="G1893">
        <v>-1.3999999999999999E-4</v>
      </c>
      <c r="H1893">
        <v>1.9450000000000001</v>
      </c>
      <c r="I1893">
        <v>-0.47299999999999998</v>
      </c>
      <c r="J1893">
        <v>1.2991699999999999</v>
      </c>
    </row>
    <row r="1894" spans="1:10">
      <c r="A1894" s="14">
        <v>42935</v>
      </c>
      <c r="B1894">
        <v>1.7</v>
      </c>
      <c r="C1894">
        <v>1.254</v>
      </c>
      <c r="D1894">
        <v>-0.72899999999999998</v>
      </c>
      <c r="E1894">
        <v>-0.32900000000000001</v>
      </c>
      <c r="F1894">
        <v>0.30387999999999998</v>
      </c>
      <c r="G1894">
        <v>5.6999999999999998E-4</v>
      </c>
      <c r="H1894">
        <v>1.95</v>
      </c>
      <c r="I1894">
        <v>-0.47199999999999998</v>
      </c>
      <c r="J1894">
        <v>1.3007200000000001</v>
      </c>
    </row>
    <row r="1895" spans="1:10">
      <c r="A1895" s="14">
        <v>42936</v>
      </c>
      <c r="B1895">
        <v>1.7</v>
      </c>
      <c r="C1895">
        <v>1.26</v>
      </c>
      <c r="D1895">
        <v>-0.72899999999999998</v>
      </c>
      <c r="E1895">
        <v>-0.32900000000000001</v>
      </c>
      <c r="F1895">
        <v>0.30143999999999999</v>
      </c>
      <c r="G1895">
        <v>-1.57E-3</v>
      </c>
      <c r="H1895">
        <v>1.978</v>
      </c>
      <c r="I1895">
        <v>-0.47</v>
      </c>
      <c r="J1895">
        <v>1.3021100000000001</v>
      </c>
    </row>
    <row r="1896" spans="1:10">
      <c r="A1896" s="14">
        <v>42937</v>
      </c>
      <c r="B1896">
        <v>1.6950000000000001</v>
      </c>
      <c r="C1896">
        <v>1.264</v>
      </c>
      <c r="D1896">
        <v>-0.72440000000000004</v>
      </c>
      <c r="E1896">
        <v>-0.32900000000000001</v>
      </c>
      <c r="F1896">
        <v>0.30363000000000001</v>
      </c>
      <c r="G1896">
        <v>-1.3999999999999999E-4</v>
      </c>
      <c r="H1896">
        <v>1.97</v>
      </c>
      <c r="I1896">
        <v>-0.46200000000000002</v>
      </c>
      <c r="J1896">
        <v>1.3029999999999999</v>
      </c>
    </row>
    <row r="1897" spans="1:10">
      <c r="A1897" s="14">
        <v>42940</v>
      </c>
      <c r="B1897">
        <v>1.69</v>
      </c>
      <c r="C1897">
        <v>1.268</v>
      </c>
      <c r="D1897">
        <v>-0.72640000000000005</v>
      </c>
      <c r="E1897">
        <v>-0.32900000000000001</v>
      </c>
      <c r="F1897">
        <v>0.30087999999999998</v>
      </c>
      <c r="G1897">
        <v>-3.29E-3</v>
      </c>
      <c r="H1897">
        <v>1.968</v>
      </c>
      <c r="I1897">
        <v>-0.45200000000000001</v>
      </c>
      <c r="J1897">
        <v>1.3041100000000001</v>
      </c>
    </row>
    <row r="1898" spans="1:10">
      <c r="A1898" s="14">
        <v>42941</v>
      </c>
      <c r="B1898">
        <v>1.69</v>
      </c>
      <c r="C1898">
        <v>1.28</v>
      </c>
      <c r="D1898">
        <v>-0.72640000000000005</v>
      </c>
      <c r="E1898">
        <v>-0.32900000000000001</v>
      </c>
      <c r="F1898">
        <v>0.29837999999999998</v>
      </c>
      <c r="G1898">
        <v>-1.8600000000000001E-3</v>
      </c>
      <c r="H1898">
        <v>1.97</v>
      </c>
      <c r="I1898">
        <v>-0.44400000000000001</v>
      </c>
      <c r="J1898">
        <v>1.30522</v>
      </c>
    </row>
    <row r="1899" spans="1:10">
      <c r="A1899" s="14">
        <v>42942</v>
      </c>
      <c r="B1899">
        <v>1.69</v>
      </c>
      <c r="C1899">
        <v>1.284</v>
      </c>
      <c r="D1899">
        <v>-0.72640000000000005</v>
      </c>
      <c r="E1899">
        <v>-0.32900000000000001</v>
      </c>
      <c r="F1899">
        <v>0.29655999999999999</v>
      </c>
      <c r="G1899">
        <v>-6.1399999999999996E-3</v>
      </c>
      <c r="H1899">
        <v>1.9890000000000001</v>
      </c>
      <c r="I1899">
        <v>-0.439</v>
      </c>
      <c r="J1899">
        <v>1.3041100000000001</v>
      </c>
    </row>
    <row r="1900" spans="1:10">
      <c r="A1900" s="14">
        <v>42943</v>
      </c>
      <c r="B1900">
        <v>1.69</v>
      </c>
      <c r="C1900">
        <v>1.286</v>
      </c>
      <c r="D1900">
        <v>-0.72640000000000005</v>
      </c>
      <c r="E1900">
        <v>-0.32900000000000001</v>
      </c>
      <c r="F1900">
        <v>0.29713000000000001</v>
      </c>
      <c r="G1900">
        <v>-1.2930000000000001E-2</v>
      </c>
      <c r="H1900">
        <v>1.998</v>
      </c>
      <c r="I1900">
        <v>-0.439</v>
      </c>
      <c r="J1900">
        <v>1.3035000000000001</v>
      </c>
    </row>
    <row r="1901" spans="1:10">
      <c r="A1901" s="14">
        <v>42944</v>
      </c>
      <c r="B1901">
        <v>1.69</v>
      </c>
      <c r="C1901">
        <v>1.288</v>
      </c>
      <c r="D1901">
        <v>-0.72640000000000005</v>
      </c>
      <c r="E1901">
        <v>-0.32900000000000001</v>
      </c>
      <c r="F1901">
        <v>0.29469000000000001</v>
      </c>
      <c r="G1901">
        <v>-6.8599999999999998E-3</v>
      </c>
      <c r="H1901">
        <v>1.99</v>
      </c>
      <c r="I1901">
        <v>-0.439</v>
      </c>
      <c r="J1901">
        <v>1.30389</v>
      </c>
    </row>
    <row r="1902" spans="1:10">
      <c r="A1902" s="14">
        <v>42947</v>
      </c>
      <c r="B1902">
        <v>1.69</v>
      </c>
      <c r="C1902">
        <v>1.29</v>
      </c>
      <c r="D1902">
        <v>-0.72860000000000003</v>
      </c>
      <c r="E1902">
        <v>-0.32900000000000001</v>
      </c>
      <c r="F1902">
        <v>0.29593999999999998</v>
      </c>
      <c r="G1902">
        <v>-4.4299999999999999E-3</v>
      </c>
      <c r="H1902">
        <v>1.978</v>
      </c>
      <c r="I1902">
        <v>-0.44</v>
      </c>
      <c r="J1902">
        <v>1.3036099999999999</v>
      </c>
    </row>
    <row r="1903" spans="1:10">
      <c r="A1903" s="14">
        <v>42948</v>
      </c>
      <c r="B1903">
        <v>1.69</v>
      </c>
      <c r="C1903">
        <v>1.292</v>
      </c>
      <c r="D1903">
        <v>-0.72860000000000003</v>
      </c>
      <c r="E1903">
        <v>-0.32900000000000001</v>
      </c>
      <c r="F1903">
        <v>0.29343999999999998</v>
      </c>
      <c r="G1903">
        <v>-8.7100000000000007E-3</v>
      </c>
      <c r="H1903">
        <v>1.978</v>
      </c>
      <c r="I1903">
        <v>-0.435</v>
      </c>
      <c r="J1903">
        <v>1.3036099999999999</v>
      </c>
    </row>
    <row r="1904" spans="1:10">
      <c r="A1904" s="14">
        <v>42949</v>
      </c>
      <c r="B1904">
        <v>1.69</v>
      </c>
      <c r="C1904">
        <v>1.296</v>
      </c>
      <c r="D1904">
        <v>-0.72860000000000003</v>
      </c>
      <c r="E1904">
        <v>-0.32900000000000001</v>
      </c>
      <c r="F1904">
        <v>0.29469000000000001</v>
      </c>
      <c r="G1904">
        <v>-7.5700000000000003E-3</v>
      </c>
      <c r="H1904">
        <v>1.978</v>
      </c>
      <c r="I1904">
        <v>-0.44</v>
      </c>
      <c r="J1904">
        <v>1.3061100000000001</v>
      </c>
    </row>
    <row r="1905" spans="1:10">
      <c r="A1905" s="14">
        <v>42950</v>
      </c>
      <c r="B1905">
        <v>1.69</v>
      </c>
      <c r="C1905">
        <v>1.298</v>
      </c>
      <c r="D1905">
        <v>-0.72860000000000003</v>
      </c>
      <c r="E1905">
        <v>-0.33</v>
      </c>
      <c r="F1905">
        <v>0.28843999999999997</v>
      </c>
      <c r="G1905">
        <v>-1.486E-2</v>
      </c>
      <c r="H1905">
        <v>1.99</v>
      </c>
      <c r="I1905">
        <v>-0.438</v>
      </c>
      <c r="J1905">
        <v>1.30694</v>
      </c>
    </row>
    <row r="1906" spans="1:10">
      <c r="A1906" s="14">
        <v>42951</v>
      </c>
      <c r="B1906">
        <v>1.69</v>
      </c>
      <c r="C1906">
        <v>1.298</v>
      </c>
      <c r="D1906">
        <v>-0.72860000000000003</v>
      </c>
      <c r="E1906">
        <v>-0.33100000000000002</v>
      </c>
      <c r="F1906">
        <v>0.28843999999999997</v>
      </c>
      <c r="G1906">
        <v>-9.7099999999999999E-3</v>
      </c>
      <c r="H1906">
        <v>1.99</v>
      </c>
      <c r="I1906">
        <v>-0.437</v>
      </c>
      <c r="J1906">
        <v>1.30722</v>
      </c>
    </row>
    <row r="1907" spans="1:10">
      <c r="A1907" s="14">
        <v>42955</v>
      </c>
      <c r="B1907">
        <v>1.69</v>
      </c>
      <c r="C1907">
        <v>1.298</v>
      </c>
      <c r="D1907">
        <v>-0.72860000000000003</v>
      </c>
      <c r="E1907">
        <v>-0.33100000000000002</v>
      </c>
      <c r="F1907">
        <v>0.28805999999999998</v>
      </c>
      <c r="G1907">
        <v>-6.2899999999999996E-3</v>
      </c>
      <c r="H1907">
        <v>1.99</v>
      </c>
      <c r="I1907">
        <v>-0.433</v>
      </c>
      <c r="J1907">
        <v>1.3125</v>
      </c>
    </row>
    <row r="1908" spans="1:10">
      <c r="A1908" s="14">
        <v>42956</v>
      </c>
      <c r="B1908">
        <v>1.6950000000000001</v>
      </c>
      <c r="C1908">
        <v>1.298</v>
      </c>
      <c r="D1908">
        <v>-0.72860000000000003</v>
      </c>
      <c r="E1908">
        <v>-0.33100000000000002</v>
      </c>
      <c r="F1908">
        <v>0.28838000000000003</v>
      </c>
      <c r="G1908">
        <v>-7.43E-3</v>
      </c>
      <c r="H1908">
        <v>1.99</v>
      </c>
      <c r="I1908">
        <v>-0.42499999999999999</v>
      </c>
      <c r="J1908">
        <v>1.3144400000000001</v>
      </c>
    </row>
    <row r="1909" spans="1:10">
      <c r="A1909" s="14">
        <v>42957</v>
      </c>
      <c r="B1909">
        <v>1.69</v>
      </c>
      <c r="C1909">
        <v>1.3009999999999999</v>
      </c>
      <c r="D1909">
        <v>-0.72860000000000003</v>
      </c>
      <c r="E1909">
        <v>-0.33100000000000002</v>
      </c>
      <c r="F1909">
        <v>0.28931000000000001</v>
      </c>
      <c r="G1909">
        <v>-6.0000000000000001E-3</v>
      </c>
      <c r="H1909">
        <v>1.98</v>
      </c>
      <c r="I1909">
        <v>-0.42399999999999999</v>
      </c>
      <c r="J1909">
        <v>1.31389</v>
      </c>
    </row>
    <row r="1910" spans="1:10">
      <c r="A1910" s="14">
        <v>42958</v>
      </c>
      <c r="B1910">
        <v>1.69</v>
      </c>
      <c r="C1910">
        <v>1.3009999999999999</v>
      </c>
      <c r="D1910">
        <v>-0.72860000000000003</v>
      </c>
      <c r="E1910">
        <v>-0.32900000000000001</v>
      </c>
      <c r="F1910">
        <v>0.28681000000000001</v>
      </c>
      <c r="G1910">
        <v>-8.0700000000000008E-3</v>
      </c>
      <c r="H1910">
        <v>1.98</v>
      </c>
      <c r="I1910">
        <v>-0.41799999999999998</v>
      </c>
      <c r="J1910">
        <v>1.31667</v>
      </c>
    </row>
    <row r="1911" spans="1:10">
      <c r="A1911" s="14">
        <v>42961</v>
      </c>
      <c r="B1911">
        <v>1.69</v>
      </c>
      <c r="C1911">
        <v>1.3009999999999999</v>
      </c>
      <c r="D1911">
        <v>-0.72860000000000003</v>
      </c>
      <c r="E1911">
        <v>-0.32900000000000001</v>
      </c>
      <c r="F1911">
        <v>0.28713</v>
      </c>
      <c r="G1911">
        <v>-1.357E-2</v>
      </c>
      <c r="H1911">
        <v>1.9850000000000001</v>
      </c>
      <c r="I1911">
        <v>-0.42</v>
      </c>
      <c r="J1911">
        <v>1.31389</v>
      </c>
    </row>
    <row r="1912" spans="1:10">
      <c r="A1912" s="14">
        <v>42962</v>
      </c>
      <c r="B1912">
        <v>1.69</v>
      </c>
      <c r="C1912">
        <v>1.3009999999999999</v>
      </c>
      <c r="D1912">
        <v>-0.72860000000000003</v>
      </c>
      <c r="E1912">
        <v>-0.32900000000000001</v>
      </c>
      <c r="F1912">
        <v>0.28588000000000002</v>
      </c>
      <c r="G1912">
        <v>-1.3639999999999999E-2</v>
      </c>
      <c r="H1912">
        <v>1.98</v>
      </c>
      <c r="I1912">
        <v>-0.41499999999999998</v>
      </c>
      <c r="J1912">
        <v>1.31111</v>
      </c>
    </row>
    <row r="1913" spans="1:10">
      <c r="A1913" s="14">
        <v>42963</v>
      </c>
      <c r="B1913">
        <v>1.69</v>
      </c>
      <c r="C1913">
        <v>1.3009999999999999</v>
      </c>
      <c r="D1913">
        <v>-0.72560000000000002</v>
      </c>
      <c r="E1913">
        <v>-0.32900000000000001</v>
      </c>
      <c r="F1913">
        <v>0.28588000000000002</v>
      </c>
      <c r="G1913">
        <v>-1.35E-2</v>
      </c>
      <c r="H1913">
        <v>1.9850000000000001</v>
      </c>
      <c r="I1913">
        <v>-0.41399999999999998</v>
      </c>
      <c r="J1913">
        <v>1.3105599999999999</v>
      </c>
    </row>
    <row r="1914" spans="1:10">
      <c r="A1914" s="14">
        <v>42964</v>
      </c>
      <c r="B1914">
        <v>1.6950000000000001</v>
      </c>
      <c r="C1914">
        <v>1.302</v>
      </c>
      <c r="D1914">
        <v>-0.72560000000000002</v>
      </c>
      <c r="E1914">
        <v>-0.32900000000000001</v>
      </c>
      <c r="F1914">
        <v>0.28613</v>
      </c>
      <c r="G1914">
        <v>-1.5789999999999998E-2</v>
      </c>
      <c r="H1914">
        <v>1.98</v>
      </c>
      <c r="I1914">
        <v>-0.41499999999999998</v>
      </c>
      <c r="J1914">
        <v>1.3105599999999999</v>
      </c>
    </row>
    <row r="1915" spans="1:10">
      <c r="A1915" s="14">
        <v>42965</v>
      </c>
      <c r="B1915">
        <v>1.69</v>
      </c>
      <c r="C1915">
        <v>1.3009999999999999</v>
      </c>
      <c r="D1915">
        <v>-0.72560000000000002</v>
      </c>
      <c r="E1915">
        <v>-0.33</v>
      </c>
      <c r="F1915">
        <v>0.28544000000000003</v>
      </c>
      <c r="G1915">
        <v>-1.421E-2</v>
      </c>
      <c r="H1915">
        <v>1.9750000000000001</v>
      </c>
      <c r="I1915">
        <v>-0.41499999999999998</v>
      </c>
      <c r="J1915">
        <v>1.3105599999999999</v>
      </c>
    </row>
    <row r="1916" spans="1:10">
      <c r="A1916" s="14">
        <v>42968</v>
      </c>
      <c r="B1916">
        <v>1.69</v>
      </c>
      <c r="C1916">
        <v>1.302</v>
      </c>
      <c r="D1916">
        <v>-0.72560000000000002</v>
      </c>
      <c r="E1916">
        <v>-0.33100000000000002</v>
      </c>
      <c r="F1916">
        <v>0.28805999999999998</v>
      </c>
      <c r="G1916">
        <v>-1.7069999999999998E-2</v>
      </c>
      <c r="H1916">
        <v>1.968</v>
      </c>
      <c r="I1916">
        <v>-0.40799999999999997</v>
      </c>
      <c r="J1916">
        <v>1.3127800000000001</v>
      </c>
    </row>
    <row r="1917" spans="1:10">
      <c r="A1917" s="14">
        <v>42969</v>
      </c>
      <c r="B1917">
        <v>1.7050000000000001</v>
      </c>
      <c r="C1917">
        <v>1.306</v>
      </c>
      <c r="D1917">
        <v>-0.72560000000000002</v>
      </c>
      <c r="E1917">
        <v>-0.33100000000000002</v>
      </c>
      <c r="F1917">
        <v>0.29063</v>
      </c>
      <c r="G1917">
        <v>-1.421E-2</v>
      </c>
      <c r="H1917">
        <v>1.97</v>
      </c>
      <c r="I1917">
        <v>-0.40699999999999997</v>
      </c>
      <c r="J1917">
        <v>1.3116699999999999</v>
      </c>
    </row>
    <row r="1918" spans="1:10">
      <c r="A1918" s="14">
        <v>42970</v>
      </c>
      <c r="B1918">
        <v>1.71</v>
      </c>
      <c r="C1918">
        <v>1.31</v>
      </c>
      <c r="D1918">
        <v>-0.72560000000000002</v>
      </c>
      <c r="E1918">
        <v>-0.33100000000000002</v>
      </c>
      <c r="F1918">
        <v>0.27838000000000002</v>
      </c>
      <c r="G1918">
        <v>-1.7500000000000002E-2</v>
      </c>
      <c r="H1918">
        <v>1.97</v>
      </c>
      <c r="I1918">
        <v>-0.41399999999999998</v>
      </c>
      <c r="J1918">
        <v>1.3119400000000001</v>
      </c>
    </row>
    <row r="1919" spans="1:10">
      <c r="A1919" s="14">
        <v>42971</v>
      </c>
      <c r="B1919">
        <v>1.7150000000000001</v>
      </c>
      <c r="C1919">
        <v>1.31</v>
      </c>
      <c r="D1919">
        <v>-0.72560000000000002</v>
      </c>
      <c r="E1919">
        <v>-0.33100000000000002</v>
      </c>
      <c r="F1919">
        <v>0.28212999999999999</v>
      </c>
      <c r="G1919">
        <v>-1.821E-2</v>
      </c>
      <c r="H1919">
        <v>1.968</v>
      </c>
      <c r="I1919">
        <v>-0.42699999999999999</v>
      </c>
      <c r="J1919">
        <v>1.3113900000000001</v>
      </c>
    </row>
    <row r="1920" spans="1:10">
      <c r="A1920" s="14">
        <v>42972</v>
      </c>
      <c r="B1920">
        <v>1.71</v>
      </c>
      <c r="C1920">
        <v>1.3120000000000001</v>
      </c>
      <c r="D1920">
        <v>-0.72560000000000002</v>
      </c>
      <c r="E1920">
        <v>-0.33100000000000002</v>
      </c>
      <c r="F1920">
        <v>0.28338000000000002</v>
      </c>
      <c r="G1920">
        <v>-1.521E-2</v>
      </c>
      <c r="H1920">
        <v>1.9750000000000001</v>
      </c>
      <c r="I1920">
        <v>-0.435</v>
      </c>
      <c r="J1920">
        <v>1.3094399999999999</v>
      </c>
    </row>
    <row r="1921" spans="1:10">
      <c r="A1921" s="14">
        <v>42975</v>
      </c>
      <c r="B1921">
        <v>1.71</v>
      </c>
      <c r="C1921">
        <v>1.32</v>
      </c>
      <c r="D1921">
        <v>-0.72619999999999996</v>
      </c>
      <c r="E1921">
        <v>-0.33100000000000002</v>
      </c>
      <c r="F1921">
        <v>0.28212999999999999</v>
      </c>
      <c r="G1921">
        <v>-1.736E-2</v>
      </c>
      <c r="H1921">
        <v>1.968</v>
      </c>
      <c r="I1921">
        <v>-0.438</v>
      </c>
      <c r="J1921">
        <v>1.3091699999999999</v>
      </c>
    </row>
    <row r="1922" spans="1:10">
      <c r="A1922" s="14">
        <v>42976</v>
      </c>
      <c r="B1922">
        <v>1.71</v>
      </c>
      <c r="C1922">
        <v>1.3440000000000001</v>
      </c>
      <c r="D1922">
        <v>-0.72619999999999996</v>
      </c>
      <c r="E1922">
        <v>-0.33100000000000002</v>
      </c>
      <c r="F1922">
        <v>0.28212999999999999</v>
      </c>
      <c r="G1922">
        <v>-2.486E-2</v>
      </c>
      <c r="H1922">
        <v>1.97</v>
      </c>
      <c r="I1922">
        <v>-0.439</v>
      </c>
      <c r="J1922">
        <v>1.30911</v>
      </c>
    </row>
    <row r="1923" spans="1:10">
      <c r="A1923" s="14">
        <v>42977</v>
      </c>
      <c r="B1923">
        <v>1.71</v>
      </c>
      <c r="C1923">
        <v>1.3680000000000001</v>
      </c>
      <c r="D1923">
        <v>-0.72619999999999996</v>
      </c>
      <c r="E1923">
        <v>-0.32900000000000001</v>
      </c>
      <c r="F1923">
        <v>0.28088000000000002</v>
      </c>
      <c r="G1923">
        <v>-2.8000000000000001E-2</v>
      </c>
      <c r="H1923">
        <v>1.96</v>
      </c>
      <c r="I1923">
        <v>-0.44400000000000001</v>
      </c>
      <c r="J1923">
        <v>1.3149999999999999</v>
      </c>
    </row>
    <row r="1924" spans="1:10">
      <c r="A1924" s="14">
        <v>42978</v>
      </c>
      <c r="B1924">
        <v>1.72</v>
      </c>
      <c r="C1924">
        <v>1.44</v>
      </c>
      <c r="D1924">
        <v>-0.72540000000000004</v>
      </c>
      <c r="E1924">
        <v>-0.33100000000000002</v>
      </c>
      <c r="F1924">
        <v>0.27962999999999999</v>
      </c>
      <c r="G1924">
        <v>-3.6429999999999997E-2</v>
      </c>
      <c r="H1924">
        <v>1.96</v>
      </c>
      <c r="I1924">
        <v>-0.44700000000000001</v>
      </c>
      <c r="J1924">
        <v>1.3141700000000001</v>
      </c>
    </row>
    <row r="1925" spans="1:10">
      <c r="A1925" s="14">
        <v>42979</v>
      </c>
      <c r="B1925">
        <v>1.7350000000000001</v>
      </c>
      <c r="C1925">
        <v>1.458</v>
      </c>
      <c r="D1925">
        <v>-0.72540000000000004</v>
      </c>
      <c r="E1925">
        <v>-0.33</v>
      </c>
      <c r="F1925">
        <v>0.27962999999999999</v>
      </c>
      <c r="G1925">
        <v>-3.3570000000000003E-2</v>
      </c>
      <c r="H1925">
        <v>1.95</v>
      </c>
      <c r="I1925">
        <v>-0.44600000000000001</v>
      </c>
      <c r="J1925">
        <v>1.3141700000000001</v>
      </c>
    </row>
    <row r="1926" spans="1:10">
      <c r="A1926" s="14">
        <v>42982</v>
      </c>
      <c r="B1926">
        <v>1.7350000000000001</v>
      </c>
      <c r="C1926">
        <v>1.464</v>
      </c>
      <c r="D1926">
        <v>-0.72540000000000004</v>
      </c>
      <c r="E1926">
        <v>-0.33100000000000002</v>
      </c>
      <c r="F1926">
        <v>0.27962999999999999</v>
      </c>
      <c r="G1926">
        <v>-3.8710000000000001E-2</v>
      </c>
      <c r="H1926">
        <v>1.95</v>
      </c>
      <c r="I1926">
        <v>-0.442</v>
      </c>
      <c r="J1926">
        <v>1.31667</v>
      </c>
    </row>
    <row r="1927" spans="1:10">
      <c r="A1927" s="14">
        <v>42983</v>
      </c>
      <c r="B1927">
        <v>1.73</v>
      </c>
      <c r="C1927">
        <v>1.462</v>
      </c>
      <c r="D1927">
        <v>-0.72540000000000004</v>
      </c>
      <c r="E1927">
        <v>-0.33100000000000002</v>
      </c>
      <c r="F1927">
        <v>0.28088000000000002</v>
      </c>
      <c r="G1927">
        <v>-3.4430000000000002E-2</v>
      </c>
      <c r="H1927">
        <v>1.958</v>
      </c>
      <c r="I1927">
        <v>-0.432</v>
      </c>
      <c r="J1927">
        <v>1.3163899999999999</v>
      </c>
    </row>
    <row r="1928" spans="1:10">
      <c r="A1928" s="14">
        <v>42984</v>
      </c>
      <c r="B1928">
        <v>1.7350000000000001</v>
      </c>
      <c r="C1928">
        <v>1.46</v>
      </c>
      <c r="D1928">
        <v>-0.7258</v>
      </c>
      <c r="E1928">
        <v>-0.33100000000000002</v>
      </c>
      <c r="F1928">
        <v>0.27775</v>
      </c>
      <c r="G1928">
        <v>-3.5860000000000003E-2</v>
      </c>
      <c r="H1928">
        <v>1.9450000000000001</v>
      </c>
      <c r="I1928">
        <v>-0.42799999999999999</v>
      </c>
      <c r="J1928">
        <v>1.3147200000000001</v>
      </c>
    </row>
    <row r="1929" spans="1:10">
      <c r="A1929" s="14">
        <v>42985</v>
      </c>
      <c r="B1929">
        <v>1.74</v>
      </c>
      <c r="C1929">
        <v>1.456</v>
      </c>
      <c r="D1929">
        <v>-0.7258</v>
      </c>
      <c r="E1929">
        <v>-0.33100000000000002</v>
      </c>
      <c r="F1929">
        <v>0.28149999999999997</v>
      </c>
      <c r="G1929">
        <v>-3.1570000000000001E-2</v>
      </c>
      <c r="H1929">
        <v>1.94</v>
      </c>
      <c r="I1929">
        <v>-0.42</v>
      </c>
      <c r="J1929">
        <v>1.3144400000000001</v>
      </c>
    </row>
    <row r="1930" spans="1:10">
      <c r="A1930" s="14">
        <v>42986</v>
      </c>
      <c r="B1930">
        <v>1.7350000000000001</v>
      </c>
      <c r="C1930">
        <v>1.456</v>
      </c>
      <c r="D1930">
        <v>-0.72619999999999996</v>
      </c>
      <c r="E1930">
        <v>-0.33100000000000002</v>
      </c>
      <c r="F1930">
        <v>0.28149999999999997</v>
      </c>
      <c r="G1930">
        <v>-2.9430000000000001E-2</v>
      </c>
      <c r="H1930">
        <v>1.9650000000000001</v>
      </c>
      <c r="I1930">
        <v>-0.41499999999999998</v>
      </c>
      <c r="J1930">
        <v>1.3172200000000001</v>
      </c>
    </row>
    <row r="1931" spans="1:10">
      <c r="A1931" s="14">
        <v>42989</v>
      </c>
      <c r="B1931">
        <v>1.7350000000000001</v>
      </c>
      <c r="C1931">
        <v>1.456</v>
      </c>
      <c r="D1931">
        <v>-0.72619999999999996</v>
      </c>
      <c r="E1931">
        <v>-0.33100000000000002</v>
      </c>
      <c r="F1931">
        <v>0.27994000000000002</v>
      </c>
      <c r="G1931">
        <v>-3.2640000000000002E-2</v>
      </c>
      <c r="H1931">
        <v>1.94</v>
      </c>
      <c r="I1931">
        <v>-0.41799999999999998</v>
      </c>
      <c r="J1931">
        <v>1.3172200000000001</v>
      </c>
    </row>
    <row r="1932" spans="1:10">
      <c r="A1932" s="14">
        <v>42990</v>
      </c>
      <c r="B1932">
        <v>1.7350000000000001</v>
      </c>
      <c r="C1932">
        <v>1.45</v>
      </c>
      <c r="D1932">
        <v>-0.72640000000000005</v>
      </c>
      <c r="E1932">
        <v>-0.33</v>
      </c>
      <c r="F1932">
        <v>0.27994000000000002</v>
      </c>
      <c r="G1932">
        <v>-2.8500000000000001E-2</v>
      </c>
      <c r="H1932">
        <v>1.9350000000000001</v>
      </c>
      <c r="I1932">
        <v>-0.42099999999999999</v>
      </c>
      <c r="J1932">
        <v>1.3172200000000001</v>
      </c>
    </row>
    <row r="1933" spans="1:10">
      <c r="A1933" s="14">
        <v>42991</v>
      </c>
      <c r="B1933">
        <v>1.73</v>
      </c>
      <c r="C1933">
        <v>1.44</v>
      </c>
      <c r="D1933">
        <v>-0.72640000000000005</v>
      </c>
      <c r="E1933">
        <v>-0.33100000000000002</v>
      </c>
      <c r="F1933">
        <v>0.28025</v>
      </c>
      <c r="G1933">
        <v>-2.7640000000000001E-2</v>
      </c>
      <c r="H1933">
        <v>1.9350000000000001</v>
      </c>
      <c r="I1933">
        <v>-0.41599999999999998</v>
      </c>
      <c r="J1933">
        <v>1.31778</v>
      </c>
    </row>
    <row r="1934" spans="1:10">
      <c r="A1934" s="14">
        <v>42992</v>
      </c>
      <c r="B1934">
        <v>1.72</v>
      </c>
      <c r="C1934">
        <v>1.4370000000000001</v>
      </c>
      <c r="D1934">
        <v>-0.72699999999999998</v>
      </c>
      <c r="E1934">
        <v>-0.33200000000000002</v>
      </c>
      <c r="F1934">
        <v>0.27838000000000002</v>
      </c>
      <c r="G1934">
        <v>-2.8070000000000001E-2</v>
      </c>
      <c r="H1934">
        <v>1.948</v>
      </c>
      <c r="I1934">
        <v>-0.41699999999999998</v>
      </c>
      <c r="J1934">
        <v>1.31694</v>
      </c>
    </row>
    <row r="1935" spans="1:10">
      <c r="A1935" s="14">
        <v>42993</v>
      </c>
      <c r="B1935">
        <v>1.72</v>
      </c>
      <c r="C1935">
        <v>1.4359999999999999</v>
      </c>
      <c r="D1935">
        <v>-0.72640000000000005</v>
      </c>
      <c r="E1935">
        <v>-0.33200000000000002</v>
      </c>
      <c r="F1935">
        <v>0.27744000000000002</v>
      </c>
      <c r="G1935">
        <v>-2.8000000000000001E-2</v>
      </c>
      <c r="H1935">
        <v>1.93</v>
      </c>
      <c r="I1935">
        <v>-0.42399999999999999</v>
      </c>
      <c r="J1935">
        <v>1.3161099999999999</v>
      </c>
    </row>
    <row r="1936" spans="1:10">
      <c r="A1936" s="14">
        <v>42996</v>
      </c>
      <c r="B1936">
        <v>1.72</v>
      </c>
      <c r="C1936">
        <v>1.4359999999999999</v>
      </c>
      <c r="D1936">
        <v>-0.72619999999999996</v>
      </c>
      <c r="E1936">
        <v>-0.33100000000000002</v>
      </c>
      <c r="F1936">
        <v>0.27744000000000002</v>
      </c>
      <c r="G1936">
        <v>-2.8139999999999998E-2</v>
      </c>
      <c r="H1936">
        <v>1.95</v>
      </c>
      <c r="I1936">
        <v>-0.41499999999999998</v>
      </c>
      <c r="J1936">
        <v>1.31778</v>
      </c>
    </row>
    <row r="1937" spans="1:10">
      <c r="A1937" s="14">
        <v>42997</v>
      </c>
      <c r="B1937">
        <v>1.7150000000000001</v>
      </c>
      <c r="C1937">
        <v>1.4339999999999999</v>
      </c>
      <c r="D1937">
        <v>-0.72619999999999996</v>
      </c>
      <c r="E1937">
        <v>-0.32900000000000001</v>
      </c>
      <c r="F1937">
        <v>0.27650000000000002</v>
      </c>
      <c r="G1937">
        <v>-2.921E-2</v>
      </c>
      <c r="H1937">
        <v>1.9450000000000001</v>
      </c>
      <c r="I1937">
        <v>-0.41399999999999998</v>
      </c>
      <c r="J1937">
        <v>1.3161099999999999</v>
      </c>
    </row>
    <row r="1938" spans="1:10">
      <c r="A1938" s="14">
        <v>42998</v>
      </c>
      <c r="B1938">
        <v>1.71</v>
      </c>
      <c r="C1938">
        <v>1.4319999999999999</v>
      </c>
      <c r="D1938">
        <v>-0.72619999999999996</v>
      </c>
      <c r="E1938">
        <v>-0.32900000000000001</v>
      </c>
      <c r="F1938">
        <v>0.27681</v>
      </c>
      <c r="G1938">
        <v>-3.107E-2</v>
      </c>
      <c r="H1938">
        <v>1.96</v>
      </c>
      <c r="I1938">
        <v>-0.41099999999999998</v>
      </c>
      <c r="J1938">
        <v>1.3161099999999999</v>
      </c>
    </row>
    <row r="1939" spans="1:10">
      <c r="A1939" s="14">
        <v>42999</v>
      </c>
      <c r="B1939">
        <v>1.72</v>
      </c>
      <c r="C1939">
        <v>1.4339999999999999</v>
      </c>
      <c r="D1939">
        <v>-0.72619999999999996</v>
      </c>
      <c r="E1939">
        <v>-0.33</v>
      </c>
      <c r="F1939">
        <v>0.27781</v>
      </c>
      <c r="G1939">
        <v>-3.0929999999999999E-2</v>
      </c>
      <c r="H1939">
        <v>1.962</v>
      </c>
      <c r="I1939">
        <v>-0.41799999999999998</v>
      </c>
      <c r="J1939">
        <v>1.3172200000000001</v>
      </c>
    </row>
    <row r="1940" spans="1:10">
      <c r="A1940" s="14">
        <v>43000</v>
      </c>
      <c r="B1940">
        <v>1.7150000000000001</v>
      </c>
      <c r="C1940">
        <v>1.42</v>
      </c>
      <c r="D1940">
        <v>-0.72619999999999996</v>
      </c>
      <c r="E1940">
        <v>-0.32900000000000001</v>
      </c>
      <c r="F1940">
        <v>0.28281000000000001</v>
      </c>
      <c r="G1940">
        <v>-3.2500000000000001E-2</v>
      </c>
      <c r="H1940">
        <v>1.96</v>
      </c>
      <c r="I1940">
        <v>-0.41699999999999998</v>
      </c>
      <c r="J1940">
        <v>1.3172200000000001</v>
      </c>
    </row>
    <row r="1941" spans="1:10">
      <c r="A1941" s="14">
        <v>43003</v>
      </c>
      <c r="B1941">
        <v>1.71</v>
      </c>
      <c r="C1941">
        <v>1.415</v>
      </c>
      <c r="D1941">
        <v>-0.72619999999999996</v>
      </c>
      <c r="E1941">
        <v>-0.32900000000000001</v>
      </c>
      <c r="F1941">
        <v>0.28575</v>
      </c>
      <c r="G1941">
        <v>-3.1359999999999999E-2</v>
      </c>
      <c r="H1941">
        <v>1.96</v>
      </c>
      <c r="I1941">
        <v>-0.41399999999999998</v>
      </c>
      <c r="J1941">
        <v>1.3172200000000001</v>
      </c>
    </row>
    <row r="1942" spans="1:10">
      <c r="A1942" s="14">
        <v>43004</v>
      </c>
      <c r="B1942">
        <v>1.71</v>
      </c>
      <c r="C1942">
        <v>1.413</v>
      </c>
      <c r="D1942">
        <v>-0.72619999999999996</v>
      </c>
      <c r="E1942">
        <v>-0.33</v>
      </c>
      <c r="F1942">
        <v>0.28549999999999998</v>
      </c>
      <c r="G1942">
        <v>-3.2070000000000001E-2</v>
      </c>
      <c r="H1942">
        <v>1.96</v>
      </c>
      <c r="I1942">
        <v>-0.41599999999999998</v>
      </c>
      <c r="J1942">
        <v>1.31033</v>
      </c>
    </row>
    <row r="1943" spans="1:10">
      <c r="A1943" s="14">
        <v>43005</v>
      </c>
      <c r="B1943">
        <v>1.71</v>
      </c>
      <c r="C1943">
        <v>1.411</v>
      </c>
      <c r="D1943">
        <v>-0.72599999999999998</v>
      </c>
      <c r="E1943">
        <v>-0.33100000000000002</v>
      </c>
      <c r="F1943">
        <v>0.28669</v>
      </c>
      <c r="G1943">
        <v>-2.707E-2</v>
      </c>
      <c r="H1943">
        <v>1.968</v>
      </c>
      <c r="I1943">
        <v>-0.42199999999999999</v>
      </c>
      <c r="J1943">
        <v>1.31667</v>
      </c>
    </row>
    <row r="1944" spans="1:10">
      <c r="A1944" s="14">
        <v>43006</v>
      </c>
      <c r="B1944">
        <v>1.71</v>
      </c>
      <c r="C1944">
        <v>1.4079999999999999</v>
      </c>
      <c r="D1944">
        <v>-0.72599999999999998</v>
      </c>
      <c r="E1944">
        <v>-0.33100000000000002</v>
      </c>
      <c r="F1944">
        <v>0.29231000000000001</v>
      </c>
      <c r="G1944">
        <v>-3.2070000000000001E-2</v>
      </c>
      <c r="H1944">
        <v>1.99</v>
      </c>
      <c r="I1944">
        <v>-0.42299999999999999</v>
      </c>
      <c r="J1944">
        <v>1.31917</v>
      </c>
    </row>
    <row r="1945" spans="1:10">
      <c r="A1945" s="14">
        <v>43007</v>
      </c>
      <c r="B1945">
        <v>1.71</v>
      </c>
      <c r="C1945">
        <v>1.4079999999999999</v>
      </c>
      <c r="D1945">
        <v>-0.72599999999999998</v>
      </c>
      <c r="E1945">
        <v>-0.32900000000000001</v>
      </c>
      <c r="F1945">
        <v>0.30219000000000001</v>
      </c>
      <c r="G1945">
        <v>-3.236E-2</v>
      </c>
      <c r="H1945">
        <v>2</v>
      </c>
      <c r="I1945">
        <v>-0.42699999999999999</v>
      </c>
      <c r="J1945">
        <v>1.32</v>
      </c>
    </row>
    <row r="1946" spans="1:10">
      <c r="A1946" s="14">
        <v>43011</v>
      </c>
      <c r="B1946">
        <v>1.7050000000000001</v>
      </c>
      <c r="C1946">
        <v>1.4139999999999999</v>
      </c>
      <c r="D1946">
        <v>-0.72599999999999998</v>
      </c>
      <c r="E1946">
        <v>-0.32900000000000001</v>
      </c>
      <c r="F1946">
        <v>0.30149999999999999</v>
      </c>
      <c r="G1946">
        <v>-2.9499999999999998E-2</v>
      </c>
      <c r="H1946">
        <v>1.98</v>
      </c>
      <c r="I1946">
        <v>-0.46300000000000002</v>
      </c>
      <c r="J1946">
        <v>1.32111</v>
      </c>
    </row>
    <row r="1947" spans="1:10">
      <c r="A1947" s="14">
        <v>43012</v>
      </c>
      <c r="B1947">
        <v>1.7</v>
      </c>
      <c r="C1947">
        <v>1.4159999999999999</v>
      </c>
      <c r="D1947">
        <v>-0.72599999999999998</v>
      </c>
      <c r="E1947">
        <v>-0.32800000000000001</v>
      </c>
      <c r="F1947">
        <v>0.32688</v>
      </c>
      <c r="G1947">
        <v>-3.1359999999999999E-2</v>
      </c>
      <c r="H1947">
        <v>1.99</v>
      </c>
      <c r="I1947">
        <v>-0.46899999999999997</v>
      </c>
      <c r="J1947">
        <v>1.32389</v>
      </c>
    </row>
    <row r="1948" spans="1:10">
      <c r="A1948" s="14">
        <v>43013</v>
      </c>
      <c r="B1948">
        <v>1.7050000000000001</v>
      </c>
      <c r="C1948">
        <v>1.4179999999999999</v>
      </c>
      <c r="D1948">
        <v>-0.72599999999999998</v>
      </c>
      <c r="E1948">
        <v>-0.32800000000000001</v>
      </c>
      <c r="F1948">
        <v>0.33256000000000002</v>
      </c>
      <c r="G1948">
        <v>-2.8070000000000001E-2</v>
      </c>
      <c r="H1948">
        <v>1.978</v>
      </c>
      <c r="I1948">
        <v>-0.47299999999999998</v>
      </c>
      <c r="J1948">
        <v>1.325</v>
      </c>
    </row>
    <row r="1949" spans="1:10">
      <c r="A1949" s="14">
        <v>43014</v>
      </c>
      <c r="B1949">
        <v>1.6950000000000001</v>
      </c>
      <c r="C1949">
        <v>1.423</v>
      </c>
      <c r="D1949">
        <v>-0.72599999999999998</v>
      </c>
      <c r="E1949">
        <v>-0.32800000000000001</v>
      </c>
      <c r="F1949">
        <v>0.33112999999999998</v>
      </c>
      <c r="G1949">
        <v>-2.9499999999999998E-2</v>
      </c>
      <c r="H1949">
        <v>1.98</v>
      </c>
      <c r="I1949">
        <v>-0.47499999999999998</v>
      </c>
      <c r="J1949">
        <v>1.3261099999999999</v>
      </c>
    </row>
    <row r="1950" spans="1:10">
      <c r="A1950" s="14">
        <v>43017</v>
      </c>
      <c r="B1950">
        <v>1.6950000000000001</v>
      </c>
      <c r="C1950">
        <v>1.425</v>
      </c>
      <c r="D1950">
        <v>-0.72599999999999998</v>
      </c>
      <c r="E1950">
        <v>-0.32900000000000001</v>
      </c>
      <c r="F1950">
        <v>0.32650000000000001</v>
      </c>
      <c r="G1950">
        <v>-2.921E-2</v>
      </c>
      <c r="H1950">
        <v>1.9750000000000001</v>
      </c>
      <c r="I1950">
        <v>-0.48099999999999998</v>
      </c>
      <c r="J1950">
        <v>1.3230599999999999</v>
      </c>
    </row>
    <row r="1951" spans="1:10">
      <c r="A1951" s="14">
        <v>43018</v>
      </c>
      <c r="B1951">
        <v>1.7050000000000001</v>
      </c>
      <c r="C1951">
        <v>1.4248000000000001</v>
      </c>
      <c r="D1951">
        <v>-0.72599999999999998</v>
      </c>
      <c r="E1951">
        <v>-0.32900000000000001</v>
      </c>
      <c r="F1951">
        <v>0.32938000000000001</v>
      </c>
      <c r="G1951">
        <v>-2.75E-2</v>
      </c>
      <c r="H1951">
        <v>1.97</v>
      </c>
      <c r="I1951">
        <v>-0.47899999999999998</v>
      </c>
      <c r="J1951">
        <v>1.32833</v>
      </c>
    </row>
    <row r="1952" spans="1:10">
      <c r="A1952" s="14">
        <v>43019</v>
      </c>
      <c r="B1952">
        <v>1.7050000000000001</v>
      </c>
      <c r="C1952">
        <v>1.4259999999999999</v>
      </c>
      <c r="D1952">
        <v>-0.72599999999999998</v>
      </c>
      <c r="E1952">
        <v>-0.32900000000000001</v>
      </c>
      <c r="F1952">
        <v>0.32688</v>
      </c>
      <c r="G1952">
        <v>-2.75E-2</v>
      </c>
      <c r="H1952">
        <v>1.97</v>
      </c>
      <c r="I1952">
        <v>-0.48</v>
      </c>
      <c r="J1952">
        <v>1.32944</v>
      </c>
    </row>
    <row r="1953" spans="1:10">
      <c r="A1953" s="14">
        <v>43020</v>
      </c>
      <c r="B1953">
        <v>1.7050000000000001</v>
      </c>
      <c r="C1953">
        <v>1.43</v>
      </c>
      <c r="D1953">
        <v>-0.72599999999999998</v>
      </c>
      <c r="E1953">
        <v>-0.32900000000000001</v>
      </c>
      <c r="F1953">
        <v>0.32588</v>
      </c>
      <c r="G1953">
        <v>-3.3790000000000001E-2</v>
      </c>
      <c r="H1953">
        <v>1.968</v>
      </c>
      <c r="I1953">
        <v>-0.48599999999999999</v>
      </c>
      <c r="J1953">
        <v>1.32972</v>
      </c>
    </row>
    <row r="1954" spans="1:10">
      <c r="A1954" s="14">
        <v>43021</v>
      </c>
      <c r="B1954">
        <v>1.7</v>
      </c>
      <c r="C1954">
        <v>1.43</v>
      </c>
      <c r="D1954">
        <v>-0.72599999999999998</v>
      </c>
      <c r="E1954">
        <v>-0.32900000000000001</v>
      </c>
      <c r="F1954">
        <v>0.32588</v>
      </c>
      <c r="G1954">
        <v>-3.2640000000000002E-2</v>
      </c>
      <c r="H1954">
        <v>1.97</v>
      </c>
      <c r="I1954">
        <v>-0.496</v>
      </c>
      <c r="J1954">
        <v>1.33083</v>
      </c>
    </row>
    <row r="1955" spans="1:10">
      <c r="A1955" s="14">
        <v>43024</v>
      </c>
      <c r="B1955">
        <v>1.7</v>
      </c>
      <c r="C1955">
        <v>1.43</v>
      </c>
      <c r="D1955">
        <v>-0.72599999999999998</v>
      </c>
      <c r="E1955">
        <v>-0.32900000000000001</v>
      </c>
      <c r="F1955">
        <v>0.32974999999999999</v>
      </c>
      <c r="G1955">
        <v>-3.9070000000000001E-2</v>
      </c>
      <c r="H1955">
        <v>1.958</v>
      </c>
      <c r="I1955">
        <v>-0.50600000000000001</v>
      </c>
      <c r="J1955">
        <v>1.3327800000000001</v>
      </c>
    </row>
    <row r="1956" spans="1:10">
      <c r="A1956" s="14">
        <v>43025</v>
      </c>
      <c r="B1956">
        <v>1.7</v>
      </c>
      <c r="C1956">
        <v>1.4259999999999999</v>
      </c>
      <c r="D1956">
        <v>-0.72599999999999998</v>
      </c>
      <c r="E1956">
        <v>-0.32900000000000001</v>
      </c>
      <c r="F1956">
        <v>0.33350000000000002</v>
      </c>
      <c r="G1956">
        <v>-4.9070000000000003E-2</v>
      </c>
      <c r="H1956">
        <v>1.95</v>
      </c>
      <c r="I1956">
        <v>-0.52</v>
      </c>
      <c r="J1956">
        <v>1.335</v>
      </c>
    </row>
    <row r="1957" spans="1:10">
      <c r="A1957" s="14">
        <v>43026</v>
      </c>
      <c r="B1957">
        <v>1.7</v>
      </c>
      <c r="C1957">
        <v>1.4259999999999999</v>
      </c>
      <c r="D1957">
        <v>-0.72599999999999998</v>
      </c>
      <c r="E1957">
        <v>-0.32900000000000001</v>
      </c>
      <c r="F1957">
        <v>0.33500000000000002</v>
      </c>
      <c r="G1957">
        <v>-5.1209999999999999E-2</v>
      </c>
      <c r="H1957">
        <v>1.94</v>
      </c>
      <c r="I1957">
        <v>-0.52</v>
      </c>
      <c r="J1957">
        <v>1.33389</v>
      </c>
    </row>
    <row r="1958" spans="1:10">
      <c r="A1958" s="14">
        <v>43027</v>
      </c>
      <c r="B1958">
        <v>1.7</v>
      </c>
      <c r="C1958">
        <v>1.4159999999999999</v>
      </c>
      <c r="D1958">
        <v>-0.72599999999999998</v>
      </c>
      <c r="E1958">
        <v>-0.32800000000000001</v>
      </c>
      <c r="F1958">
        <v>0.33562999999999998</v>
      </c>
      <c r="G1958">
        <v>-5.0860000000000002E-2</v>
      </c>
      <c r="H1958">
        <v>1.9379999999999999</v>
      </c>
      <c r="I1958">
        <v>-0.52200000000000002</v>
      </c>
      <c r="J1958">
        <v>1.3355600000000001</v>
      </c>
    </row>
    <row r="1959" spans="1:10">
      <c r="A1959" s="14">
        <v>43028</v>
      </c>
      <c r="B1959">
        <v>1.7</v>
      </c>
      <c r="C1959">
        <v>1.4139999999999999</v>
      </c>
      <c r="D1959">
        <v>-0.72599999999999998</v>
      </c>
      <c r="E1959">
        <v>-0.32900000000000001</v>
      </c>
      <c r="F1959">
        <v>0.33562999999999998</v>
      </c>
      <c r="G1959">
        <v>-5.0860000000000002E-2</v>
      </c>
      <c r="H1959">
        <v>1.9379999999999999</v>
      </c>
      <c r="I1959">
        <v>-0.52200000000000002</v>
      </c>
      <c r="J1959">
        <v>1.3425</v>
      </c>
    </row>
    <row r="1960" spans="1:10">
      <c r="A1960" s="14">
        <v>43031</v>
      </c>
      <c r="B1960">
        <v>1.7</v>
      </c>
      <c r="C1960">
        <v>1.4139999999999999</v>
      </c>
      <c r="D1960">
        <v>-0.72599999999999998</v>
      </c>
      <c r="E1960">
        <v>-0.32900000000000001</v>
      </c>
      <c r="F1960">
        <v>0.33938000000000001</v>
      </c>
      <c r="G1960">
        <v>-5.1069999999999997E-2</v>
      </c>
      <c r="H1960">
        <v>1.925</v>
      </c>
      <c r="I1960">
        <v>-0.52500000000000002</v>
      </c>
      <c r="J1960">
        <v>1.34667</v>
      </c>
    </row>
    <row r="1961" spans="1:10">
      <c r="A1961" s="14">
        <v>43032</v>
      </c>
      <c r="B1961">
        <v>1.7</v>
      </c>
      <c r="C1961">
        <v>1.4139999999999999</v>
      </c>
      <c r="D1961">
        <v>-0.72599999999999998</v>
      </c>
      <c r="E1961">
        <v>-0.32900000000000001</v>
      </c>
      <c r="F1961">
        <v>0.34350000000000003</v>
      </c>
      <c r="G1961">
        <v>-5.2499999999999998E-2</v>
      </c>
      <c r="H1961">
        <v>1.9350000000000001</v>
      </c>
      <c r="I1961">
        <v>-0.52900000000000003</v>
      </c>
      <c r="J1961">
        <v>1.3486100000000001</v>
      </c>
    </row>
    <row r="1962" spans="1:10">
      <c r="A1962" s="14">
        <v>43033</v>
      </c>
      <c r="B1962">
        <v>1.7</v>
      </c>
      <c r="C1962">
        <v>1.415</v>
      </c>
      <c r="D1962">
        <v>-0.72599999999999998</v>
      </c>
      <c r="E1962">
        <v>-0.32900000000000001</v>
      </c>
      <c r="F1962">
        <v>0.34350000000000003</v>
      </c>
      <c r="G1962">
        <v>-4.929E-2</v>
      </c>
      <c r="H1962">
        <v>1.93</v>
      </c>
      <c r="I1962">
        <v>-0.53300000000000003</v>
      </c>
      <c r="J1962">
        <v>1.3502799999999999</v>
      </c>
    </row>
    <row r="1963" spans="1:10">
      <c r="A1963" s="14">
        <v>43034</v>
      </c>
      <c r="B1963">
        <v>1.69</v>
      </c>
      <c r="C1963">
        <v>1.4119999999999999</v>
      </c>
      <c r="D1963">
        <v>-0.72599999999999998</v>
      </c>
      <c r="E1963">
        <v>-0.33</v>
      </c>
      <c r="F1963">
        <v>0.35437999999999997</v>
      </c>
      <c r="G1963">
        <v>-4.929E-2</v>
      </c>
      <c r="H1963">
        <v>1.94</v>
      </c>
      <c r="I1963">
        <v>-0.53100000000000003</v>
      </c>
      <c r="J1963">
        <v>1.35639</v>
      </c>
    </row>
    <row r="1964" spans="1:10">
      <c r="A1964" s="14">
        <v>43035</v>
      </c>
      <c r="B1964">
        <v>1.69</v>
      </c>
      <c r="C1964">
        <v>1.41</v>
      </c>
      <c r="D1964">
        <v>-0.72599999999999998</v>
      </c>
      <c r="E1964">
        <v>-0.33</v>
      </c>
      <c r="F1964">
        <v>0.36275000000000002</v>
      </c>
      <c r="G1964">
        <v>-4.3790000000000003E-2</v>
      </c>
      <c r="H1964">
        <v>1.93</v>
      </c>
      <c r="I1964">
        <v>-0.53700000000000003</v>
      </c>
      <c r="J1964">
        <v>1.35667</v>
      </c>
    </row>
    <row r="1965" spans="1:10">
      <c r="A1965" s="14">
        <v>43038</v>
      </c>
      <c r="B1965">
        <v>1.69</v>
      </c>
      <c r="C1965">
        <v>1.411</v>
      </c>
      <c r="D1965">
        <v>-0.72599999999999998</v>
      </c>
      <c r="E1965">
        <v>-0.32900000000000001</v>
      </c>
      <c r="F1965">
        <v>0.37063000000000001</v>
      </c>
      <c r="G1965">
        <v>-4.2360000000000002E-2</v>
      </c>
      <c r="H1965">
        <v>1.96</v>
      </c>
      <c r="I1965">
        <v>-0.53900000000000003</v>
      </c>
      <c r="J1965">
        <v>1.3586100000000001</v>
      </c>
    </row>
    <row r="1966" spans="1:10">
      <c r="A1966" s="14">
        <v>43039</v>
      </c>
      <c r="B1966">
        <v>1.69</v>
      </c>
      <c r="C1966">
        <v>1.411</v>
      </c>
      <c r="D1966">
        <v>-0.72640000000000005</v>
      </c>
      <c r="E1966">
        <v>-0.32900000000000001</v>
      </c>
      <c r="F1966">
        <v>0.37</v>
      </c>
      <c r="G1966">
        <v>-4.0570000000000002E-2</v>
      </c>
      <c r="H1966">
        <v>1.95</v>
      </c>
      <c r="I1966">
        <v>-0.54100000000000004</v>
      </c>
      <c r="J1966">
        <v>1.35917</v>
      </c>
    </row>
    <row r="1967" spans="1:10">
      <c r="A1967" s="14">
        <v>43040</v>
      </c>
      <c r="B1967">
        <v>1.6950000000000001</v>
      </c>
      <c r="C1967">
        <v>1.4079999999999999</v>
      </c>
      <c r="D1967">
        <v>-0.72640000000000005</v>
      </c>
      <c r="E1967">
        <v>-0.32900000000000001</v>
      </c>
      <c r="F1967">
        <v>0.37375000000000003</v>
      </c>
      <c r="G1967">
        <v>-3.7499999999999999E-2</v>
      </c>
      <c r="H1967">
        <v>1.97</v>
      </c>
      <c r="I1967">
        <v>-0.54</v>
      </c>
      <c r="J1967">
        <v>1.3533299999999999</v>
      </c>
    </row>
    <row r="1968" spans="1:10">
      <c r="A1968" s="14">
        <v>43041</v>
      </c>
      <c r="B1968">
        <v>1.7</v>
      </c>
      <c r="C1968">
        <v>1.4039999999999999</v>
      </c>
      <c r="D1968">
        <v>-0.72640000000000005</v>
      </c>
      <c r="E1968">
        <v>-0.32900000000000001</v>
      </c>
      <c r="F1968">
        <v>0.37874999999999998</v>
      </c>
      <c r="G1968">
        <v>-3.4139999999999997E-2</v>
      </c>
      <c r="H1968">
        <v>1.9630000000000001</v>
      </c>
      <c r="I1968">
        <v>-0.53400000000000003</v>
      </c>
      <c r="J1968">
        <v>1.35389</v>
      </c>
    </row>
    <row r="1969" spans="1:10">
      <c r="A1969" s="14">
        <v>43042</v>
      </c>
      <c r="B1969">
        <v>1.7</v>
      </c>
      <c r="C1969">
        <v>1.4</v>
      </c>
      <c r="D1969">
        <v>-0.72640000000000005</v>
      </c>
      <c r="E1969">
        <v>-0.32900000000000001</v>
      </c>
      <c r="F1969">
        <v>0.38374999999999998</v>
      </c>
      <c r="G1969">
        <v>-3.4290000000000001E-2</v>
      </c>
      <c r="H1969">
        <v>1.95</v>
      </c>
      <c r="I1969">
        <v>-0.53600000000000003</v>
      </c>
      <c r="J1969">
        <v>1.3573299999999999</v>
      </c>
    </row>
    <row r="1970" spans="1:10">
      <c r="A1970" s="14">
        <v>43045</v>
      </c>
      <c r="B1970">
        <v>1.7</v>
      </c>
      <c r="C1970">
        <v>1.4</v>
      </c>
      <c r="D1970">
        <v>-0.72640000000000005</v>
      </c>
      <c r="E1970">
        <v>-0.33</v>
      </c>
      <c r="F1970">
        <v>0.38313000000000003</v>
      </c>
      <c r="G1970">
        <v>-3.7069999999999999E-2</v>
      </c>
      <c r="H1970">
        <v>1.96</v>
      </c>
      <c r="I1970">
        <v>-0.54100000000000004</v>
      </c>
      <c r="J1970">
        <v>1.3626100000000001</v>
      </c>
    </row>
    <row r="1971" spans="1:10">
      <c r="A1971" s="14">
        <v>43046</v>
      </c>
      <c r="B1971">
        <v>1.7</v>
      </c>
      <c r="C1971">
        <v>1.4019999999999999</v>
      </c>
      <c r="D1971">
        <v>-0.72640000000000005</v>
      </c>
      <c r="E1971">
        <v>-0.33100000000000002</v>
      </c>
      <c r="F1971">
        <v>0.39173000000000002</v>
      </c>
      <c r="G1971">
        <v>-3.6999999999999998E-2</v>
      </c>
      <c r="H1971">
        <v>1.9550000000000001</v>
      </c>
      <c r="I1971">
        <v>-0.54400000000000004</v>
      </c>
      <c r="J1971">
        <v>1.3625</v>
      </c>
    </row>
    <row r="1972" spans="1:10">
      <c r="A1972" s="14">
        <v>43047</v>
      </c>
      <c r="B1972">
        <v>1.7</v>
      </c>
      <c r="C1972">
        <v>1.4019999999999999</v>
      </c>
      <c r="D1972">
        <v>-0.72640000000000005</v>
      </c>
      <c r="E1972">
        <v>-0.33100000000000002</v>
      </c>
      <c r="F1972">
        <v>0.39140999999999998</v>
      </c>
      <c r="G1972">
        <v>-3.5569999999999997E-2</v>
      </c>
      <c r="H1972">
        <v>1.9450000000000001</v>
      </c>
      <c r="I1972">
        <v>-0.55800000000000005</v>
      </c>
      <c r="J1972">
        <v>1.36476</v>
      </c>
    </row>
    <row r="1973" spans="1:10">
      <c r="A1973" s="14">
        <v>43048</v>
      </c>
      <c r="B1973">
        <v>1.7050000000000001</v>
      </c>
      <c r="C1973">
        <v>1.4019999999999999</v>
      </c>
      <c r="D1973">
        <v>-0.72640000000000005</v>
      </c>
      <c r="E1973">
        <v>-0.33</v>
      </c>
      <c r="F1973">
        <v>0.39976</v>
      </c>
      <c r="G1973">
        <v>-3.6999999999999998E-2</v>
      </c>
      <c r="H1973">
        <v>1.95</v>
      </c>
      <c r="I1973">
        <v>-0.56399999999999995</v>
      </c>
      <c r="J1973">
        <v>1.3674200000000001</v>
      </c>
    </row>
    <row r="1974" spans="1:10">
      <c r="A1974" s="14">
        <v>43049</v>
      </c>
      <c r="B1974">
        <v>1.71</v>
      </c>
      <c r="C1974">
        <v>1.4019999999999999</v>
      </c>
      <c r="D1974">
        <v>-0.72640000000000005</v>
      </c>
      <c r="E1974">
        <v>-0.32900000000000001</v>
      </c>
      <c r="F1974">
        <v>0.40429999999999999</v>
      </c>
      <c r="G1974">
        <v>-3.4860000000000002E-2</v>
      </c>
      <c r="H1974">
        <v>1.9630000000000001</v>
      </c>
      <c r="I1974">
        <v>-0.57499999999999996</v>
      </c>
      <c r="J1974">
        <v>1.3706400000000001</v>
      </c>
    </row>
    <row r="1975" spans="1:10">
      <c r="A1975" s="14">
        <v>43052</v>
      </c>
      <c r="B1975">
        <v>1.71</v>
      </c>
      <c r="C1975">
        <v>1.4019999999999999</v>
      </c>
      <c r="D1975">
        <v>-0.72640000000000005</v>
      </c>
      <c r="E1975">
        <v>-0.32900000000000001</v>
      </c>
      <c r="F1975">
        <v>0.41632000000000002</v>
      </c>
      <c r="G1975">
        <v>-3.6290000000000003E-2</v>
      </c>
      <c r="H1975">
        <v>1.968</v>
      </c>
      <c r="I1975">
        <v>-0.58099999999999996</v>
      </c>
      <c r="J1975">
        <v>1.37446</v>
      </c>
    </row>
    <row r="1976" spans="1:10">
      <c r="A1976" s="14">
        <v>43053</v>
      </c>
      <c r="B1976">
        <v>1.71</v>
      </c>
      <c r="C1976">
        <v>1.4019999999999999</v>
      </c>
      <c r="D1976">
        <v>-0.72640000000000005</v>
      </c>
      <c r="E1976">
        <v>-0.32900000000000001</v>
      </c>
      <c r="F1976">
        <v>0.4224</v>
      </c>
      <c r="G1976">
        <v>-3.5929999999999997E-2</v>
      </c>
      <c r="H1976">
        <v>1.95</v>
      </c>
      <c r="I1976">
        <v>-0.59</v>
      </c>
      <c r="J1976">
        <v>1.3779600000000001</v>
      </c>
    </row>
    <row r="1977" spans="1:10">
      <c r="A1977" s="14">
        <v>43054</v>
      </c>
      <c r="B1977">
        <v>1.71</v>
      </c>
      <c r="C1977">
        <v>1.4019999999999999</v>
      </c>
      <c r="D1977">
        <v>-0.72640000000000005</v>
      </c>
      <c r="E1977">
        <v>-0.32900000000000001</v>
      </c>
      <c r="F1977">
        <v>0.42786000000000002</v>
      </c>
      <c r="G1977">
        <v>-3.2640000000000002E-2</v>
      </c>
      <c r="H1977">
        <v>1.968</v>
      </c>
      <c r="I1977">
        <v>-0.6</v>
      </c>
      <c r="J1977">
        <v>1.38009</v>
      </c>
    </row>
    <row r="1978" spans="1:10">
      <c r="A1978" s="14">
        <v>43055</v>
      </c>
      <c r="B1978">
        <v>1.72</v>
      </c>
      <c r="C1978">
        <v>1.4019999999999999</v>
      </c>
      <c r="D1978">
        <v>-0.72640000000000005</v>
      </c>
      <c r="E1978">
        <v>-0.33</v>
      </c>
      <c r="F1978">
        <v>0.43306</v>
      </c>
      <c r="G1978">
        <v>-4.4069999999999998E-2</v>
      </c>
      <c r="H1978">
        <v>1.96</v>
      </c>
      <c r="I1978">
        <v>-0.60699999999999998</v>
      </c>
      <c r="J1978">
        <v>1.3767799999999999</v>
      </c>
    </row>
    <row r="1979" spans="1:10">
      <c r="A1979" s="14">
        <v>43056</v>
      </c>
      <c r="B1979">
        <v>1.72</v>
      </c>
      <c r="C1979">
        <v>1.4019999999999999</v>
      </c>
      <c r="D1979">
        <v>-0.7268</v>
      </c>
      <c r="E1979">
        <v>-0.32900000000000001</v>
      </c>
      <c r="F1979">
        <v>0.43959999999999999</v>
      </c>
      <c r="G1979">
        <v>-4.4069999999999998E-2</v>
      </c>
      <c r="H1979">
        <v>1.948</v>
      </c>
      <c r="I1979">
        <v>-0.60899999999999999</v>
      </c>
      <c r="J1979">
        <v>1.3812199999999999</v>
      </c>
    </row>
    <row r="1980" spans="1:10">
      <c r="A1980" s="14">
        <v>43059</v>
      </c>
      <c r="B1980">
        <v>1.72</v>
      </c>
      <c r="C1980">
        <v>1.4039999999999999</v>
      </c>
      <c r="D1980">
        <v>-0.73480000000000001</v>
      </c>
      <c r="E1980">
        <v>-0.33</v>
      </c>
      <c r="F1980">
        <v>0.45074999999999998</v>
      </c>
      <c r="G1980">
        <v>-4.4429999999999997E-2</v>
      </c>
      <c r="H1980">
        <v>1.9450000000000001</v>
      </c>
      <c r="I1980">
        <v>-0.61699999999999999</v>
      </c>
      <c r="J1980">
        <v>1.38483</v>
      </c>
    </row>
    <row r="1981" spans="1:10">
      <c r="A1981" s="14">
        <v>43060</v>
      </c>
      <c r="B1981">
        <v>1.72</v>
      </c>
      <c r="C1981">
        <v>1.405</v>
      </c>
      <c r="D1981">
        <v>-0.73480000000000001</v>
      </c>
      <c r="E1981">
        <v>-0.32900000000000001</v>
      </c>
      <c r="F1981">
        <v>0.46500000000000002</v>
      </c>
      <c r="G1981">
        <v>-4.6929999999999999E-2</v>
      </c>
      <c r="H1981">
        <v>1.9450000000000001</v>
      </c>
      <c r="I1981">
        <v>-0.624</v>
      </c>
      <c r="J1981">
        <v>1.3913899999999999</v>
      </c>
    </row>
    <row r="1982" spans="1:10">
      <c r="A1982" s="14">
        <v>43061</v>
      </c>
      <c r="B1982">
        <v>1.7250000000000001</v>
      </c>
      <c r="C1982">
        <v>1.405</v>
      </c>
      <c r="D1982">
        <v>-0.73699999999999999</v>
      </c>
      <c r="E1982">
        <v>-0.32900000000000001</v>
      </c>
      <c r="F1982">
        <v>0.52412999999999998</v>
      </c>
      <c r="G1982">
        <v>-4.7500000000000001E-2</v>
      </c>
      <c r="H1982">
        <v>1.9450000000000001</v>
      </c>
      <c r="I1982">
        <v>-0.63200000000000001</v>
      </c>
      <c r="J1982">
        <v>1.39194</v>
      </c>
    </row>
    <row r="1983" spans="1:10">
      <c r="A1983" s="14">
        <v>43062</v>
      </c>
      <c r="B1983">
        <v>1.7250000000000001</v>
      </c>
      <c r="C1983">
        <v>1.4079999999999999</v>
      </c>
      <c r="D1983">
        <v>-0.73699999999999999</v>
      </c>
      <c r="E1983">
        <v>-0.32900000000000001</v>
      </c>
      <c r="F1983">
        <v>0.52688000000000001</v>
      </c>
      <c r="G1983">
        <v>-4.7500000000000001E-2</v>
      </c>
      <c r="H1983">
        <v>1.9450000000000001</v>
      </c>
      <c r="I1983">
        <v>-0.63500000000000001</v>
      </c>
      <c r="J1983">
        <v>1.39703</v>
      </c>
    </row>
    <row r="1984" spans="1:10">
      <c r="A1984" s="14">
        <v>43063</v>
      </c>
      <c r="B1984">
        <v>1.73</v>
      </c>
      <c r="C1984">
        <v>1.42</v>
      </c>
      <c r="D1984">
        <v>-0.73699999999999999</v>
      </c>
      <c r="E1984">
        <v>-0.32900000000000001</v>
      </c>
      <c r="F1984">
        <v>0.52322000000000002</v>
      </c>
      <c r="G1984">
        <v>-4.7500000000000001E-2</v>
      </c>
      <c r="H1984">
        <v>1.9450000000000001</v>
      </c>
      <c r="I1984">
        <v>-0.63200000000000001</v>
      </c>
      <c r="J1984">
        <v>1.4025799999999999</v>
      </c>
    </row>
    <row r="1985" spans="1:10">
      <c r="A1985" s="14">
        <v>43066</v>
      </c>
      <c r="B1985">
        <v>1.73</v>
      </c>
      <c r="C1985">
        <v>1.4339999999999999</v>
      </c>
      <c r="D1985">
        <v>-0.74099999999999999</v>
      </c>
      <c r="E1985">
        <v>-0.32900000000000001</v>
      </c>
      <c r="F1985">
        <v>0.52519000000000005</v>
      </c>
      <c r="G1985">
        <v>-4.7500000000000001E-2</v>
      </c>
      <c r="H1985">
        <v>1.968</v>
      </c>
      <c r="I1985">
        <v>-0.626</v>
      </c>
      <c r="J1985">
        <v>1.40981</v>
      </c>
    </row>
    <row r="1986" spans="1:10">
      <c r="A1986" s="14">
        <v>43067</v>
      </c>
      <c r="B1986">
        <v>1.73</v>
      </c>
      <c r="C1986">
        <v>1.4359999999999999</v>
      </c>
      <c r="D1986">
        <v>-0.74139999999999995</v>
      </c>
      <c r="E1986">
        <v>-0.32900000000000001</v>
      </c>
      <c r="F1986">
        <v>0.52812999999999999</v>
      </c>
      <c r="G1986">
        <v>-4.521E-2</v>
      </c>
      <c r="H1986">
        <v>1.95</v>
      </c>
      <c r="I1986">
        <v>-0.63</v>
      </c>
      <c r="J1986">
        <v>1.41289</v>
      </c>
    </row>
    <row r="1987" spans="1:10">
      <c r="A1987" s="14">
        <v>43068</v>
      </c>
      <c r="B1987">
        <v>1.73</v>
      </c>
      <c r="C1987">
        <v>1.4319999999999999</v>
      </c>
      <c r="D1987">
        <v>-0.74139999999999995</v>
      </c>
      <c r="E1987">
        <v>-0.32900000000000001</v>
      </c>
      <c r="F1987">
        <v>0.52812999999999999</v>
      </c>
      <c r="G1987">
        <v>-4.1640000000000003E-2</v>
      </c>
      <c r="H1987">
        <v>1.9450000000000001</v>
      </c>
      <c r="I1987">
        <v>-0.63200000000000001</v>
      </c>
      <c r="J1987">
        <v>1.41289</v>
      </c>
    </row>
    <row r="1988" spans="1:10">
      <c r="A1988" s="14">
        <v>43069</v>
      </c>
      <c r="B1988">
        <v>1.74</v>
      </c>
      <c r="C1988">
        <v>1.43</v>
      </c>
      <c r="D1988">
        <v>-0.74199999999999999</v>
      </c>
      <c r="E1988">
        <v>-0.33</v>
      </c>
      <c r="F1988">
        <v>0.52875000000000005</v>
      </c>
      <c r="G1988">
        <v>-3.8789999999999998E-2</v>
      </c>
      <c r="H1988">
        <v>1.96</v>
      </c>
      <c r="I1988">
        <v>-0.63500000000000001</v>
      </c>
      <c r="J1988">
        <v>1.4158599999999999</v>
      </c>
    </row>
    <row r="1989" spans="1:10">
      <c r="A1989" s="14">
        <v>43070</v>
      </c>
      <c r="B1989">
        <v>1.7450000000000001</v>
      </c>
      <c r="C1989">
        <v>1.43</v>
      </c>
      <c r="D1989">
        <v>-0.74199999999999999</v>
      </c>
      <c r="E1989">
        <v>-0.32900000000000001</v>
      </c>
      <c r="F1989">
        <v>0.52600000000000002</v>
      </c>
      <c r="G1989">
        <v>-3.807E-2</v>
      </c>
      <c r="H1989">
        <v>1.96</v>
      </c>
      <c r="I1989">
        <v>-0.63300000000000001</v>
      </c>
      <c r="J1989">
        <v>1.41899</v>
      </c>
    </row>
    <row r="1990" spans="1:10">
      <c r="A1990" s="14">
        <v>43073</v>
      </c>
      <c r="B1990">
        <v>1.75</v>
      </c>
      <c r="C1990">
        <v>1.4319999999999999</v>
      </c>
      <c r="D1990">
        <v>-0.745</v>
      </c>
      <c r="E1990">
        <v>-0.32900000000000001</v>
      </c>
      <c r="F1990">
        <v>0.52625</v>
      </c>
      <c r="G1990">
        <v>-3.807E-2</v>
      </c>
      <c r="H1990">
        <v>1.962</v>
      </c>
      <c r="I1990">
        <v>-0.64700000000000002</v>
      </c>
      <c r="J1990">
        <v>1.4218999999999999</v>
      </c>
    </row>
    <row r="1991" spans="1:10">
      <c r="A1991" s="14">
        <v>43074</v>
      </c>
      <c r="B1991">
        <v>1.7549999999999999</v>
      </c>
      <c r="C1991">
        <v>1.4359999999999999</v>
      </c>
      <c r="D1991">
        <v>-0.751</v>
      </c>
      <c r="E1991">
        <v>-0.32900000000000001</v>
      </c>
      <c r="F1991">
        <v>0.52524999999999999</v>
      </c>
      <c r="G1991">
        <v>-3.057E-2</v>
      </c>
      <c r="H1991">
        <v>1.9450000000000001</v>
      </c>
      <c r="I1991">
        <v>-0.64100000000000001</v>
      </c>
      <c r="J1991">
        <v>1.43567</v>
      </c>
    </row>
    <row r="1992" spans="1:10">
      <c r="A1992" s="14">
        <v>43075</v>
      </c>
      <c r="B1992">
        <v>1.7549999999999999</v>
      </c>
      <c r="C1992">
        <v>1.4450000000000001</v>
      </c>
      <c r="D1992">
        <v>-0.751</v>
      </c>
      <c r="E1992">
        <v>-0.32900000000000001</v>
      </c>
      <c r="F1992">
        <v>0.52549999999999997</v>
      </c>
      <c r="G1992">
        <v>-2.843E-2</v>
      </c>
      <c r="H1992">
        <v>1.9630000000000001</v>
      </c>
      <c r="I1992">
        <v>-0.63200000000000001</v>
      </c>
      <c r="J1992">
        <v>1.4406699999999999</v>
      </c>
    </row>
    <row r="1993" spans="1:10">
      <c r="A1993" s="14">
        <v>43076</v>
      </c>
      <c r="B1993">
        <v>1.7549999999999999</v>
      </c>
      <c r="C1993">
        <v>1.4419999999999999</v>
      </c>
      <c r="D1993">
        <v>-0.751</v>
      </c>
      <c r="E1993">
        <v>-0.32900000000000001</v>
      </c>
      <c r="F1993">
        <v>0.52575000000000005</v>
      </c>
      <c r="G1993">
        <v>-3.057E-2</v>
      </c>
      <c r="H1993">
        <v>1.948</v>
      </c>
      <c r="I1993">
        <v>-0.61899999999999999</v>
      </c>
      <c r="J1993">
        <v>1.44594</v>
      </c>
    </row>
    <row r="1994" spans="1:10">
      <c r="A1994" s="14">
        <v>43077</v>
      </c>
      <c r="B1994">
        <v>1.7549999999999999</v>
      </c>
      <c r="C1994">
        <v>1.452</v>
      </c>
      <c r="D1994">
        <v>-0.751</v>
      </c>
      <c r="E1994">
        <v>-0.32900000000000001</v>
      </c>
      <c r="F1994">
        <v>0.52263000000000004</v>
      </c>
      <c r="G1994">
        <v>-3.5430000000000003E-2</v>
      </c>
      <c r="H1994">
        <v>1.95</v>
      </c>
      <c r="I1994">
        <v>-0.60899999999999999</v>
      </c>
      <c r="J1994">
        <v>1.454</v>
      </c>
    </row>
    <row r="1995" spans="1:10">
      <c r="A1995" s="14">
        <v>43080</v>
      </c>
      <c r="B1995">
        <v>1.7549999999999999</v>
      </c>
      <c r="C1995">
        <v>1.46</v>
      </c>
      <c r="D1995">
        <v>-0.751</v>
      </c>
      <c r="E1995">
        <v>-0.32900000000000001</v>
      </c>
      <c r="F1995">
        <v>0.52263000000000004</v>
      </c>
      <c r="G1995">
        <v>-2.7210000000000002E-2</v>
      </c>
      <c r="H1995">
        <v>1.9450000000000001</v>
      </c>
      <c r="I1995">
        <v>-0.61199999999999999</v>
      </c>
      <c r="J1995">
        <v>1.4623299999999999</v>
      </c>
    </row>
    <row r="1996" spans="1:10">
      <c r="A1996" s="14">
        <v>43081</v>
      </c>
      <c r="B1996">
        <v>1.76</v>
      </c>
      <c r="C1996">
        <v>1.474</v>
      </c>
      <c r="D1996">
        <v>-0.751</v>
      </c>
      <c r="E1996">
        <v>-0.32900000000000001</v>
      </c>
      <c r="F1996">
        <v>0.52263000000000004</v>
      </c>
      <c r="G1996">
        <v>-3.4360000000000002E-2</v>
      </c>
      <c r="H1996">
        <v>1.94</v>
      </c>
      <c r="I1996">
        <v>-0.60799999999999998</v>
      </c>
      <c r="J1996">
        <v>1.4620599999999999</v>
      </c>
    </row>
    <row r="1997" spans="1:10">
      <c r="A1997" s="14">
        <v>43082</v>
      </c>
      <c r="B1997">
        <v>1.76</v>
      </c>
      <c r="C1997">
        <v>1.49</v>
      </c>
      <c r="D1997">
        <v>-0.751</v>
      </c>
      <c r="E1997">
        <v>-0.32900000000000001</v>
      </c>
      <c r="F1997">
        <v>0.52300000000000002</v>
      </c>
      <c r="G1997">
        <v>-2.4170000000000001E-2</v>
      </c>
      <c r="H1997">
        <v>1.9379999999999999</v>
      </c>
      <c r="I1997">
        <v>-0.60699999999999998</v>
      </c>
      <c r="J1997">
        <v>1.46763</v>
      </c>
    </row>
    <row r="1998" spans="1:10">
      <c r="A1998" s="14">
        <v>43083</v>
      </c>
      <c r="B1998">
        <v>1.7649999999999999</v>
      </c>
      <c r="C1998">
        <v>1.514</v>
      </c>
      <c r="D1998">
        <v>-0.751</v>
      </c>
      <c r="E1998">
        <v>-0.32900000000000001</v>
      </c>
      <c r="F1998">
        <v>0.52300000000000002</v>
      </c>
      <c r="G1998">
        <v>-2.8500000000000001E-2</v>
      </c>
      <c r="H1998">
        <v>1.94</v>
      </c>
      <c r="I1998">
        <v>-0.60599999999999998</v>
      </c>
      <c r="J1998">
        <v>1.47725</v>
      </c>
    </row>
    <row r="1999" spans="1:10">
      <c r="A1999" s="14">
        <v>43084</v>
      </c>
      <c r="B1999">
        <v>1.77</v>
      </c>
      <c r="C1999">
        <v>1.508</v>
      </c>
      <c r="D1999">
        <v>-0.752</v>
      </c>
      <c r="E1999">
        <v>-0.32900000000000001</v>
      </c>
      <c r="F1999">
        <v>0.52300000000000002</v>
      </c>
      <c r="G1999">
        <v>-2.1000000000000001E-2</v>
      </c>
      <c r="H1999">
        <v>1.94</v>
      </c>
      <c r="I1999">
        <v>-0.60699999999999998</v>
      </c>
      <c r="J1999">
        <v>1.47882</v>
      </c>
    </row>
    <row r="2000" spans="1:10">
      <c r="A2000" s="14">
        <v>43087</v>
      </c>
      <c r="B2000">
        <v>1.78</v>
      </c>
      <c r="C2000">
        <v>1.516</v>
      </c>
      <c r="D2000">
        <v>-0.752</v>
      </c>
      <c r="E2000">
        <v>-0.32900000000000001</v>
      </c>
      <c r="F2000">
        <v>0.52137999999999995</v>
      </c>
      <c r="G2000">
        <v>-0.01</v>
      </c>
      <c r="H2000">
        <v>1.9379999999999999</v>
      </c>
      <c r="I2000">
        <v>-0.6</v>
      </c>
      <c r="J2000">
        <v>1.4806299999999999</v>
      </c>
    </row>
    <row r="2001" spans="1:10">
      <c r="A2001" s="14">
        <v>43088</v>
      </c>
      <c r="B2001">
        <v>1.7849999999999999</v>
      </c>
      <c r="C2001">
        <v>1.524</v>
      </c>
      <c r="D2001">
        <v>-0.752</v>
      </c>
      <c r="E2001">
        <v>-0.32900000000000001</v>
      </c>
      <c r="F2001">
        <v>0.52137999999999995</v>
      </c>
      <c r="G2001">
        <v>-1.6E-2</v>
      </c>
      <c r="H2001">
        <v>1.9379999999999999</v>
      </c>
      <c r="I2001">
        <v>-0.58699999999999997</v>
      </c>
      <c r="J2001">
        <v>1.4873799999999999</v>
      </c>
    </row>
    <row r="2002" spans="1:10">
      <c r="A2002" s="14">
        <v>43089</v>
      </c>
      <c r="B2002">
        <v>1.7949999999999999</v>
      </c>
      <c r="C2002">
        <v>1.542</v>
      </c>
      <c r="D2002">
        <v>-0.753</v>
      </c>
      <c r="E2002">
        <v>-0.32900000000000001</v>
      </c>
      <c r="F2002">
        <v>0.51975000000000005</v>
      </c>
      <c r="G2002">
        <v>-2.8500000000000001E-2</v>
      </c>
      <c r="H2002">
        <v>1.94</v>
      </c>
      <c r="I2002">
        <v>-0.57999999999999996</v>
      </c>
      <c r="J2002">
        <v>1.4946299999999999</v>
      </c>
    </row>
    <row r="2003" spans="1:10">
      <c r="A2003" s="14">
        <v>43090</v>
      </c>
      <c r="B2003">
        <v>1.7949999999999999</v>
      </c>
      <c r="C2003">
        <v>1.55</v>
      </c>
      <c r="D2003">
        <v>-0.755</v>
      </c>
      <c r="E2003">
        <v>-0.33</v>
      </c>
      <c r="F2003">
        <v>0.52200000000000002</v>
      </c>
      <c r="G2003">
        <v>-2.683E-2</v>
      </c>
      <c r="H2003">
        <v>1.95</v>
      </c>
      <c r="I2003">
        <v>-0.57699999999999996</v>
      </c>
      <c r="J2003">
        <v>1.5084900000000001</v>
      </c>
    </row>
    <row r="2004" spans="1:10">
      <c r="A2004" s="14">
        <v>43091</v>
      </c>
      <c r="B2004">
        <v>1.7949999999999999</v>
      </c>
      <c r="C2004">
        <v>1.552</v>
      </c>
      <c r="D2004">
        <v>-0.75600000000000001</v>
      </c>
      <c r="E2004">
        <v>-0.33100000000000002</v>
      </c>
      <c r="F2004">
        <v>0.52200000000000002</v>
      </c>
      <c r="G2004">
        <v>-1.2670000000000001E-2</v>
      </c>
      <c r="H2004">
        <v>1.96</v>
      </c>
      <c r="I2004">
        <v>-0.56699999999999995</v>
      </c>
      <c r="J2004">
        <v>1.51532</v>
      </c>
    </row>
    <row r="2005" spans="1:10">
      <c r="A2005" s="14">
        <v>43096</v>
      </c>
      <c r="B2005">
        <v>1.7949999999999999</v>
      </c>
      <c r="C2005">
        <v>1.552</v>
      </c>
      <c r="D2005">
        <v>-0.75600000000000001</v>
      </c>
      <c r="E2005">
        <v>-0.33100000000000002</v>
      </c>
      <c r="F2005">
        <v>0.52005999999999997</v>
      </c>
      <c r="G2005">
        <v>-1.4999999999999999E-2</v>
      </c>
      <c r="H2005">
        <v>1.9550000000000001</v>
      </c>
      <c r="I2005">
        <v>-0.55200000000000005</v>
      </c>
      <c r="J2005">
        <v>1.5226299999999999</v>
      </c>
    </row>
    <row r="2006" spans="1:10">
      <c r="A2006" s="14">
        <v>43097</v>
      </c>
      <c r="B2006">
        <v>1.7949999999999999</v>
      </c>
      <c r="C2006">
        <v>1.6060000000000001</v>
      </c>
      <c r="D2006">
        <v>-0.75480000000000003</v>
      </c>
      <c r="E2006">
        <v>-0.33100000000000002</v>
      </c>
      <c r="F2006">
        <v>0.52219000000000004</v>
      </c>
      <c r="G2006">
        <v>-1.7500000000000002E-2</v>
      </c>
      <c r="H2006">
        <v>1.9550000000000001</v>
      </c>
      <c r="I2006">
        <v>-0.56499999999999995</v>
      </c>
      <c r="J2006">
        <v>1.53606</v>
      </c>
    </row>
    <row r="2007" spans="1:10">
      <c r="A2007" s="14">
        <v>43098</v>
      </c>
      <c r="B2007">
        <v>1.7949999999999999</v>
      </c>
      <c r="C2007">
        <v>1.6225000000000001</v>
      </c>
      <c r="D2007">
        <v>-0.75680000000000003</v>
      </c>
      <c r="E2007">
        <v>-0.33100000000000002</v>
      </c>
      <c r="F2007">
        <v>0.52305999999999997</v>
      </c>
      <c r="G2007">
        <v>-2.4830000000000001E-2</v>
      </c>
      <c r="H2007">
        <v>1.9550000000000001</v>
      </c>
      <c r="I2007">
        <v>-0.57299999999999995</v>
      </c>
      <c r="J2007">
        <v>1.54878</v>
      </c>
    </row>
    <row r="2008" spans="1:10">
      <c r="A2008" s="14">
        <v>43102</v>
      </c>
      <c r="B2008">
        <v>1.79</v>
      </c>
      <c r="C2008">
        <v>1.6325000000000001</v>
      </c>
      <c r="D2008">
        <v>-0.75480000000000003</v>
      </c>
      <c r="E2008">
        <v>-0.33100000000000002</v>
      </c>
      <c r="F2008">
        <v>0.52275000000000005</v>
      </c>
      <c r="G2008">
        <v>-1.983E-2</v>
      </c>
      <c r="H2008">
        <v>1.95</v>
      </c>
      <c r="I2008">
        <v>-0.56999999999999995</v>
      </c>
      <c r="J2008">
        <v>1.5634699999999999</v>
      </c>
    </row>
    <row r="2009" spans="1:10">
      <c r="A2009" s="14">
        <v>43103</v>
      </c>
      <c r="B2009">
        <v>1.79</v>
      </c>
      <c r="C2009">
        <v>1.6475</v>
      </c>
      <c r="D2009">
        <v>-0.75280000000000002</v>
      </c>
      <c r="E2009">
        <v>-0.32900000000000001</v>
      </c>
      <c r="F2009">
        <v>0.52244000000000002</v>
      </c>
      <c r="G2009">
        <v>-1.7670000000000002E-2</v>
      </c>
      <c r="H2009">
        <v>1.96</v>
      </c>
      <c r="I2009">
        <v>-0.48399999999999999</v>
      </c>
      <c r="J2009">
        <v>1.57352</v>
      </c>
    </row>
    <row r="2010" spans="1:10">
      <c r="A2010" s="14">
        <v>43104</v>
      </c>
      <c r="B2010">
        <v>1.79</v>
      </c>
      <c r="C2010">
        <v>1.6375</v>
      </c>
      <c r="D2010">
        <v>-0.75480000000000003</v>
      </c>
      <c r="E2010">
        <v>-0.32900000000000001</v>
      </c>
      <c r="F2010">
        <v>0.51963000000000004</v>
      </c>
      <c r="G2010">
        <v>-2.2669999999999999E-2</v>
      </c>
      <c r="H2010">
        <v>1.9550000000000001</v>
      </c>
      <c r="I2010">
        <v>-0.46899999999999997</v>
      </c>
      <c r="J2010">
        <v>1.58849</v>
      </c>
    </row>
    <row r="2011" spans="1:10">
      <c r="A2011" s="14">
        <v>43105</v>
      </c>
      <c r="B2011">
        <v>1.8049999999999999</v>
      </c>
      <c r="C2011">
        <v>1.6475</v>
      </c>
      <c r="D2011">
        <v>-0.75519999999999998</v>
      </c>
      <c r="E2011">
        <v>-0.32900000000000001</v>
      </c>
      <c r="F2011">
        <v>0.51837999999999995</v>
      </c>
      <c r="G2011">
        <v>-1.7670000000000002E-2</v>
      </c>
      <c r="H2011">
        <v>1.94</v>
      </c>
      <c r="I2011">
        <v>-0.45800000000000002</v>
      </c>
      <c r="J2011">
        <v>1.60042</v>
      </c>
    </row>
    <row r="2012" spans="1:10">
      <c r="A2012" s="14">
        <v>43108</v>
      </c>
      <c r="B2012">
        <v>1.8049999999999999</v>
      </c>
      <c r="C2012">
        <v>1.6525000000000001</v>
      </c>
      <c r="D2012">
        <v>-0.75819999999999999</v>
      </c>
      <c r="E2012">
        <v>-0.32900000000000001</v>
      </c>
      <c r="F2012">
        <v>0.51619000000000004</v>
      </c>
      <c r="G2012">
        <v>-2.367E-2</v>
      </c>
      <c r="H2012">
        <v>1.9350000000000001</v>
      </c>
      <c r="I2012">
        <v>-0.44900000000000001</v>
      </c>
      <c r="J2012">
        <v>1.61331</v>
      </c>
    </row>
    <row r="2013" spans="1:10">
      <c r="A2013" s="14">
        <v>43109</v>
      </c>
      <c r="B2013">
        <v>1.8049999999999999</v>
      </c>
      <c r="C2013">
        <v>1.6575</v>
      </c>
      <c r="D2013">
        <v>-0.75880000000000003</v>
      </c>
      <c r="E2013">
        <v>-0.32900000000000001</v>
      </c>
      <c r="F2013">
        <v>0.51280999999999999</v>
      </c>
      <c r="G2013">
        <v>-2.0500000000000001E-2</v>
      </c>
      <c r="H2013">
        <v>1.9450000000000001</v>
      </c>
      <c r="I2013">
        <v>-0.44400000000000001</v>
      </c>
      <c r="J2013">
        <v>1.62548</v>
      </c>
    </row>
    <row r="2014" spans="1:10">
      <c r="A2014" s="14">
        <v>43110</v>
      </c>
      <c r="B2014">
        <v>1.8049999999999999</v>
      </c>
      <c r="C2014">
        <v>1.6675</v>
      </c>
      <c r="D2014">
        <v>-0.75580000000000003</v>
      </c>
      <c r="E2014">
        <v>-0.32900000000000001</v>
      </c>
      <c r="F2014">
        <v>0.51344000000000001</v>
      </c>
      <c r="G2014">
        <v>-1.7170000000000001E-2</v>
      </c>
      <c r="H2014">
        <v>1.95</v>
      </c>
      <c r="I2014">
        <v>-0.435</v>
      </c>
      <c r="J2014">
        <v>1.6420300000000001</v>
      </c>
    </row>
    <row r="2015" spans="1:10">
      <c r="A2015" s="14">
        <v>43111</v>
      </c>
      <c r="B2015">
        <v>1.8</v>
      </c>
      <c r="C2015">
        <v>1.67</v>
      </c>
      <c r="D2015">
        <v>-0.75580000000000003</v>
      </c>
      <c r="E2015">
        <v>-0.32900000000000001</v>
      </c>
      <c r="F2015">
        <v>0.51563000000000003</v>
      </c>
      <c r="G2015">
        <v>-2.1000000000000001E-2</v>
      </c>
      <c r="H2015">
        <v>1.9350000000000001</v>
      </c>
      <c r="I2015">
        <v>-0.42499999999999999</v>
      </c>
      <c r="J2015">
        <v>1.6579299999999999</v>
      </c>
    </row>
    <row r="2016" spans="1:10">
      <c r="A2016" s="14">
        <v>43112</v>
      </c>
      <c r="B2016">
        <v>1.8</v>
      </c>
      <c r="C2016">
        <v>1.67</v>
      </c>
      <c r="D2016">
        <v>-0.75980000000000003</v>
      </c>
      <c r="E2016">
        <v>-0.32900000000000001</v>
      </c>
      <c r="F2016">
        <v>0.51688000000000001</v>
      </c>
      <c r="G2016">
        <v>-1.0999999999999999E-2</v>
      </c>
      <c r="H2016">
        <v>1.9350000000000001</v>
      </c>
      <c r="I2016">
        <v>-0.41699999999999998</v>
      </c>
      <c r="J2016">
        <v>1.6746399999999999</v>
      </c>
    </row>
    <row r="2017" spans="1:10">
      <c r="A2017" s="14">
        <v>43115</v>
      </c>
      <c r="B2017">
        <v>1.8</v>
      </c>
      <c r="C2017">
        <v>1.67</v>
      </c>
      <c r="D2017">
        <v>-0.75580000000000003</v>
      </c>
      <c r="E2017">
        <v>-0.32900000000000001</v>
      </c>
      <c r="F2017">
        <v>0.51531000000000005</v>
      </c>
      <c r="G2017">
        <v>-2.2669999999999999E-2</v>
      </c>
      <c r="H2017">
        <v>1.925</v>
      </c>
      <c r="I2017">
        <v>-0.42</v>
      </c>
      <c r="J2017">
        <v>1.68577</v>
      </c>
    </row>
    <row r="2018" spans="1:10">
      <c r="A2018" s="14">
        <v>43116</v>
      </c>
      <c r="B2018">
        <v>1.8</v>
      </c>
      <c r="C2018">
        <v>1.67</v>
      </c>
      <c r="D2018">
        <v>-0.76319999999999999</v>
      </c>
      <c r="E2018">
        <v>-0.32900000000000001</v>
      </c>
      <c r="F2018">
        <v>0.51749999999999996</v>
      </c>
      <c r="G2018">
        <v>-3.4000000000000002E-2</v>
      </c>
      <c r="H2018">
        <v>1.925</v>
      </c>
      <c r="I2018">
        <v>-0.42099999999999999</v>
      </c>
      <c r="J2018">
        <v>1.69339</v>
      </c>
    </row>
    <row r="2019" spans="1:10">
      <c r="A2019" s="14">
        <v>43117</v>
      </c>
      <c r="B2019">
        <v>1.8</v>
      </c>
      <c r="C2019">
        <v>1.67</v>
      </c>
      <c r="D2019">
        <v>-0.74619999999999997</v>
      </c>
      <c r="E2019">
        <v>-0.32900000000000001</v>
      </c>
      <c r="F2019">
        <v>0.52124999999999999</v>
      </c>
      <c r="G2019">
        <v>-3.1669999999999997E-2</v>
      </c>
      <c r="H2019">
        <v>1.93</v>
      </c>
      <c r="I2019">
        <v>-0.42299999999999999</v>
      </c>
      <c r="J2019">
        <v>1.69465</v>
      </c>
    </row>
    <row r="2020" spans="1:10">
      <c r="A2020" s="14">
        <v>43118</v>
      </c>
      <c r="B2020">
        <v>1.8049999999999999</v>
      </c>
      <c r="C2020">
        <v>1.67</v>
      </c>
      <c r="D2020">
        <v>-0.74619999999999997</v>
      </c>
      <c r="E2020">
        <v>-0.32900000000000001</v>
      </c>
      <c r="F2020">
        <v>0.52105999999999997</v>
      </c>
      <c r="G2020">
        <v>-2.4170000000000001E-2</v>
      </c>
      <c r="H2020">
        <v>1.925</v>
      </c>
      <c r="I2020">
        <v>-0.42299999999999999</v>
      </c>
      <c r="J2020">
        <v>1.69428</v>
      </c>
    </row>
    <row r="2021" spans="1:10">
      <c r="A2021" s="14">
        <v>43119</v>
      </c>
      <c r="B2021">
        <v>1.7949999999999999</v>
      </c>
      <c r="C2021">
        <v>1.6725000000000001</v>
      </c>
      <c r="D2021">
        <v>-0.74419999999999997</v>
      </c>
      <c r="E2021">
        <v>-0.32900000000000001</v>
      </c>
      <c r="F2021">
        <v>0.51905999999999997</v>
      </c>
      <c r="G2021">
        <v>-2.4830000000000001E-2</v>
      </c>
      <c r="H2021">
        <v>1.93</v>
      </c>
      <c r="I2021">
        <v>-0.42199999999999999</v>
      </c>
      <c r="J2021">
        <v>1.69693</v>
      </c>
    </row>
    <row r="2022" spans="1:10">
      <c r="A2022" s="14">
        <v>43122</v>
      </c>
      <c r="B2022">
        <v>1.7949999999999999</v>
      </c>
      <c r="C2022">
        <v>1.675</v>
      </c>
      <c r="D2022">
        <v>-0.73760000000000003</v>
      </c>
      <c r="E2022">
        <v>-0.32900000000000001</v>
      </c>
      <c r="F2022">
        <v>0.51844000000000001</v>
      </c>
      <c r="G2022">
        <v>-2.6329999999999999E-2</v>
      </c>
      <c r="H2022">
        <v>1.9350000000000001</v>
      </c>
      <c r="I2022">
        <v>-0.42599999999999999</v>
      </c>
      <c r="J2022">
        <v>1.6959299999999999</v>
      </c>
    </row>
    <row r="2023" spans="1:10">
      <c r="A2023" s="14">
        <v>43123</v>
      </c>
      <c r="B2023">
        <v>1.7849999999999999</v>
      </c>
      <c r="C2023">
        <v>1.6775</v>
      </c>
      <c r="D2023">
        <v>-0.73560000000000003</v>
      </c>
      <c r="E2023">
        <v>-0.32900000000000001</v>
      </c>
      <c r="F2023">
        <v>0.51749999999999996</v>
      </c>
      <c r="G2023">
        <v>-3.2000000000000001E-2</v>
      </c>
      <c r="H2023">
        <v>1.9450000000000001</v>
      </c>
      <c r="I2023">
        <v>-0.42299999999999999</v>
      </c>
      <c r="J2023">
        <v>1.70381</v>
      </c>
    </row>
    <row r="2024" spans="1:10">
      <c r="A2024" s="14">
        <v>43124</v>
      </c>
      <c r="B2024">
        <v>1.7849999999999999</v>
      </c>
      <c r="C2024">
        <v>1.6775</v>
      </c>
      <c r="D2024">
        <v>-0.73560000000000003</v>
      </c>
      <c r="E2024">
        <v>-0.32900000000000001</v>
      </c>
      <c r="F2024">
        <v>0.52124999999999999</v>
      </c>
      <c r="G2024">
        <v>-2.7E-2</v>
      </c>
      <c r="H2024">
        <v>1.94</v>
      </c>
      <c r="I2024">
        <v>-0.42799999999999999</v>
      </c>
      <c r="J2024">
        <v>1.7039299999999999</v>
      </c>
    </row>
    <row r="2025" spans="1:10">
      <c r="A2025" s="14">
        <v>43125</v>
      </c>
      <c r="B2025">
        <v>1.7849999999999999</v>
      </c>
      <c r="C2025">
        <v>1.6775</v>
      </c>
      <c r="D2025">
        <v>-0.73560000000000003</v>
      </c>
      <c r="E2025">
        <v>-0.32900000000000001</v>
      </c>
      <c r="F2025">
        <v>0.52081</v>
      </c>
      <c r="G2025">
        <v>-2.2669999999999999E-2</v>
      </c>
      <c r="H2025">
        <v>1.9550000000000001</v>
      </c>
      <c r="I2025">
        <v>-0.42699999999999999</v>
      </c>
      <c r="J2025">
        <v>1.7080200000000001</v>
      </c>
    </row>
    <row r="2026" spans="1:10">
      <c r="A2026" s="14">
        <v>43129</v>
      </c>
      <c r="B2026">
        <v>1.78</v>
      </c>
      <c r="C2026">
        <v>1.6775</v>
      </c>
      <c r="D2026">
        <v>-0.73560000000000003</v>
      </c>
      <c r="E2026">
        <v>-0.32900000000000001</v>
      </c>
      <c r="F2026">
        <v>0.52131000000000005</v>
      </c>
      <c r="G2026">
        <v>-1.7670000000000002E-2</v>
      </c>
      <c r="H2026">
        <v>1.9550000000000001</v>
      </c>
      <c r="I2026">
        <v>-0.435</v>
      </c>
      <c r="J2026">
        <v>1.7045699999999999</v>
      </c>
    </row>
    <row r="2027" spans="1:10">
      <c r="A2027" s="14">
        <v>43130</v>
      </c>
      <c r="B2027">
        <v>1.7749999999999999</v>
      </c>
      <c r="C2027">
        <v>1.6775</v>
      </c>
      <c r="D2027">
        <v>-0.73560000000000003</v>
      </c>
      <c r="E2027">
        <v>-0.32900000000000001</v>
      </c>
      <c r="F2027">
        <v>0.52268999999999999</v>
      </c>
      <c r="G2027">
        <v>-2.6169999999999999E-2</v>
      </c>
      <c r="H2027">
        <v>1.9550000000000001</v>
      </c>
      <c r="I2027">
        <v>-0.44</v>
      </c>
      <c r="J2027">
        <v>1.7091099999999999</v>
      </c>
    </row>
    <row r="2028" spans="1:10">
      <c r="A2028" s="14">
        <v>43131</v>
      </c>
      <c r="B2028">
        <v>1.7749999999999999</v>
      </c>
      <c r="C2028">
        <v>1.6725000000000001</v>
      </c>
      <c r="D2028">
        <v>-0.73560000000000003</v>
      </c>
      <c r="E2028">
        <v>-0.32900000000000001</v>
      </c>
      <c r="F2028">
        <v>0.51944000000000001</v>
      </c>
      <c r="G2028">
        <v>-3.3500000000000002E-2</v>
      </c>
      <c r="H2028">
        <v>1.9650000000000001</v>
      </c>
      <c r="I2028">
        <v>-0.435</v>
      </c>
      <c r="J2028">
        <v>1.7201900000000001</v>
      </c>
    </row>
    <row r="2029" spans="1:10">
      <c r="A2029" s="14">
        <v>43132</v>
      </c>
      <c r="B2029">
        <v>1.77</v>
      </c>
      <c r="C2029">
        <v>1.67</v>
      </c>
      <c r="D2029">
        <v>-0.73560000000000003</v>
      </c>
      <c r="E2029">
        <v>-0.32900000000000001</v>
      </c>
      <c r="F2029">
        <v>0.51988000000000001</v>
      </c>
      <c r="G2029">
        <v>-3.1E-2</v>
      </c>
      <c r="H2029">
        <v>1.95</v>
      </c>
      <c r="I2029">
        <v>-0.43099999999999999</v>
      </c>
      <c r="J2029">
        <v>1.7215199999999999</v>
      </c>
    </row>
    <row r="2030" spans="1:10">
      <c r="A2030" s="14">
        <v>43133</v>
      </c>
      <c r="B2030">
        <v>1.7749999999999999</v>
      </c>
      <c r="C2030">
        <v>1.67</v>
      </c>
      <c r="D2030">
        <v>-0.73760000000000003</v>
      </c>
      <c r="E2030">
        <v>-0.32900000000000001</v>
      </c>
      <c r="F2030">
        <v>0.52124999999999999</v>
      </c>
      <c r="G2030">
        <v>-3.1E-2</v>
      </c>
      <c r="H2030">
        <v>1.9450000000000001</v>
      </c>
      <c r="I2030">
        <v>-0.434</v>
      </c>
      <c r="J2030">
        <v>1.73133</v>
      </c>
    </row>
    <row r="2031" spans="1:10">
      <c r="A2031" s="14">
        <v>43136</v>
      </c>
      <c r="B2031">
        <v>1.77</v>
      </c>
      <c r="C2031">
        <v>1.6612499999999999</v>
      </c>
      <c r="D2031">
        <v>-0.73760000000000003</v>
      </c>
      <c r="E2031">
        <v>-0.32600000000000001</v>
      </c>
      <c r="F2031">
        <v>0.52156000000000002</v>
      </c>
      <c r="G2031">
        <v>-3.4500000000000003E-2</v>
      </c>
      <c r="H2031">
        <v>1.9450000000000001</v>
      </c>
      <c r="I2031">
        <v>-0.441</v>
      </c>
      <c r="J2031">
        <v>1.7340800000000001</v>
      </c>
    </row>
    <row r="2032" spans="1:10">
      <c r="A2032" s="14">
        <v>43137</v>
      </c>
      <c r="B2032">
        <v>1.77</v>
      </c>
      <c r="C2032">
        <v>1.6587499999999999</v>
      </c>
      <c r="D2032">
        <v>-0.73899999999999999</v>
      </c>
      <c r="E2032">
        <v>-0.32600000000000001</v>
      </c>
      <c r="F2032">
        <v>0.52112999999999998</v>
      </c>
      <c r="G2032">
        <v>-3.2829999999999998E-2</v>
      </c>
      <c r="H2032">
        <v>1.9450000000000001</v>
      </c>
      <c r="I2032">
        <v>-0.44400000000000001</v>
      </c>
      <c r="J2032">
        <v>1.7391799999999999</v>
      </c>
    </row>
    <row r="2033" spans="1:10">
      <c r="A2033" s="14">
        <v>43138</v>
      </c>
      <c r="B2033">
        <v>1.77</v>
      </c>
      <c r="C2033">
        <v>1.65625</v>
      </c>
      <c r="D2033">
        <v>-0.74199999999999999</v>
      </c>
      <c r="E2033">
        <v>-0.32600000000000001</v>
      </c>
      <c r="F2033">
        <v>0.52193999999999996</v>
      </c>
      <c r="G2033">
        <v>-2.9499999999999998E-2</v>
      </c>
      <c r="H2033">
        <v>1.9450000000000001</v>
      </c>
      <c r="I2033">
        <v>-0.45100000000000001</v>
      </c>
      <c r="J2033">
        <v>1.7446999999999999</v>
      </c>
    </row>
    <row r="2034" spans="1:10">
      <c r="A2034" s="14">
        <v>43139</v>
      </c>
      <c r="B2034">
        <v>1.7649999999999999</v>
      </c>
      <c r="C2034">
        <v>1.66</v>
      </c>
      <c r="D2034">
        <v>-0.74199999999999999</v>
      </c>
      <c r="E2034">
        <v>-0.32600000000000001</v>
      </c>
      <c r="F2034">
        <v>0.52349999999999997</v>
      </c>
      <c r="G2034">
        <v>-2.9000000000000001E-2</v>
      </c>
      <c r="H2034">
        <v>1.94</v>
      </c>
      <c r="I2034">
        <v>-0.45500000000000002</v>
      </c>
      <c r="J2034">
        <v>1.74447</v>
      </c>
    </row>
    <row r="2035" spans="1:10">
      <c r="A2035" s="14">
        <v>43140</v>
      </c>
      <c r="B2035">
        <v>1.76</v>
      </c>
      <c r="C2035">
        <v>1.66</v>
      </c>
      <c r="D2035">
        <v>-0.74199999999999999</v>
      </c>
      <c r="E2035">
        <v>-0.32500000000000001</v>
      </c>
      <c r="F2035">
        <v>0.52293999999999996</v>
      </c>
      <c r="G2035">
        <v>-3.7830000000000003E-2</v>
      </c>
      <c r="H2035">
        <v>1.94</v>
      </c>
      <c r="I2035">
        <v>-0.45700000000000002</v>
      </c>
      <c r="J2035">
        <v>1.7413000000000001</v>
      </c>
    </row>
    <row r="2036" spans="1:10">
      <c r="A2036" s="14">
        <v>43143</v>
      </c>
      <c r="B2036">
        <v>1.7649999999999999</v>
      </c>
      <c r="C2036">
        <v>1.66</v>
      </c>
      <c r="D2036">
        <v>-0.74199999999999999</v>
      </c>
      <c r="E2036">
        <v>-0.32600000000000001</v>
      </c>
      <c r="F2036">
        <v>0.52537999999999996</v>
      </c>
      <c r="G2036">
        <v>-3.533E-2</v>
      </c>
      <c r="H2036">
        <v>1.94</v>
      </c>
      <c r="I2036">
        <v>-0.44700000000000001</v>
      </c>
      <c r="J2036">
        <v>1.7452000000000001</v>
      </c>
    </row>
    <row r="2037" spans="1:10">
      <c r="A2037" s="14">
        <v>43144</v>
      </c>
      <c r="B2037">
        <v>1.76</v>
      </c>
      <c r="C2037">
        <v>1.66</v>
      </c>
      <c r="D2037">
        <v>-0.74199999999999999</v>
      </c>
      <c r="E2037">
        <v>-0.32700000000000001</v>
      </c>
      <c r="F2037">
        <v>0.52756000000000003</v>
      </c>
      <c r="G2037">
        <v>-4.0329999999999998E-2</v>
      </c>
      <c r="H2037">
        <v>1.94</v>
      </c>
      <c r="I2037">
        <v>-0.44400000000000001</v>
      </c>
      <c r="J2037">
        <v>1.7524599999999999</v>
      </c>
    </row>
    <row r="2038" spans="1:10">
      <c r="A2038" s="14">
        <v>43145</v>
      </c>
      <c r="B2038">
        <v>1.76</v>
      </c>
      <c r="C2038">
        <v>1.66</v>
      </c>
      <c r="D2038">
        <v>-0.74199999999999999</v>
      </c>
      <c r="E2038">
        <v>-0.32700000000000001</v>
      </c>
      <c r="F2038">
        <v>0.52819000000000005</v>
      </c>
      <c r="G2038">
        <v>-3.6999999999999998E-2</v>
      </c>
      <c r="H2038">
        <v>1.94</v>
      </c>
      <c r="I2038">
        <v>-0.44400000000000001</v>
      </c>
      <c r="J2038">
        <v>1.76031</v>
      </c>
    </row>
    <row r="2039" spans="1:10">
      <c r="A2039" s="14">
        <v>43146</v>
      </c>
      <c r="B2039">
        <v>1.76</v>
      </c>
      <c r="C2039">
        <v>1.6575</v>
      </c>
      <c r="D2039">
        <v>-0.74199999999999999</v>
      </c>
      <c r="E2039">
        <v>-0.32900000000000001</v>
      </c>
      <c r="F2039">
        <v>0.52793999999999996</v>
      </c>
      <c r="G2039">
        <v>-3.8670000000000003E-2</v>
      </c>
      <c r="H2039">
        <v>1.94</v>
      </c>
      <c r="I2039">
        <v>-0.44800000000000001</v>
      </c>
      <c r="J2039">
        <v>1.7668999999999999</v>
      </c>
    </row>
    <row r="2040" spans="1:10">
      <c r="A2040" s="14">
        <v>43147</v>
      </c>
      <c r="B2040">
        <v>1.7649999999999999</v>
      </c>
      <c r="C2040">
        <v>1.6575</v>
      </c>
      <c r="D2040">
        <v>-0.74299999999999999</v>
      </c>
      <c r="E2040">
        <v>-0.33100000000000002</v>
      </c>
      <c r="F2040">
        <v>0.52793999999999996</v>
      </c>
      <c r="G2040">
        <v>-4.3830000000000001E-2</v>
      </c>
      <c r="H2040">
        <v>1.92</v>
      </c>
      <c r="I2040">
        <v>-0.46</v>
      </c>
      <c r="J2040">
        <v>1.7722500000000001</v>
      </c>
    </row>
    <row r="2041" spans="1:10">
      <c r="A2041" s="14">
        <v>43150</v>
      </c>
      <c r="B2041">
        <v>1.7649999999999999</v>
      </c>
      <c r="C2041">
        <v>1.66</v>
      </c>
      <c r="D2041">
        <v>-0.745</v>
      </c>
      <c r="E2041">
        <v>-0.32900000000000001</v>
      </c>
      <c r="F2041">
        <v>0.52449999999999997</v>
      </c>
      <c r="G2041">
        <v>-4.0500000000000001E-2</v>
      </c>
      <c r="H2041">
        <v>1.915</v>
      </c>
      <c r="I2041">
        <v>-0.46800000000000003</v>
      </c>
      <c r="J2041">
        <v>1.7734000000000001</v>
      </c>
    </row>
    <row r="2042" spans="1:10">
      <c r="A2042" s="14">
        <v>43151</v>
      </c>
      <c r="B2042">
        <v>1.7649999999999999</v>
      </c>
      <c r="C2042">
        <v>1.665</v>
      </c>
      <c r="D2042">
        <v>-0.745</v>
      </c>
      <c r="E2042">
        <v>-0.32900000000000001</v>
      </c>
      <c r="F2042">
        <v>0.52231000000000005</v>
      </c>
      <c r="G2042">
        <v>-4.0669999999999998E-2</v>
      </c>
      <c r="H2042">
        <v>1.915</v>
      </c>
      <c r="I2042">
        <v>-0.47</v>
      </c>
      <c r="J2042">
        <v>1.7777700000000001</v>
      </c>
    </row>
    <row r="2043" spans="1:10">
      <c r="A2043" s="14">
        <v>43152</v>
      </c>
      <c r="B2043">
        <v>1.7649999999999999</v>
      </c>
      <c r="C2043">
        <v>1.6725000000000001</v>
      </c>
      <c r="D2043">
        <v>-0.74739999999999995</v>
      </c>
      <c r="E2043">
        <v>-0.32900000000000001</v>
      </c>
      <c r="F2043">
        <v>0.52231000000000005</v>
      </c>
      <c r="G2043">
        <v>-4.4499999999999998E-2</v>
      </c>
      <c r="H2043">
        <v>1.905</v>
      </c>
      <c r="I2043">
        <v>-0.46800000000000003</v>
      </c>
      <c r="J2043">
        <v>1.78698</v>
      </c>
    </row>
    <row r="2044" spans="1:10">
      <c r="A2044" s="14">
        <v>43153</v>
      </c>
      <c r="B2044">
        <v>1.7649999999999999</v>
      </c>
      <c r="C2044">
        <v>1.675</v>
      </c>
      <c r="D2044">
        <v>-0.74739999999999995</v>
      </c>
      <c r="E2044">
        <v>-0.32900000000000001</v>
      </c>
      <c r="F2044">
        <v>0.52546999999999999</v>
      </c>
      <c r="G2044">
        <v>-5.0500000000000003E-2</v>
      </c>
      <c r="H2044">
        <v>1.91</v>
      </c>
      <c r="I2044">
        <v>-0.46700000000000003</v>
      </c>
      <c r="J2044">
        <v>1.7890200000000001</v>
      </c>
    </row>
    <row r="2045" spans="1:10">
      <c r="A2045" s="14">
        <v>43154</v>
      </c>
      <c r="B2045">
        <v>1.7749999999999999</v>
      </c>
      <c r="C2045">
        <v>1.6775</v>
      </c>
      <c r="D2045">
        <v>-0.74739999999999995</v>
      </c>
      <c r="E2045">
        <v>-0.32900000000000001</v>
      </c>
      <c r="F2045">
        <v>0.52293999999999996</v>
      </c>
      <c r="G2045">
        <v>-5.6669999999999998E-2</v>
      </c>
      <c r="H2045">
        <v>1.92</v>
      </c>
      <c r="I2045">
        <v>-0.46400000000000002</v>
      </c>
      <c r="J2045">
        <v>1.79345</v>
      </c>
    </row>
    <row r="2046" spans="1:10">
      <c r="A2046" s="14">
        <v>43157</v>
      </c>
      <c r="B2046">
        <v>1.78</v>
      </c>
      <c r="C2046">
        <v>1.6775</v>
      </c>
      <c r="D2046">
        <v>-0.74739999999999995</v>
      </c>
      <c r="E2046">
        <v>-0.32900000000000001</v>
      </c>
      <c r="F2046">
        <v>0.52408999999999994</v>
      </c>
      <c r="G2046">
        <v>-5.6669999999999998E-2</v>
      </c>
      <c r="H2046">
        <v>1.92</v>
      </c>
      <c r="I2046">
        <v>-0.46100000000000002</v>
      </c>
      <c r="J2046">
        <v>1.7907</v>
      </c>
    </row>
    <row r="2047" spans="1:10">
      <c r="A2047" s="14">
        <v>43158</v>
      </c>
      <c r="B2047">
        <v>1.7849999999999999</v>
      </c>
      <c r="C2047">
        <v>1.6837500000000001</v>
      </c>
      <c r="D2047">
        <v>-0.74539999999999995</v>
      </c>
      <c r="E2047">
        <v>-0.32900000000000001</v>
      </c>
      <c r="F2047">
        <v>0.52864999999999995</v>
      </c>
      <c r="G2047">
        <v>-5.8500000000000003E-2</v>
      </c>
      <c r="H2047">
        <v>1.91</v>
      </c>
      <c r="I2047">
        <v>-0.46899999999999997</v>
      </c>
      <c r="J2047">
        <v>1.79989</v>
      </c>
    </row>
    <row r="2048" spans="1:10">
      <c r="A2048" s="14">
        <v>43159</v>
      </c>
      <c r="B2048">
        <v>1.7849999999999999</v>
      </c>
      <c r="C2048">
        <v>1.6825000000000001</v>
      </c>
      <c r="D2048">
        <v>-0.74339999999999995</v>
      </c>
      <c r="E2048">
        <v>-0.32900000000000001</v>
      </c>
      <c r="F2048">
        <v>0.53017000000000003</v>
      </c>
      <c r="G2048">
        <v>-5.3499999999999999E-2</v>
      </c>
      <c r="H2048">
        <v>1.905</v>
      </c>
      <c r="I2048">
        <v>-0.47099999999999997</v>
      </c>
      <c r="J2048">
        <v>1.8105</v>
      </c>
    </row>
    <row r="2049" spans="1:10">
      <c r="A2049" s="14">
        <v>43160</v>
      </c>
      <c r="B2049">
        <v>1.7949999999999999</v>
      </c>
      <c r="C2049">
        <v>1.6837500000000001</v>
      </c>
      <c r="D2049">
        <v>-0.74339999999999995</v>
      </c>
      <c r="E2049">
        <v>-0.32900000000000001</v>
      </c>
      <c r="F2049">
        <v>0.53520000000000001</v>
      </c>
      <c r="G2049">
        <v>-6.6000000000000003E-2</v>
      </c>
      <c r="H2049">
        <v>1.91</v>
      </c>
      <c r="I2049">
        <v>-0.47</v>
      </c>
      <c r="J2049">
        <v>1.82</v>
      </c>
    </row>
    <row r="2050" spans="1:10">
      <c r="A2050" s="14">
        <v>43161</v>
      </c>
      <c r="B2050">
        <v>1.8049999999999999</v>
      </c>
      <c r="C2050">
        <v>1.6912499999999999</v>
      </c>
      <c r="D2050">
        <v>-0.74539999999999995</v>
      </c>
      <c r="E2050">
        <v>-0.32900000000000001</v>
      </c>
      <c r="F2050">
        <v>0.53569</v>
      </c>
      <c r="G2050">
        <v>-6.6000000000000003E-2</v>
      </c>
      <c r="H2050">
        <v>1.92</v>
      </c>
      <c r="I2050">
        <v>-0.46700000000000003</v>
      </c>
      <c r="J2050">
        <v>1.83338</v>
      </c>
    </row>
    <row r="2051" spans="1:10">
      <c r="A2051" s="14">
        <v>43164</v>
      </c>
      <c r="B2051">
        <v>1.82</v>
      </c>
      <c r="C2051">
        <v>1.6950000000000001</v>
      </c>
      <c r="D2051">
        <v>-0.74560000000000004</v>
      </c>
      <c r="E2051">
        <v>-0.32900000000000001</v>
      </c>
      <c r="F2051">
        <v>0.53986999999999996</v>
      </c>
      <c r="G2051">
        <v>-6.7669999999999994E-2</v>
      </c>
      <c r="H2051">
        <v>1.92</v>
      </c>
      <c r="I2051">
        <v>-0.46500000000000002</v>
      </c>
      <c r="J2051">
        <v>1.8387500000000001</v>
      </c>
    </row>
    <row r="2052" spans="1:10">
      <c r="A2052" s="14">
        <v>43165</v>
      </c>
      <c r="B2052">
        <v>1.845</v>
      </c>
      <c r="C2052">
        <v>1.6975</v>
      </c>
      <c r="D2052">
        <v>-0.74560000000000004</v>
      </c>
      <c r="E2052">
        <v>-0.32900000000000001</v>
      </c>
      <c r="F2052">
        <v>0.54388000000000003</v>
      </c>
      <c r="G2052">
        <v>-6.3670000000000004E-2</v>
      </c>
      <c r="H2052">
        <v>1.91</v>
      </c>
      <c r="I2052">
        <v>-0.46200000000000002</v>
      </c>
      <c r="J2052">
        <v>1.85</v>
      </c>
    </row>
    <row r="2053" spans="1:10">
      <c r="A2053" s="14">
        <v>43166</v>
      </c>
      <c r="B2053">
        <v>1.865</v>
      </c>
      <c r="C2053">
        <v>1.69625</v>
      </c>
      <c r="D2053">
        <v>-0.74560000000000004</v>
      </c>
      <c r="E2053">
        <v>-0.32900000000000001</v>
      </c>
      <c r="F2053">
        <v>0.54662999999999995</v>
      </c>
      <c r="G2053">
        <v>-6.8669999999999995E-2</v>
      </c>
      <c r="H2053">
        <v>1.905</v>
      </c>
      <c r="I2053">
        <v>-0.45500000000000002</v>
      </c>
      <c r="J2053">
        <v>1.8725000000000001</v>
      </c>
    </row>
    <row r="2054" spans="1:10">
      <c r="A2054" s="14">
        <v>43167</v>
      </c>
      <c r="B2054">
        <v>1.88</v>
      </c>
      <c r="C2054">
        <v>1.6950000000000001</v>
      </c>
      <c r="D2054">
        <v>-0.74560000000000004</v>
      </c>
      <c r="E2054">
        <v>-0.32900000000000001</v>
      </c>
      <c r="F2054">
        <v>0.54444000000000004</v>
      </c>
      <c r="G2054">
        <v>-6.7169999999999994E-2</v>
      </c>
      <c r="H2054">
        <v>1.91</v>
      </c>
      <c r="I2054">
        <v>-0.45800000000000002</v>
      </c>
      <c r="J2054">
        <v>1.8849400000000001</v>
      </c>
    </row>
    <row r="2055" spans="1:10">
      <c r="A2055" s="14">
        <v>43168</v>
      </c>
      <c r="B2055">
        <v>1.905</v>
      </c>
      <c r="C2055">
        <v>1.6950000000000001</v>
      </c>
      <c r="D2055">
        <v>-0.74560000000000004</v>
      </c>
      <c r="E2055">
        <v>-0.32900000000000001</v>
      </c>
      <c r="F2055">
        <v>0.54974999999999996</v>
      </c>
      <c r="G2055">
        <v>-6.3829999999999998E-2</v>
      </c>
      <c r="H2055">
        <v>1.895</v>
      </c>
      <c r="I2055">
        <v>-0.45700000000000002</v>
      </c>
      <c r="J2055">
        <v>1.8921300000000001</v>
      </c>
    </row>
    <row r="2056" spans="1:10">
      <c r="A2056" s="14">
        <v>43171</v>
      </c>
      <c r="B2056">
        <v>1.915</v>
      </c>
      <c r="C2056">
        <v>1.6975</v>
      </c>
      <c r="D2056">
        <v>-0.74560000000000004</v>
      </c>
      <c r="E2056">
        <v>-0.32900000000000001</v>
      </c>
      <c r="F2056">
        <v>0.55318999999999996</v>
      </c>
      <c r="G2056">
        <v>-6.8000000000000005E-2</v>
      </c>
      <c r="H2056">
        <v>1.895</v>
      </c>
      <c r="I2056">
        <v>-0.45200000000000001</v>
      </c>
      <c r="J2056">
        <v>1.90394</v>
      </c>
    </row>
    <row r="2057" spans="1:10">
      <c r="A2057" s="14">
        <v>43172</v>
      </c>
      <c r="B2057">
        <v>1.925</v>
      </c>
      <c r="C2057">
        <v>1.7024999999999999</v>
      </c>
      <c r="D2057">
        <v>-0.74560000000000004</v>
      </c>
      <c r="E2057">
        <v>-0.32900000000000001</v>
      </c>
      <c r="F2057">
        <v>0.55562999999999996</v>
      </c>
      <c r="G2057">
        <v>-7.0669999999999997E-2</v>
      </c>
      <c r="H2057">
        <v>1.895</v>
      </c>
      <c r="I2057">
        <v>-0.44900000000000001</v>
      </c>
      <c r="J2057">
        <v>1.9197500000000001</v>
      </c>
    </row>
    <row r="2058" spans="1:10">
      <c r="A2058" s="14">
        <v>43173</v>
      </c>
      <c r="B2058">
        <v>1.9350000000000001</v>
      </c>
      <c r="C2058">
        <v>1.7175</v>
      </c>
      <c r="D2058">
        <v>-0.74460000000000004</v>
      </c>
      <c r="E2058">
        <v>-0.32900000000000001</v>
      </c>
      <c r="F2058">
        <v>0.5635</v>
      </c>
      <c r="G2058">
        <v>-6.9000000000000006E-2</v>
      </c>
      <c r="H2058">
        <v>1.89</v>
      </c>
      <c r="I2058">
        <v>-0.44400000000000001</v>
      </c>
      <c r="J2058">
        <v>1.94363</v>
      </c>
    </row>
    <row r="2059" spans="1:10">
      <c r="A2059" s="14">
        <v>43174</v>
      </c>
      <c r="B2059">
        <v>1.9550000000000001</v>
      </c>
      <c r="C2059">
        <v>1.7175</v>
      </c>
      <c r="D2059">
        <v>-0.74460000000000004</v>
      </c>
      <c r="E2059">
        <v>-0.32900000000000001</v>
      </c>
      <c r="F2059">
        <v>0.57281000000000004</v>
      </c>
      <c r="G2059">
        <v>-7.0169999999999996E-2</v>
      </c>
      <c r="H2059">
        <v>1.89</v>
      </c>
      <c r="I2059">
        <v>-0.439</v>
      </c>
      <c r="J2059">
        <v>1.95625</v>
      </c>
    </row>
    <row r="2060" spans="1:10">
      <c r="A2060" s="14">
        <v>43175</v>
      </c>
      <c r="B2060">
        <v>1.96</v>
      </c>
      <c r="C2060">
        <v>1.72</v>
      </c>
      <c r="D2060">
        <v>-0.74460000000000004</v>
      </c>
      <c r="E2060">
        <v>-0.32900000000000001</v>
      </c>
      <c r="F2060">
        <v>0.58006000000000002</v>
      </c>
      <c r="G2060">
        <v>-5.8500000000000003E-2</v>
      </c>
      <c r="H2060">
        <v>1.88</v>
      </c>
      <c r="I2060">
        <v>-0.438</v>
      </c>
      <c r="J2060">
        <v>1.9841899999999999</v>
      </c>
    </row>
    <row r="2061" spans="1:10">
      <c r="A2061" s="14">
        <v>43178</v>
      </c>
      <c r="B2061">
        <v>1.9650000000000001</v>
      </c>
      <c r="C2061">
        <v>1.7224999999999999</v>
      </c>
      <c r="D2061">
        <v>-0.74460000000000004</v>
      </c>
      <c r="E2061">
        <v>-0.32800000000000001</v>
      </c>
      <c r="F2061">
        <v>0.58062999999999998</v>
      </c>
      <c r="G2061">
        <v>-6.1830000000000003E-2</v>
      </c>
      <c r="H2061">
        <v>1.875</v>
      </c>
      <c r="I2061">
        <v>-0.436</v>
      </c>
      <c r="J2061">
        <v>2.0062500000000001</v>
      </c>
    </row>
    <row r="2062" spans="1:10">
      <c r="A2062" s="14">
        <v>43179</v>
      </c>
      <c r="B2062">
        <v>1.9650000000000001</v>
      </c>
      <c r="C2062">
        <v>1.7224999999999999</v>
      </c>
      <c r="D2062">
        <v>-0.74460000000000004</v>
      </c>
      <c r="E2062">
        <v>-0.32800000000000001</v>
      </c>
      <c r="F2062">
        <v>0.58162999999999998</v>
      </c>
      <c r="G2062">
        <v>-6.0170000000000001E-2</v>
      </c>
      <c r="H2062">
        <v>1.86</v>
      </c>
      <c r="I2062">
        <v>-0.439</v>
      </c>
      <c r="J2062">
        <v>2.0171899999999998</v>
      </c>
    </row>
    <row r="2063" spans="1:10">
      <c r="A2063" s="14">
        <v>43180</v>
      </c>
      <c r="B2063">
        <v>1.9750000000000001</v>
      </c>
      <c r="C2063">
        <v>1.7275</v>
      </c>
      <c r="D2063">
        <v>-0.74460000000000004</v>
      </c>
      <c r="E2063">
        <v>-0.32800000000000001</v>
      </c>
      <c r="F2063">
        <v>0.57943999999999996</v>
      </c>
      <c r="G2063">
        <v>-5.8500000000000003E-2</v>
      </c>
      <c r="H2063">
        <v>1.86</v>
      </c>
      <c r="I2063">
        <v>-0.44</v>
      </c>
      <c r="J2063">
        <v>2.0245700000000002</v>
      </c>
    </row>
    <row r="2064" spans="1:10">
      <c r="A2064" s="14">
        <v>43181</v>
      </c>
      <c r="B2064">
        <v>1.9850000000000001</v>
      </c>
      <c r="C2064">
        <v>1.7337499999999999</v>
      </c>
      <c r="D2064">
        <v>-0.74460000000000004</v>
      </c>
      <c r="E2064">
        <v>-0.32800000000000001</v>
      </c>
      <c r="F2064">
        <v>0.5847</v>
      </c>
      <c r="G2064">
        <v>-5.8500000000000003E-2</v>
      </c>
      <c r="H2064">
        <v>1.86</v>
      </c>
      <c r="I2064">
        <v>-0.42299999999999999</v>
      </c>
      <c r="J2064">
        <v>2.0251899999999998</v>
      </c>
    </row>
    <row r="2065" spans="1:10">
      <c r="A2065" s="14">
        <v>43182</v>
      </c>
      <c r="B2065">
        <v>1.9950000000000001</v>
      </c>
      <c r="C2065">
        <v>1.7375</v>
      </c>
      <c r="D2065">
        <v>-0.74260000000000004</v>
      </c>
      <c r="E2065">
        <v>-0.32800000000000001</v>
      </c>
      <c r="F2065">
        <v>0.58892999999999995</v>
      </c>
      <c r="G2065">
        <v>-5.033E-2</v>
      </c>
      <c r="H2065">
        <v>1.86</v>
      </c>
      <c r="I2065">
        <v>-0.40699999999999997</v>
      </c>
      <c r="J2065">
        <v>2.0348999999999999</v>
      </c>
    </row>
    <row r="2066" spans="1:10">
      <c r="A2066" s="14">
        <v>43185</v>
      </c>
      <c r="B2066">
        <v>2</v>
      </c>
      <c r="C2066">
        <v>1.7375</v>
      </c>
      <c r="D2066">
        <v>-0.74260000000000004</v>
      </c>
      <c r="E2066">
        <v>-0.32800000000000001</v>
      </c>
      <c r="F2066">
        <v>0.59623000000000004</v>
      </c>
      <c r="G2066">
        <v>-5.3670000000000002E-2</v>
      </c>
      <c r="H2066">
        <v>1.8540000000000001</v>
      </c>
      <c r="I2066">
        <v>-0.39900000000000002</v>
      </c>
      <c r="J2066">
        <v>2.0472800000000002</v>
      </c>
    </row>
    <row r="2067" spans="1:10">
      <c r="A2067" s="14">
        <v>43186</v>
      </c>
      <c r="B2067">
        <v>2.0049999999999999</v>
      </c>
      <c r="C2067">
        <v>1.7350000000000001</v>
      </c>
      <c r="D2067">
        <v>-0.74260000000000004</v>
      </c>
      <c r="E2067">
        <v>-0.32700000000000001</v>
      </c>
      <c r="F2067">
        <v>0.60106000000000004</v>
      </c>
      <c r="G2067">
        <v>-5.3670000000000002E-2</v>
      </c>
      <c r="H2067">
        <v>1.8759999999999999</v>
      </c>
      <c r="I2067">
        <v>-0.38400000000000001</v>
      </c>
      <c r="J2067">
        <v>2.0572499999999998</v>
      </c>
    </row>
    <row r="2068" spans="1:10">
      <c r="A2068" s="14">
        <v>43187</v>
      </c>
      <c r="B2068">
        <v>2.0249999999999999</v>
      </c>
      <c r="C2068">
        <v>1.7350000000000001</v>
      </c>
      <c r="D2068">
        <v>-0.74199999999999999</v>
      </c>
      <c r="E2068">
        <v>-0.32800000000000001</v>
      </c>
      <c r="F2068">
        <v>0.59994000000000003</v>
      </c>
      <c r="G2068">
        <v>-5.033E-2</v>
      </c>
      <c r="H2068">
        <v>1.87</v>
      </c>
      <c r="I2068">
        <v>-0.379</v>
      </c>
      <c r="J2068">
        <v>2.0714000000000001</v>
      </c>
    </row>
    <row r="2069" spans="1:10">
      <c r="A2069" s="14">
        <v>43188</v>
      </c>
      <c r="B2069">
        <v>2.0299999999999998</v>
      </c>
      <c r="C2069">
        <v>1.7350000000000001</v>
      </c>
      <c r="D2069">
        <v>-0.74199999999999999</v>
      </c>
      <c r="E2069">
        <v>-0.32800000000000001</v>
      </c>
      <c r="F2069">
        <v>0.60131999999999997</v>
      </c>
      <c r="G2069">
        <v>-5.6329999999999998E-2</v>
      </c>
      <c r="H2069">
        <v>1.87</v>
      </c>
      <c r="I2069">
        <v>-0.38500000000000001</v>
      </c>
      <c r="J2069">
        <v>2.0887500000000001</v>
      </c>
    </row>
    <row r="2070" spans="1:10">
      <c r="A2070" s="14">
        <v>43193</v>
      </c>
      <c r="B2070">
        <v>2.0350000000000001</v>
      </c>
      <c r="C2070">
        <v>1.7350000000000001</v>
      </c>
      <c r="D2070">
        <v>-0.74199999999999999</v>
      </c>
      <c r="E2070">
        <v>-0.32800000000000001</v>
      </c>
      <c r="F2070">
        <v>0.60206000000000004</v>
      </c>
      <c r="G2070">
        <v>-5.4670000000000003E-2</v>
      </c>
      <c r="H2070">
        <v>1.87</v>
      </c>
      <c r="I2070">
        <v>-0.375</v>
      </c>
      <c r="J2070">
        <v>2.1068799999999999</v>
      </c>
    </row>
    <row r="2071" spans="1:10">
      <c r="A2071" s="14">
        <v>43194</v>
      </c>
      <c r="B2071">
        <v>2.0499999999999998</v>
      </c>
      <c r="C2071">
        <v>1.7350000000000001</v>
      </c>
      <c r="D2071">
        <v>-0.74199999999999999</v>
      </c>
      <c r="E2071">
        <v>-0.32800000000000001</v>
      </c>
      <c r="F2071">
        <v>0.60350000000000004</v>
      </c>
      <c r="G2071">
        <v>-6.1330000000000003E-2</v>
      </c>
      <c r="H2071">
        <v>1.885</v>
      </c>
      <c r="I2071">
        <v>-0.36699999999999999</v>
      </c>
      <c r="J2071">
        <v>2.1244999999999998</v>
      </c>
    </row>
    <row r="2072" spans="1:10">
      <c r="A2072" s="14">
        <v>43195</v>
      </c>
      <c r="B2072">
        <v>2.04</v>
      </c>
      <c r="C2072">
        <v>1.7350000000000001</v>
      </c>
      <c r="D2072">
        <v>-0.74199999999999999</v>
      </c>
      <c r="E2072">
        <v>-0.32800000000000001</v>
      </c>
      <c r="F2072">
        <v>0.60487000000000002</v>
      </c>
      <c r="G2072">
        <v>-5.2999999999999999E-2</v>
      </c>
      <c r="H2072">
        <v>1.88</v>
      </c>
      <c r="I2072">
        <v>-0.36799999999999999</v>
      </c>
      <c r="J2072">
        <v>2.145</v>
      </c>
    </row>
    <row r="2073" spans="1:10">
      <c r="A2073" s="14">
        <v>43196</v>
      </c>
      <c r="B2073">
        <v>2.04</v>
      </c>
      <c r="C2073">
        <v>1.74</v>
      </c>
      <c r="D2073">
        <v>-0.74199999999999999</v>
      </c>
      <c r="E2073">
        <v>-0.32900000000000001</v>
      </c>
      <c r="F2073">
        <v>0.60590999999999995</v>
      </c>
      <c r="G2073">
        <v>-5.8169999999999999E-2</v>
      </c>
      <c r="H2073">
        <v>1.88</v>
      </c>
      <c r="I2073">
        <v>-0.35699999999999998</v>
      </c>
      <c r="J2073">
        <v>2.1775000000000002</v>
      </c>
    </row>
    <row r="2074" spans="1:10">
      <c r="A2074" s="14">
        <v>43199</v>
      </c>
      <c r="B2074">
        <v>2.0449999999999999</v>
      </c>
      <c r="C2074">
        <v>1.7462500000000001</v>
      </c>
      <c r="D2074">
        <v>-0.74</v>
      </c>
      <c r="E2074">
        <v>-0.32900000000000001</v>
      </c>
      <c r="F2074">
        <v>0.60904000000000003</v>
      </c>
      <c r="G2074">
        <v>-5.1499999999999997E-2</v>
      </c>
      <c r="H2074">
        <v>1.88</v>
      </c>
      <c r="I2074">
        <v>-0.36</v>
      </c>
      <c r="J2074">
        <v>2.2017500000000001</v>
      </c>
    </row>
    <row r="2075" spans="1:10">
      <c r="A2075" s="14">
        <v>43200</v>
      </c>
      <c r="B2075">
        <v>2.04</v>
      </c>
      <c r="C2075">
        <v>1.7475000000000001</v>
      </c>
      <c r="D2075">
        <v>-0.74</v>
      </c>
      <c r="E2075">
        <v>-0.32900000000000001</v>
      </c>
      <c r="F2075">
        <v>0.61431999999999998</v>
      </c>
      <c r="G2075">
        <v>-5.5669999999999997E-2</v>
      </c>
      <c r="H2075">
        <v>1.88</v>
      </c>
      <c r="I2075">
        <v>-0.372</v>
      </c>
      <c r="J2075">
        <v>2.2224900000000001</v>
      </c>
    </row>
    <row r="2076" spans="1:10">
      <c r="A2076" s="14">
        <v>43201</v>
      </c>
      <c r="B2076">
        <v>2.0449999999999999</v>
      </c>
      <c r="C2076">
        <v>1.7475000000000001</v>
      </c>
      <c r="D2076">
        <v>-0.73740000000000006</v>
      </c>
      <c r="E2076">
        <v>-0.32900000000000001</v>
      </c>
      <c r="F2076">
        <v>0.62407999999999997</v>
      </c>
      <c r="G2076">
        <v>-4.9829999999999999E-2</v>
      </c>
      <c r="H2076">
        <v>1.885</v>
      </c>
      <c r="I2076">
        <v>-0.377</v>
      </c>
      <c r="J2076">
        <v>2.2481399999999998</v>
      </c>
    </row>
    <row r="2077" spans="1:10">
      <c r="A2077" s="14">
        <v>43202</v>
      </c>
      <c r="B2077">
        <v>2.0550000000000002</v>
      </c>
      <c r="C2077">
        <v>1.7450000000000001</v>
      </c>
      <c r="D2077">
        <v>-0.73740000000000006</v>
      </c>
      <c r="E2077">
        <v>-0.32900000000000001</v>
      </c>
      <c r="F2077">
        <v>0.63549999999999995</v>
      </c>
      <c r="G2077">
        <v>-4.9829999999999999E-2</v>
      </c>
      <c r="H2077">
        <v>1.88</v>
      </c>
      <c r="I2077">
        <v>-0.373</v>
      </c>
      <c r="J2077">
        <v>2.27108</v>
      </c>
    </row>
    <row r="2078" spans="1:10">
      <c r="A2078" s="14">
        <v>43203</v>
      </c>
      <c r="B2078">
        <v>2.0649999999999999</v>
      </c>
      <c r="C2078">
        <v>1.7450000000000001</v>
      </c>
      <c r="D2078">
        <v>-0.73619999999999997</v>
      </c>
      <c r="E2078">
        <v>-0.32900000000000001</v>
      </c>
      <c r="F2078">
        <v>0.65149999999999997</v>
      </c>
      <c r="G2078">
        <v>-4.3999999999999997E-2</v>
      </c>
      <c r="H2078">
        <v>1.865</v>
      </c>
      <c r="I2078">
        <v>-0.36799999999999999</v>
      </c>
      <c r="J2078">
        <v>2.2855699999999999</v>
      </c>
    </row>
    <row r="2079" spans="1:10">
      <c r="A2079" s="14">
        <v>43206</v>
      </c>
      <c r="B2079">
        <v>2.08</v>
      </c>
      <c r="C2079">
        <v>1.7437499999999999</v>
      </c>
      <c r="D2079">
        <v>-0.73619999999999997</v>
      </c>
      <c r="E2079">
        <v>-0.32900000000000001</v>
      </c>
      <c r="F2079">
        <v>0.65688000000000002</v>
      </c>
      <c r="G2079">
        <v>-4.233E-2</v>
      </c>
      <c r="H2079">
        <v>1.87</v>
      </c>
      <c r="I2079">
        <v>-0.36699999999999999</v>
      </c>
      <c r="J2079">
        <v>2.29155</v>
      </c>
    </row>
    <row r="2080" spans="1:10">
      <c r="A2080" s="14">
        <v>43207</v>
      </c>
      <c r="B2080">
        <v>2.08</v>
      </c>
      <c r="C2080">
        <v>1.7362500000000001</v>
      </c>
      <c r="D2080">
        <v>-0.73419999999999996</v>
      </c>
      <c r="E2080">
        <v>-0.32900000000000001</v>
      </c>
      <c r="F2080">
        <v>0.66749999999999998</v>
      </c>
      <c r="G2080">
        <v>-4.233E-2</v>
      </c>
      <c r="H2080">
        <v>1.87</v>
      </c>
      <c r="I2080">
        <v>-0.36699999999999999</v>
      </c>
      <c r="J2080">
        <v>2.2949600000000001</v>
      </c>
    </row>
    <row r="2081" spans="1:10">
      <c r="A2081" s="14">
        <v>43208</v>
      </c>
      <c r="B2081">
        <v>2.0699999999999998</v>
      </c>
      <c r="C2081">
        <v>1.7362500000000001</v>
      </c>
      <c r="D2081">
        <v>-0.73419999999999996</v>
      </c>
      <c r="E2081">
        <v>-0.32800000000000001</v>
      </c>
      <c r="F2081">
        <v>0.68306</v>
      </c>
      <c r="G2081">
        <v>-3.483E-2</v>
      </c>
      <c r="H2081">
        <v>1.87</v>
      </c>
      <c r="I2081">
        <v>-0.36899999999999999</v>
      </c>
      <c r="J2081">
        <v>2.302</v>
      </c>
    </row>
    <row r="2082" spans="1:10">
      <c r="A2082" s="14">
        <v>43209</v>
      </c>
      <c r="B2082">
        <v>2.0699999999999998</v>
      </c>
      <c r="C2082">
        <v>1.7350000000000001</v>
      </c>
      <c r="D2082">
        <v>-0.73619999999999997</v>
      </c>
      <c r="E2082">
        <v>-0.32800000000000001</v>
      </c>
      <c r="F2082">
        <v>0.69188000000000005</v>
      </c>
      <c r="G2082">
        <v>-2.9829999999999999E-2</v>
      </c>
      <c r="H2082">
        <v>1.87</v>
      </c>
      <c r="I2082">
        <v>-0.371</v>
      </c>
      <c r="J2082">
        <v>2.3079999999999998</v>
      </c>
    </row>
    <row r="2083" spans="1:10">
      <c r="A2083" s="14">
        <v>43210</v>
      </c>
      <c r="B2083">
        <v>2.0649999999999999</v>
      </c>
      <c r="C2083">
        <v>1.7350000000000001</v>
      </c>
      <c r="D2083">
        <v>-0.73540000000000005</v>
      </c>
      <c r="E2083">
        <v>-0.32800000000000001</v>
      </c>
      <c r="F2083">
        <v>0.71179999999999999</v>
      </c>
      <c r="G2083">
        <v>-3.1329999999999997E-2</v>
      </c>
      <c r="H2083">
        <v>1.87</v>
      </c>
      <c r="I2083">
        <v>-0.36899999999999999</v>
      </c>
      <c r="J2083">
        <v>2.31175</v>
      </c>
    </row>
    <row r="2084" spans="1:10">
      <c r="A2084" s="14">
        <v>43213</v>
      </c>
      <c r="B2084">
        <v>2.0649999999999999</v>
      </c>
      <c r="C2084">
        <v>1.7350000000000001</v>
      </c>
      <c r="D2084">
        <v>-0.73599999999999999</v>
      </c>
      <c r="E2084">
        <v>-0.32900000000000001</v>
      </c>
      <c r="F2084">
        <v>0.72287000000000001</v>
      </c>
      <c r="G2084">
        <v>-3.7999999999999999E-2</v>
      </c>
      <c r="H2084">
        <v>1.87</v>
      </c>
      <c r="I2084">
        <v>-0.36699999999999999</v>
      </c>
      <c r="J2084">
        <v>2.32084</v>
      </c>
    </row>
    <row r="2085" spans="1:10">
      <c r="A2085" s="14">
        <v>43214</v>
      </c>
      <c r="B2085">
        <v>2.0550000000000002</v>
      </c>
      <c r="C2085">
        <v>1.7375</v>
      </c>
      <c r="D2085">
        <v>-0.73499999999999999</v>
      </c>
      <c r="E2085">
        <v>-0.32900000000000001</v>
      </c>
      <c r="F2085">
        <v>0.74285999999999996</v>
      </c>
      <c r="G2085">
        <v>-3.7999999999999999E-2</v>
      </c>
      <c r="H2085">
        <v>1.875</v>
      </c>
      <c r="I2085">
        <v>-0.36199999999999999</v>
      </c>
      <c r="J2085">
        <v>2.3246099999999998</v>
      </c>
    </row>
    <row r="2086" spans="1:10">
      <c r="A2086" s="14">
        <v>43216</v>
      </c>
      <c r="B2086">
        <v>2.0550000000000002</v>
      </c>
      <c r="C2086">
        <v>1.73875</v>
      </c>
      <c r="D2086">
        <v>-0.73499999999999999</v>
      </c>
      <c r="E2086">
        <v>-0.32900000000000001</v>
      </c>
      <c r="F2086">
        <v>0.75248000000000004</v>
      </c>
      <c r="G2086">
        <v>-3.1329999999999997E-2</v>
      </c>
      <c r="H2086">
        <v>1.885</v>
      </c>
      <c r="I2086">
        <v>-0.36299999999999999</v>
      </c>
      <c r="J2086">
        <v>2.3306300000000002</v>
      </c>
    </row>
    <row r="2087" spans="1:10">
      <c r="A2087" s="14">
        <v>43217</v>
      </c>
      <c r="B2087">
        <v>2.0449999999999999</v>
      </c>
      <c r="C2087">
        <v>1.74125</v>
      </c>
      <c r="D2087">
        <v>-0.73499999999999999</v>
      </c>
      <c r="E2087">
        <v>-0.32800000000000001</v>
      </c>
      <c r="F2087">
        <v>0.75661999999999996</v>
      </c>
      <c r="G2087">
        <v>-3.517E-2</v>
      </c>
      <c r="H2087">
        <v>1.88</v>
      </c>
      <c r="I2087">
        <v>-0.36099999999999999</v>
      </c>
      <c r="J2087">
        <v>2.3374600000000001</v>
      </c>
    </row>
    <row r="2088" spans="1:10">
      <c r="A2088" s="14">
        <v>43220</v>
      </c>
      <c r="B2088">
        <v>2.0350000000000001</v>
      </c>
      <c r="C2088">
        <v>1.74125</v>
      </c>
      <c r="D2088">
        <v>-0.73499999999999999</v>
      </c>
      <c r="E2088">
        <v>-0.32800000000000001</v>
      </c>
      <c r="F2088">
        <v>0.76315</v>
      </c>
      <c r="G2088">
        <v>-3.9669999999999997E-2</v>
      </c>
      <c r="H2088">
        <v>1.88</v>
      </c>
      <c r="I2088">
        <v>-0.36499999999999999</v>
      </c>
      <c r="J2088">
        <v>2.3372999999999999</v>
      </c>
    </row>
    <row r="2089" spans="1:10">
      <c r="A2089" s="14">
        <v>43221</v>
      </c>
      <c r="B2089">
        <v>2.0249999999999999</v>
      </c>
      <c r="C2089">
        <v>1.74125</v>
      </c>
      <c r="D2089">
        <v>-0.73519999999999996</v>
      </c>
      <c r="E2089">
        <v>-0.32800000000000001</v>
      </c>
      <c r="F2089">
        <v>0.76422000000000001</v>
      </c>
      <c r="G2089">
        <v>-3.7170000000000002E-2</v>
      </c>
      <c r="H2089">
        <v>1.88</v>
      </c>
      <c r="I2089">
        <v>-0.36599999999999999</v>
      </c>
      <c r="J2089">
        <v>2.3390300000000002</v>
      </c>
    </row>
    <row r="2090" spans="1:10">
      <c r="A2090" s="14">
        <v>43222</v>
      </c>
      <c r="B2090">
        <v>2.0150000000000001</v>
      </c>
      <c r="C2090">
        <v>1.74125</v>
      </c>
      <c r="D2090">
        <v>-0.73519999999999996</v>
      </c>
      <c r="E2090">
        <v>-0.32800000000000001</v>
      </c>
      <c r="F2090">
        <v>0.76839999999999997</v>
      </c>
      <c r="G2090">
        <v>-3.7999999999999999E-2</v>
      </c>
      <c r="H2090">
        <v>1.875</v>
      </c>
      <c r="I2090">
        <v>-0.36799999999999999</v>
      </c>
      <c r="J2090">
        <v>2.3416299999999999</v>
      </c>
    </row>
    <row r="2091" spans="1:10">
      <c r="A2091" s="14">
        <v>43223</v>
      </c>
      <c r="B2091">
        <v>2.02</v>
      </c>
      <c r="C2091">
        <v>1.74125</v>
      </c>
      <c r="D2091">
        <v>-0.73519999999999996</v>
      </c>
      <c r="E2091">
        <v>-0.32700000000000001</v>
      </c>
      <c r="F2091">
        <v>0.77410000000000001</v>
      </c>
      <c r="G2091">
        <v>-3.9669999999999997E-2</v>
      </c>
      <c r="H2091">
        <v>1.88</v>
      </c>
      <c r="I2091">
        <v>-0.36599999999999999</v>
      </c>
      <c r="J2091">
        <v>2.3476900000000001</v>
      </c>
    </row>
    <row r="2092" spans="1:10">
      <c r="A2092" s="14">
        <v>43224</v>
      </c>
      <c r="B2092">
        <v>2.02</v>
      </c>
      <c r="C2092">
        <v>1.74125</v>
      </c>
      <c r="D2092">
        <v>-0.73519999999999996</v>
      </c>
      <c r="E2092">
        <v>-0.32700000000000001</v>
      </c>
      <c r="F2092">
        <v>0.78049000000000002</v>
      </c>
      <c r="G2092">
        <v>-4.0500000000000001E-2</v>
      </c>
      <c r="H2092">
        <v>1.88</v>
      </c>
      <c r="I2092">
        <v>-0.36099999999999999</v>
      </c>
      <c r="J2092">
        <v>2.3528099999999998</v>
      </c>
    </row>
    <row r="2093" spans="1:10">
      <c r="A2093" s="14">
        <v>43227</v>
      </c>
      <c r="B2093">
        <v>1.9950000000000001</v>
      </c>
      <c r="C2093">
        <v>1.7424999999999999</v>
      </c>
      <c r="D2093">
        <v>-0.73519999999999996</v>
      </c>
      <c r="E2093">
        <v>-0.32700000000000001</v>
      </c>
      <c r="F2093">
        <v>0.78588000000000002</v>
      </c>
      <c r="G2093">
        <v>-4.4170000000000001E-2</v>
      </c>
      <c r="H2093">
        <v>1.88</v>
      </c>
      <c r="I2093">
        <v>-0.36399999999999999</v>
      </c>
      <c r="J2093">
        <v>2.3550900000000001</v>
      </c>
    </row>
    <row r="2094" spans="1:10">
      <c r="A2094" s="14">
        <v>43228</v>
      </c>
      <c r="B2094">
        <v>1.98</v>
      </c>
      <c r="C2094">
        <v>1.7450000000000001</v>
      </c>
      <c r="D2094">
        <v>-0.73319999999999996</v>
      </c>
      <c r="E2094">
        <v>-0.32700000000000001</v>
      </c>
      <c r="F2094">
        <v>0.78607000000000005</v>
      </c>
      <c r="G2094">
        <v>-3.9329999999999997E-2</v>
      </c>
      <c r="H2094">
        <v>1.88</v>
      </c>
      <c r="I2094">
        <v>-0.36499999999999999</v>
      </c>
      <c r="J2094">
        <v>2.3553899999999999</v>
      </c>
    </row>
    <row r="2095" spans="1:10">
      <c r="A2095" s="14">
        <v>43229</v>
      </c>
      <c r="B2095">
        <v>1.9550000000000001</v>
      </c>
      <c r="C2095">
        <v>1.7475000000000001</v>
      </c>
      <c r="D2095">
        <v>-0.73219999999999996</v>
      </c>
      <c r="E2095">
        <v>-0.32700000000000001</v>
      </c>
      <c r="F2095">
        <v>0.78317000000000003</v>
      </c>
      <c r="G2095">
        <v>-3.6830000000000002E-2</v>
      </c>
      <c r="H2095">
        <v>1.88</v>
      </c>
      <c r="I2095">
        <v>-0.36599999999999999</v>
      </c>
      <c r="J2095">
        <v>2.35866</v>
      </c>
    </row>
    <row r="2096" spans="1:10">
      <c r="A2096" s="14">
        <v>43230</v>
      </c>
      <c r="B2096">
        <v>1.94</v>
      </c>
      <c r="C2096">
        <v>1.74875</v>
      </c>
      <c r="D2096">
        <v>-0.73119999999999996</v>
      </c>
      <c r="E2096">
        <v>-0.32700000000000001</v>
      </c>
      <c r="F2096">
        <v>0.79022000000000003</v>
      </c>
      <c r="G2096">
        <v>-3.5000000000000003E-2</v>
      </c>
      <c r="H2096">
        <v>1.885</v>
      </c>
      <c r="I2096">
        <v>-0.36699999999999999</v>
      </c>
      <c r="J2096">
        <v>2.3615599999999999</v>
      </c>
    </row>
    <row r="2097" spans="1:10">
      <c r="A2097" s="14">
        <v>43231</v>
      </c>
      <c r="B2097">
        <v>1.93</v>
      </c>
      <c r="C2097">
        <v>1.75125</v>
      </c>
      <c r="D2097">
        <v>-0.73119999999999996</v>
      </c>
      <c r="E2097">
        <v>-0.32700000000000001</v>
      </c>
      <c r="F2097">
        <v>0.75434000000000001</v>
      </c>
      <c r="G2097">
        <v>-3.4169999999999999E-2</v>
      </c>
      <c r="H2097">
        <v>1.89</v>
      </c>
      <c r="I2097">
        <v>-0.36399999999999999</v>
      </c>
      <c r="J2097">
        <v>2.3592300000000002</v>
      </c>
    </row>
    <row r="2098" spans="1:10">
      <c r="A2098" s="14">
        <v>43234</v>
      </c>
      <c r="B2098">
        <v>1.915</v>
      </c>
      <c r="C2098">
        <v>1.75125</v>
      </c>
      <c r="D2098">
        <v>-0.73119999999999996</v>
      </c>
      <c r="E2098">
        <v>-0.32700000000000001</v>
      </c>
      <c r="F2098">
        <v>0.75114999999999998</v>
      </c>
      <c r="G2098">
        <v>-3.6670000000000001E-2</v>
      </c>
      <c r="H2098">
        <v>1.89</v>
      </c>
      <c r="I2098">
        <v>-0.36399999999999999</v>
      </c>
      <c r="J2098">
        <v>2.35954</v>
      </c>
    </row>
    <row r="2099" spans="1:10">
      <c r="A2099" s="14">
        <v>43235</v>
      </c>
      <c r="B2099">
        <v>1.9</v>
      </c>
      <c r="C2099">
        <v>1.7475000000000001</v>
      </c>
      <c r="D2099">
        <v>-0.72919999999999996</v>
      </c>
      <c r="E2099">
        <v>-0.32700000000000001</v>
      </c>
      <c r="F2099">
        <v>0.75436999999999999</v>
      </c>
      <c r="G2099">
        <v>-3.1669999999999997E-2</v>
      </c>
      <c r="H2099">
        <v>1.89</v>
      </c>
      <c r="I2099">
        <v>-0.36199999999999999</v>
      </c>
      <c r="J2099">
        <v>2.3616700000000002</v>
      </c>
    </row>
    <row r="2100" spans="1:10">
      <c r="A2100" s="14">
        <v>43236</v>
      </c>
      <c r="B2100">
        <v>1.9</v>
      </c>
      <c r="C2100">
        <v>1.7462500000000001</v>
      </c>
      <c r="D2100">
        <v>-0.72919999999999996</v>
      </c>
      <c r="E2100">
        <v>-0.32700000000000001</v>
      </c>
      <c r="F2100">
        <v>0.75854999999999995</v>
      </c>
      <c r="G2100">
        <v>-0.03</v>
      </c>
      <c r="H2100">
        <v>1.885</v>
      </c>
      <c r="I2100">
        <v>-0.37</v>
      </c>
      <c r="J2100">
        <v>2.3656100000000002</v>
      </c>
    </row>
    <row r="2101" spans="1:10">
      <c r="A2101" s="14">
        <v>43237</v>
      </c>
      <c r="B2101">
        <v>1.92</v>
      </c>
      <c r="C2101">
        <v>1.7462500000000001</v>
      </c>
      <c r="D2101">
        <v>-0.72919999999999996</v>
      </c>
      <c r="E2101">
        <v>-0.32700000000000001</v>
      </c>
      <c r="F2101">
        <v>0.75815999999999995</v>
      </c>
      <c r="G2101">
        <v>-3.117E-2</v>
      </c>
      <c r="H2101">
        <v>1.89</v>
      </c>
      <c r="I2101">
        <v>-0.37</v>
      </c>
      <c r="J2101">
        <v>2.3587799999999999</v>
      </c>
    </row>
    <row r="2102" spans="1:10">
      <c r="A2102" s="14">
        <v>43238</v>
      </c>
      <c r="B2102">
        <v>1.9350000000000001</v>
      </c>
      <c r="C2102">
        <v>1.7462500000000001</v>
      </c>
      <c r="D2102">
        <v>-0.72819999999999996</v>
      </c>
      <c r="E2102">
        <v>-0.32800000000000001</v>
      </c>
      <c r="F2102">
        <v>0.71291000000000004</v>
      </c>
      <c r="G2102">
        <v>-2.9499999999999998E-2</v>
      </c>
      <c r="H2102">
        <v>1.895</v>
      </c>
      <c r="I2102">
        <v>-0.372</v>
      </c>
      <c r="J2102">
        <v>2.35805</v>
      </c>
    </row>
    <row r="2103" spans="1:10">
      <c r="A2103" s="14">
        <v>43241</v>
      </c>
      <c r="B2103">
        <v>1.9341999999999999</v>
      </c>
      <c r="C2103">
        <v>1.7450000000000001</v>
      </c>
      <c r="D2103">
        <v>-0.72819999999999996</v>
      </c>
      <c r="E2103">
        <v>-0.32800000000000001</v>
      </c>
      <c r="F2103">
        <v>0.71033999999999997</v>
      </c>
      <c r="G2103">
        <v>-3.0329999999999999E-2</v>
      </c>
      <c r="H2103">
        <v>1.905</v>
      </c>
      <c r="I2103">
        <v>-0.38100000000000001</v>
      </c>
      <c r="J2103">
        <v>2.36294</v>
      </c>
    </row>
    <row r="2104" spans="1:10">
      <c r="A2104" s="14">
        <v>43242</v>
      </c>
      <c r="B2104">
        <v>1.9453</v>
      </c>
      <c r="C2104">
        <v>1.7424999999999999</v>
      </c>
      <c r="D2104">
        <v>-0.72819999999999996</v>
      </c>
      <c r="E2104">
        <v>-0.32900000000000001</v>
      </c>
      <c r="F2104">
        <v>0.70635999999999999</v>
      </c>
      <c r="G2104">
        <v>-3.2000000000000001E-2</v>
      </c>
      <c r="H2104">
        <v>1.91</v>
      </c>
      <c r="I2104">
        <v>-0.38100000000000001</v>
      </c>
      <c r="J2104">
        <v>2.3537499999999998</v>
      </c>
    </row>
    <row r="2105" spans="1:10">
      <c r="A2105" s="14">
        <v>43243</v>
      </c>
      <c r="B2105">
        <v>1.9459</v>
      </c>
      <c r="C2105">
        <v>1.74</v>
      </c>
      <c r="D2105">
        <v>-0.72660000000000002</v>
      </c>
      <c r="E2105">
        <v>-0.32900000000000001</v>
      </c>
      <c r="F2105">
        <v>0.70052999999999999</v>
      </c>
      <c r="G2105">
        <v>-2.7E-2</v>
      </c>
      <c r="H2105">
        <v>1.91</v>
      </c>
      <c r="I2105">
        <v>-0.38300000000000001</v>
      </c>
      <c r="J2105">
        <v>2.36294</v>
      </c>
    </row>
    <row r="2106" spans="1:10">
      <c r="A2106" s="14">
        <v>43244</v>
      </c>
      <c r="B2106">
        <v>1.94</v>
      </c>
      <c r="C2106">
        <v>1.75</v>
      </c>
      <c r="D2106">
        <v>-0.72260000000000002</v>
      </c>
      <c r="E2106">
        <v>-0.32900000000000001</v>
      </c>
      <c r="F2106">
        <v>0.68725000000000003</v>
      </c>
      <c r="G2106">
        <v>-2.7830000000000001E-2</v>
      </c>
      <c r="H2106">
        <v>1.9</v>
      </c>
      <c r="I2106">
        <v>-0.39100000000000001</v>
      </c>
      <c r="J2106">
        <v>2.36313</v>
      </c>
    </row>
    <row r="2107" spans="1:10">
      <c r="A2107" s="14">
        <v>43245</v>
      </c>
      <c r="B2107">
        <v>1.9350000000000001</v>
      </c>
      <c r="C2107">
        <v>1.7524999999999999</v>
      </c>
      <c r="D2107">
        <v>-0.72260000000000002</v>
      </c>
      <c r="E2107">
        <v>-0.32900000000000001</v>
      </c>
      <c r="F2107">
        <v>0.67288999999999999</v>
      </c>
      <c r="G2107">
        <v>-3.117E-2</v>
      </c>
      <c r="H2107">
        <v>1.9</v>
      </c>
      <c r="I2107">
        <v>-0.40400000000000003</v>
      </c>
      <c r="J2107">
        <v>2.3690600000000002</v>
      </c>
    </row>
    <row r="2108" spans="1:10">
      <c r="A2108" s="14">
        <v>43248</v>
      </c>
      <c r="B2108">
        <v>1.9350000000000001</v>
      </c>
      <c r="C2108">
        <v>1.7524999999999999</v>
      </c>
      <c r="D2108">
        <v>-0.72160000000000002</v>
      </c>
      <c r="E2108">
        <v>-0.32900000000000001</v>
      </c>
      <c r="F2108">
        <v>0.67335</v>
      </c>
      <c r="G2108">
        <v>-3.6999999999999998E-2</v>
      </c>
      <c r="H2108">
        <v>1.91</v>
      </c>
      <c r="I2108">
        <v>-0.40100000000000002</v>
      </c>
      <c r="J2108">
        <v>2.3525</v>
      </c>
    </row>
    <row r="2109" spans="1:10">
      <c r="A2109" s="14">
        <v>43249</v>
      </c>
      <c r="B2109">
        <v>1.9417</v>
      </c>
      <c r="C2109">
        <v>1.7524999999999999</v>
      </c>
      <c r="D2109">
        <v>-0.71960000000000002</v>
      </c>
      <c r="E2109">
        <v>-0.32900000000000001</v>
      </c>
      <c r="F2109">
        <v>0.68379000000000001</v>
      </c>
      <c r="G2109">
        <v>-3.2000000000000001E-2</v>
      </c>
      <c r="H2109">
        <v>1.91</v>
      </c>
      <c r="I2109">
        <v>-0.4</v>
      </c>
      <c r="J2109">
        <v>2.35575</v>
      </c>
    </row>
    <row r="2110" spans="1:10">
      <c r="A2110" s="14">
        <v>43250</v>
      </c>
      <c r="B2110">
        <v>1.9742</v>
      </c>
      <c r="C2110">
        <v>1.7524999999999999</v>
      </c>
      <c r="D2110">
        <v>-0.71960000000000002</v>
      </c>
      <c r="E2110">
        <v>-0.32900000000000001</v>
      </c>
      <c r="F2110">
        <v>0.67173000000000005</v>
      </c>
      <c r="G2110">
        <v>-3.8670000000000003E-2</v>
      </c>
      <c r="H2110">
        <v>1.92</v>
      </c>
      <c r="I2110">
        <v>-0.40400000000000003</v>
      </c>
      <c r="J2110">
        <v>2.355</v>
      </c>
    </row>
    <row r="2111" spans="1:10">
      <c r="A2111" s="14">
        <v>43251</v>
      </c>
      <c r="B2111">
        <v>1.9798</v>
      </c>
      <c r="C2111">
        <v>1.7524999999999999</v>
      </c>
      <c r="D2111">
        <v>-0.71960000000000002</v>
      </c>
      <c r="E2111">
        <v>-0.32900000000000001</v>
      </c>
      <c r="F2111">
        <v>0.64612000000000003</v>
      </c>
      <c r="G2111">
        <v>-3.7170000000000002E-2</v>
      </c>
      <c r="H2111">
        <v>1.92</v>
      </c>
      <c r="I2111">
        <v>-0.40500000000000003</v>
      </c>
      <c r="J2111">
        <v>2.3424999999999998</v>
      </c>
    </row>
    <row r="2112" spans="1:10">
      <c r="A2112" s="14">
        <v>43252</v>
      </c>
      <c r="B2112">
        <v>1.9863</v>
      </c>
      <c r="C2112">
        <v>1.7524999999999999</v>
      </c>
      <c r="D2112">
        <v>-0.71560000000000001</v>
      </c>
      <c r="E2112">
        <v>-0.32800000000000001</v>
      </c>
      <c r="F2112">
        <v>0.64786999999999995</v>
      </c>
      <c r="G2112">
        <v>-3.4000000000000002E-2</v>
      </c>
      <c r="H2112">
        <v>1.93</v>
      </c>
      <c r="I2112">
        <v>-0.41299999999999998</v>
      </c>
      <c r="J2112">
        <v>2.33</v>
      </c>
    </row>
    <row r="2113" spans="1:10">
      <c r="A2113" s="14">
        <v>43255</v>
      </c>
      <c r="B2113">
        <v>1.9950000000000001</v>
      </c>
      <c r="C2113">
        <v>1.7524999999999999</v>
      </c>
      <c r="D2113">
        <v>-0.71560000000000001</v>
      </c>
      <c r="E2113">
        <v>-0.32800000000000001</v>
      </c>
      <c r="F2113">
        <v>0.64031000000000005</v>
      </c>
      <c r="G2113">
        <v>-2.8170000000000001E-2</v>
      </c>
      <c r="H2113">
        <v>1.92</v>
      </c>
      <c r="I2113">
        <v>-0.40699999999999997</v>
      </c>
      <c r="J2113">
        <v>2.32063</v>
      </c>
    </row>
    <row r="2114" spans="1:10">
      <c r="A2114" s="14">
        <v>43256</v>
      </c>
      <c r="B2114">
        <v>2.0226000000000002</v>
      </c>
      <c r="C2114">
        <v>1.7537499999999999</v>
      </c>
      <c r="D2114">
        <v>-0.72660000000000002</v>
      </c>
      <c r="E2114">
        <v>-0.32800000000000001</v>
      </c>
      <c r="F2114">
        <v>0.62687999999999999</v>
      </c>
      <c r="G2114">
        <v>-2.3E-2</v>
      </c>
      <c r="H2114">
        <v>1.92</v>
      </c>
      <c r="I2114">
        <v>-0.4</v>
      </c>
      <c r="J2114">
        <v>2.3256299999999999</v>
      </c>
    </row>
    <row r="2115" spans="1:10">
      <c r="A2115" s="14">
        <v>43257</v>
      </c>
      <c r="B2115">
        <v>2.0385</v>
      </c>
      <c r="C2115">
        <v>1.7562500000000001</v>
      </c>
      <c r="D2115">
        <v>-0.72560000000000002</v>
      </c>
      <c r="E2115">
        <v>-0.32800000000000001</v>
      </c>
      <c r="F2115">
        <v>0.62343999999999999</v>
      </c>
      <c r="G2115">
        <v>-2.4170000000000001E-2</v>
      </c>
      <c r="H2115">
        <v>1.9179999999999999</v>
      </c>
      <c r="I2115">
        <v>-0.40100000000000002</v>
      </c>
      <c r="J2115">
        <v>2.3312499999999998</v>
      </c>
    </row>
    <row r="2116" spans="1:10">
      <c r="A2116" s="14">
        <v>43258</v>
      </c>
      <c r="B2116">
        <v>2.0499999999999998</v>
      </c>
      <c r="C2116">
        <v>1.7562500000000001</v>
      </c>
      <c r="D2116">
        <v>-0.72360000000000002</v>
      </c>
      <c r="E2116">
        <v>-0.32900000000000001</v>
      </c>
      <c r="F2116">
        <v>0.62343999999999999</v>
      </c>
      <c r="G2116">
        <v>-2.5170000000000001E-2</v>
      </c>
      <c r="H2116">
        <v>1.915</v>
      </c>
      <c r="I2116">
        <v>-0.39400000000000002</v>
      </c>
      <c r="J2116">
        <v>2.32938</v>
      </c>
    </row>
    <row r="2117" spans="1:10">
      <c r="A2117" s="14">
        <v>43259</v>
      </c>
      <c r="B2117">
        <v>2.0550000000000002</v>
      </c>
      <c r="C2117">
        <v>1.76125</v>
      </c>
      <c r="D2117">
        <v>-0.72560000000000002</v>
      </c>
      <c r="E2117">
        <v>-0.32900000000000001</v>
      </c>
      <c r="F2117">
        <v>0.62280999999999997</v>
      </c>
      <c r="G2117">
        <v>-2.8500000000000001E-2</v>
      </c>
      <c r="H2117">
        <v>1.92</v>
      </c>
      <c r="I2117">
        <v>-0.38900000000000001</v>
      </c>
      <c r="J2117">
        <v>2.33</v>
      </c>
    </row>
    <row r="2118" spans="1:10">
      <c r="A2118" s="14">
        <v>43263</v>
      </c>
      <c r="B2118">
        <v>2.0560999999999998</v>
      </c>
      <c r="C2118">
        <v>1.75875</v>
      </c>
      <c r="D2118">
        <v>-0.72799999999999998</v>
      </c>
      <c r="E2118">
        <v>-0.32900000000000001</v>
      </c>
      <c r="F2118">
        <v>0.62250000000000005</v>
      </c>
      <c r="G2118">
        <v>-2.8500000000000001E-2</v>
      </c>
      <c r="H2118">
        <v>1.91</v>
      </c>
      <c r="I2118">
        <v>-0.39500000000000002</v>
      </c>
      <c r="J2118">
        <v>2.33</v>
      </c>
    </row>
    <row r="2119" spans="1:10">
      <c r="A2119" s="14">
        <v>43264</v>
      </c>
      <c r="B2119">
        <v>2.0649999999999999</v>
      </c>
      <c r="C2119">
        <v>1.75875</v>
      </c>
      <c r="D2119">
        <v>-0.72899999999999998</v>
      </c>
      <c r="E2119">
        <v>-0.32900000000000001</v>
      </c>
      <c r="F2119">
        <v>0.61899999999999999</v>
      </c>
      <c r="G2119">
        <v>-3.2669999999999998E-2</v>
      </c>
      <c r="H2119">
        <v>1.9</v>
      </c>
      <c r="I2119">
        <v>-0.39300000000000002</v>
      </c>
      <c r="J2119">
        <v>2.33</v>
      </c>
    </row>
    <row r="2120" spans="1:10">
      <c r="A2120" s="14">
        <v>43265</v>
      </c>
      <c r="B2120">
        <v>2.0680999999999998</v>
      </c>
      <c r="C2120">
        <v>1.7562500000000001</v>
      </c>
      <c r="D2120">
        <v>-0.73160000000000003</v>
      </c>
      <c r="E2120">
        <v>-0.32900000000000001</v>
      </c>
      <c r="F2120">
        <v>0.61406000000000005</v>
      </c>
      <c r="G2120">
        <v>-2.4500000000000001E-2</v>
      </c>
      <c r="H2120">
        <v>1.9</v>
      </c>
      <c r="I2120">
        <v>-0.39100000000000001</v>
      </c>
      <c r="J2120">
        <v>2.3193800000000002</v>
      </c>
    </row>
    <row r="2121" spans="1:10">
      <c r="A2121" s="14">
        <v>43266</v>
      </c>
      <c r="B2121">
        <v>2.0592000000000001</v>
      </c>
      <c r="C2121">
        <v>1.7562500000000001</v>
      </c>
      <c r="D2121">
        <v>-0.73360000000000003</v>
      </c>
      <c r="E2121">
        <v>-0.32900000000000001</v>
      </c>
      <c r="F2121">
        <v>0.61067000000000005</v>
      </c>
      <c r="G2121">
        <v>-2.7830000000000001E-2</v>
      </c>
      <c r="H2121">
        <v>1.895</v>
      </c>
      <c r="I2121">
        <v>-0.39</v>
      </c>
      <c r="J2121">
        <v>2.31813</v>
      </c>
    </row>
    <row r="2122" spans="1:10">
      <c r="A2122" s="14">
        <v>43269</v>
      </c>
      <c r="B2122">
        <v>2.0605000000000002</v>
      </c>
      <c r="C2122">
        <v>1.7524999999999999</v>
      </c>
      <c r="D2122">
        <v>-0.73580000000000001</v>
      </c>
      <c r="E2122">
        <v>-0.32900000000000001</v>
      </c>
      <c r="F2122">
        <v>0.60887000000000002</v>
      </c>
      <c r="G2122">
        <v>-1.4829999999999999E-2</v>
      </c>
      <c r="H2122">
        <v>1.895</v>
      </c>
      <c r="I2122">
        <v>-0.38600000000000001</v>
      </c>
      <c r="J2122">
        <v>2.3071899999999999</v>
      </c>
    </row>
    <row r="2123" spans="1:10">
      <c r="A2123" s="14">
        <v>43270</v>
      </c>
      <c r="B2123">
        <v>2.0632999999999999</v>
      </c>
      <c r="C2123">
        <v>1.7462500000000001</v>
      </c>
      <c r="D2123">
        <v>-0.73680000000000001</v>
      </c>
      <c r="E2123">
        <v>-0.32800000000000001</v>
      </c>
      <c r="F2123">
        <v>0.60477999999999998</v>
      </c>
      <c r="G2123">
        <v>-1.4E-2</v>
      </c>
      <c r="H2123">
        <v>1.895</v>
      </c>
      <c r="I2123">
        <v>-0.38</v>
      </c>
      <c r="J2123">
        <v>2.3003100000000001</v>
      </c>
    </row>
    <row r="2124" spans="1:10">
      <c r="A2124" s="14">
        <v>43271</v>
      </c>
      <c r="B2124">
        <v>2.0926999999999998</v>
      </c>
      <c r="C2124">
        <v>1.7437499999999999</v>
      </c>
      <c r="D2124">
        <v>-0.73480000000000001</v>
      </c>
      <c r="E2124">
        <v>-0.32800000000000001</v>
      </c>
      <c r="F2124">
        <v>0.61148999999999998</v>
      </c>
      <c r="G2124">
        <v>-1.8169999999999999E-2</v>
      </c>
      <c r="H2124">
        <v>1.9</v>
      </c>
      <c r="I2124">
        <v>-0.371</v>
      </c>
      <c r="J2124">
        <v>2.32125</v>
      </c>
    </row>
    <row r="2125" spans="1:10">
      <c r="A2125" s="14">
        <v>43272</v>
      </c>
      <c r="B2125">
        <v>2.1185</v>
      </c>
      <c r="C2125">
        <v>1.7450000000000001</v>
      </c>
      <c r="D2125">
        <v>-0.73480000000000001</v>
      </c>
      <c r="E2125">
        <v>-0.32800000000000001</v>
      </c>
      <c r="F2125">
        <v>0.61743000000000003</v>
      </c>
      <c r="G2125">
        <v>-2.5669999999999998E-2</v>
      </c>
      <c r="H2125">
        <v>1.905</v>
      </c>
      <c r="I2125">
        <v>-0.36299999999999999</v>
      </c>
      <c r="J2125">
        <v>2.3178100000000001</v>
      </c>
    </row>
    <row r="2126" spans="1:10">
      <c r="A2126" s="14">
        <v>43273</v>
      </c>
      <c r="B2126">
        <v>2.105</v>
      </c>
      <c r="C2126">
        <v>1.7450000000000001</v>
      </c>
      <c r="D2126">
        <v>-0.73280000000000001</v>
      </c>
      <c r="E2126">
        <v>-0.32800000000000001</v>
      </c>
      <c r="F2126">
        <v>0.62329000000000001</v>
      </c>
      <c r="G2126">
        <v>-2.2669999999999999E-2</v>
      </c>
      <c r="H2126">
        <v>1.9</v>
      </c>
      <c r="I2126">
        <v>-0.35899999999999999</v>
      </c>
      <c r="J2126">
        <v>2.3138100000000001</v>
      </c>
    </row>
    <row r="2127" spans="1:10">
      <c r="A2127" s="14">
        <v>43276</v>
      </c>
      <c r="B2127">
        <v>2.11</v>
      </c>
      <c r="C2127">
        <v>1.7524999999999999</v>
      </c>
      <c r="D2127">
        <v>-0.73280000000000001</v>
      </c>
      <c r="E2127">
        <v>-0.32800000000000001</v>
      </c>
      <c r="F2127">
        <v>0.62799000000000005</v>
      </c>
      <c r="G2127">
        <v>-1.883E-2</v>
      </c>
      <c r="H2127">
        <v>1.895</v>
      </c>
      <c r="I2127">
        <v>-0.34699999999999998</v>
      </c>
      <c r="J2127">
        <v>2.3191899999999999</v>
      </c>
    </row>
    <row r="2128" spans="1:10">
      <c r="A2128" s="14">
        <v>43277</v>
      </c>
      <c r="B2128">
        <v>2.1175999999999999</v>
      </c>
      <c r="C2128">
        <v>1.7737499999999999</v>
      </c>
      <c r="D2128">
        <v>-0.73280000000000001</v>
      </c>
      <c r="E2128">
        <v>-0.32800000000000001</v>
      </c>
      <c r="F2128">
        <v>0.62633000000000005</v>
      </c>
      <c r="G2128">
        <v>-2.6329999999999999E-2</v>
      </c>
      <c r="H2128">
        <v>1.915</v>
      </c>
      <c r="I2128">
        <v>-0.35199999999999998</v>
      </c>
      <c r="J2128">
        <v>2.3208799999999998</v>
      </c>
    </row>
    <row r="2129" spans="1:10">
      <c r="A2129" s="14">
        <v>43278</v>
      </c>
      <c r="B2129">
        <v>2.1143000000000001</v>
      </c>
      <c r="C2129">
        <v>1.7849999999999999</v>
      </c>
      <c r="D2129">
        <v>-0.73280000000000001</v>
      </c>
      <c r="E2129">
        <v>-0.32800000000000001</v>
      </c>
      <c r="F2129">
        <v>0.63283</v>
      </c>
      <c r="G2129">
        <v>-3.2169999999999997E-2</v>
      </c>
      <c r="H2129">
        <v>1.93</v>
      </c>
      <c r="I2129">
        <v>-0.35399999999999998</v>
      </c>
      <c r="J2129">
        <v>2.3271299999999999</v>
      </c>
    </row>
    <row r="2130" spans="1:10">
      <c r="A2130" s="14">
        <v>43279</v>
      </c>
      <c r="B2130">
        <v>2.1147999999999998</v>
      </c>
      <c r="C2130">
        <v>1.8049999999999999</v>
      </c>
      <c r="D2130">
        <v>-0.73380000000000001</v>
      </c>
      <c r="E2130">
        <v>-0.32800000000000001</v>
      </c>
      <c r="F2130">
        <v>0.62721000000000005</v>
      </c>
      <c r="G2130">
        <v>-3.3829999999999999E-2</v>
      </c>
      <c r="H2130">
        <v>1.96</v>
      </c>
      <c r="I2130">
        <v>-0.35299999999999998</v>
      </c>
      <c r="J2130">
        <v>2.3263099999999999</v>
      </c>
    </row>
    <row r="2131" spans="1:10">
      <c r="A2131" s="14">
        <v>43280</v>
      </c>
      <c r="B2131">
        <v>2.1105</v>
      </c>
      <c r="C2131">
        <v>1.82125</v>
      </c>
      <c r="D2131">
        <v>-0.73319999999999996</v>
      </c>
      <c r="E2131">
        <v>-0.32900000000000001</v>
      </c>
      <c r="F2131">
        <v>0.62468999999999997</v>
      </c>
      <c r="G2131">
        <v>-3.517E-2</v>
      </c>
      <c r="H2131">
        <v>1.9550000000000001</v>
      </c>
      <c r="I2131">
        <v>-0.35199999999999998</v>
      </c>
      <c r="J2131">
        <v>2.33263</v>
      </c>
    </row>
    <row r="2132" spans="1:10">
      <c r="A2132" s="14">
        <v>43283</v>
      </c>
      <c r="B2132">
        <v>2.1</v>
      </c>
      <c r="C2132">
        <v>1.8425</v>
      </c>
      <c r="D2132">
        <v>-0.73119999999999996</v>
      </c>
      <c r="E2132">
        <v>-0.32900000000000001</v>
      </c>
      <c r="F2132">
        <v>0.62919000000000003</v>
      </c>
      <c r="G2132">
        <v>-3.517E-2</v>
      </c>
      <c r="H2132">
        <v>1.96</v>
      </c>
      <c r="I2132">
        <v>-0.35399999999999998</v>
      </c>
      <c r="J2132">
        <v>2.3356300000000001</v>
      </c>
    </row>
    <row r="2133" spans="1:10">
      <c r="A2133" s="14">
        <v>43284</v>
      </c>
      <c r="B2133">
        <v>2.0832000000000002</v>
      </c>
      <c r="C2133">
        <v>1.8587499999999999</v>
      </c>
      <c r="D2133">
        <v>-0.73119999999999996</v>
      </c>
      <c r="E2133">
        <v>-0.32900000000000001</v>
      </c>
      <c r="F2133">
        <v>0.627</v>
      </c>
      <c r="G2133">
        <v>-3.517E-2</v>
      </c>
      <c r="H2133">
        <v>1.96</v>
      </c>
      <c r="I2133">
        <v>-0.35399999999999998</v>
      </c>
      <c r="J2133">
        <v>2.34063</v>
      </c>
    </row>
    <row r="2134" spans="1:10">
      <c r="A2134" s="14">
        <v>43285</v>
      </c>
      <c r="B2134">
        <v>2.0781999999999998</v>
      </c>
      <c r="C2134">
        <v>1.8774999999999999</v>
      </c>
      <c r="D2134">
        <v>-0.73119999999999996</v>
      </c>
      <c r="E2134">
        <v>-0.32800000000000001</v>
      </c>
      <c r="F2134">
        <v>0.62794000000000005</v>
      </c>
      <c r="G2134">
        <v>-4.0500000000000001E-2</v>
      </c>
      <c r="H2134">
        <v>1.96</v>
      </c>
      <c r="I2134">
        <v>-0.35199999999999998</v>
      </c>
      <c r="J2134">
        <v>2.3346900000000002</v>
      </c>
    </row>
    <row r="2135" spans="1:10">
      <c r="A2135" s="14">
        <v>43286</v>
      </c>
      <c r="B2135">
        <v>2.06</v>
      </c>
      <c r="C2135">
        <v>1.91</v>
      </c>
      <c r="D2135">
        <v>-0.73119999999999996</v>
      </c>
      <c r="E2135">
        <v>-0.32800000000000001</v>
      </c>
      <c r="F2135">
        <v>0.63075000000000003</v>
      </c>
      <c r="G2135">
        <v>-4.0500000000000001E-2</v>
      </c>
      <c r="H2135">
        <v>1.97</v>
      </c>
      <c r="I2135">
        <v>-0.34899999999999998</v>
      </c>
      <c r="J2135">
        <v>2.3259400000000001</v>
      </c>
    </row>
    <row r="2136" spans="1:10">
      <c r="A2136" s="14">
        <v>43287</v>
      </c>
      <c r="B2136">
        <v>2.06</v>
      </c>
      <c r="C2136">
        <v>1.915</v>
      </c>
      <c r="D2136">
        <v>-0.73119999999999996</v>
      </c>
      <c r="E2136">
        <v>-0.32800000000000001</v>
      </c>
      <c r="F2136">
        <v>0.63075000000000003</v>
      </c>
      <c r="G2136">
        <v>-4.1169999999999998E-2</v>
      </c>
      <c r="H2136">
        <v>1.9550000000000001</v>
      </c>
      <c r="I2136">
        <v>-0.34799999999999998</v>
      </c>
      <c r="J2136">
        <v>2.3246899999999999</v>
      </c>
    </row>
    <row r="2137" spans="1:10">
      <c r="A2137" s="14">
        <v>43290</v>
      </c>
      <c r="B2137">
        <v>2.0605000000000002</v>
      </c>
      <c r="C2137">
        <v>1.9125000000000001</v>
      </c>
      <c r="D2137">
        <v>-0.73319999999999996</v>
      </c>
      <c r="E2137">
        <v>-0.32800000000000001</v>
      </c>
      <c r="F2137">
        <v>0.62849999999999995</v>
      </c>
      <c r="G2137">
        <v>-4.7E-2</v>
      </c>
      <c r="H2137">
        <v>1.95</v>
      </c>
      <c r="I2137">
        <v>-0.34300000000000003</v>
      </c>
      <c r="J2137">
        <v>2.3302499999999999</v>
      </c>
    </row>
    <row r="2138" spans="1:10">
      <c r="A2138" s="14">
        <v>43291</v>
      </c>
      <c r="B2138">
        <v>2.0674999999999999</v>
      </c>
      <c r="C2138">
        <v>1.9137500000000001</v>
      </c>
      <c r="D2138">
        <v>-0.73180000000000001</v>
      </c>
      <c r="E2138">
        <v>-0.32700000000000001</v>
      </c>
      <c r="F2138">
        <v>0.62863000000000002</v>
      </c>
      <c r="G2138">
        <v>-4.283E-2</v>
      </c>
      <c r="H2138">
        <v>1.96</v>
      </c>
      <c r="I2138">
        <v>-0.34499999999999997</v>
      </c>
      <c r="J2138">
        <v>2.33188</v>
      </c>
    </row>
    <row r="2139" spans="1:10">
      <c r="A2139" s="14">
        <v>43292</v>
      </c>
      <c r="B2139">
        <v>2.0421</v>
      </c>
      <c r="C2139">
        <v>1.9137500000000001</v>
      </c>
      <c r="D2139">
        <v>-0.73099999999999998</v>
      </c>
      <c r="E2139">
        <v>-0.32600000000000001</v>
      </c>
      <c r="F2139">
        <v>0.63575000000000004</v>
      </c>
      <c r="G2139">
        <v>-4.1169999999999998E-2</v>
      </c>
      <c r="H2139">
        <v>1.96</v>
      </c>
      <c r="I2139">
        <v>-0.35599999999999998</v>
      </c>
      <c r="J2139">
        <v>2.3350599999999999</v>
      </c>
    </row>
    <row r="2140" spans="1:10">
      <c r="A2140" s="14">
        <v>43293</v>
      </c>
      <c r="B2140">
        <v>2.02</v>
      </c>
      <c r="C2140">
        <v>1.9125000000000001</v>
      </c>
      <c r="D2140">
        <v>-0.73099999999999998</v>
      </c>
      <c r="E2140">
        <v>-0.32700000000000001</v>
      </c>
      <c r="F2140">
        <v>0.65925</v>
      </c>
      <c r="G2140">
        <v>-5.067E-2</v>
      </c>
      <c r="H2140">
        <v>1.96</v>
      </c>
      <c r="I2140">
        <v>-0.35699999999999998</v>
      </c>
      <c r="J2140">
        <v>2.3388800000000001</v>
      </c>
    </row>
    <row r="2141" spans="1:10">
      <c r="A2141" s="14">
        <v>43294</v>
      </c>
      <c r="B2141">
        <v>2.0219999999999998</v>
      </c>
      <c r="C2141">
        <v>1.9125000000000001</v>
      </c>
      <c r="D2141">
        <v>-0.73119999999999996</v>
      </c>
      <c r="E2141">
        <v>-0.32600000000000001</v>
      </c>
      <c r="F2141">
        <v>0.66400000000000003</v>
      </c>
      <c r="G2141">
        <v>-4.317E-2</v>
      </c>
      <c r="H2141">
        <v>1.98</v>
      </c>
      <c r="I2141">
        <v>-0.35099999999999998</v>
      </c>
      <c r="J2141">
        <v>2.3370000000000002</v>
      </c>
    </row>
    <row r="2142" spans="1:10">
      <c r="A2142" s="14">
        <v>43297</v>
      </c>
      <c r="B2142">
        <v>2.0232000000000001</v>
      </c>
      <c r="C2142">
        <v>1.91875</v>
      </c>
      <c r="D2142">
        <v>-0.73119999999999996</v>
      </c>
      <c r="E2142">
        <v>-0.32600000000000001</v>
      </c>
      <c r="F2142">
        <v>0.66437999999999997</v>
      </c>
      <c r="G2142">
        <v>-3.9170000000000003E-2</v>
      </c>
      <c r="H2142">
        <v>1.97</v>
      </c>
      <c r="I2142">
        <v>-0.34699999999999998</v>
      </c>
      <c r="J2142">
        <v>2.3356300000000001</v>
      </c>
    </row>
    <row r="2143" spans="1:10">
      <c r="A2143" s="14">
        <v>43298</v>
      </c>
      <c r="B2143">
        <v>2.0099</v>
      </c>
      <c r="C2143">
        <v>1.9225000000000001</v>
      </c>
      <c r="D2143">
        <v>-0.73119999999999996</v>
      </c>
      <c r="E2143">
        <v>-0.32600000000000001</v>
      </c>
      <c r="F2143">
        <v>0.66413</v>
      </c>
      <c r="G2143">
        <v>-3.8330000000000003E-2</v>
      </c>
      <c r="H2143">
        <v>1.958</v>
      </c>
      <c r="I2143">
        <v>-0.34200000000000003</v>
      </c>
      <c r="J2143">
        <v>2.3343799999999999</v>
      </c>
    </row>
    <row r="2144" spans="1:10">
      <c r="A2144" s="14">
        <v>43299</v>
      </c>
      <c r="B2144">
        <v>2</v>
      </c>
      <c r="C2144">
        <v>1.925</v>
      </c>
      <c r="D2144">
        <v>-0.73160000000000003</v>
      </c>
      <c r="E2144">
        <v>-0.32600000000000001</v>
      </c>
      <c r="F2144">
        <v>0.66813</v>
      </c>
      <c r="G2144">
        <v>-4.7500000000000001E-2</v>
      </c>
      <c r="H2144">
        <v>1.98</v>
      </c>
      <c r="I2144">
        <v>-0.34300000000000003</v>
      </c>
      <c r="J2144">
        <v>2.33738</v>
      </c>
    </row>
    <row r="2145" spans="1:10">
      <c r="A2145" s="14">
        <v>43300</v>
      </c>
      <c r="B2145">
        <v>2</v>
      </c>
      <c r="C2145">
        <v>1.93</v>
      </c>
      <c r="D2145">
        <v>-0.73160000000000003</v>
      </c>
      <c r="E2145">
        <v>-0.32600000000000001</v>
      </c>
      <c r="F2145">
        <v>0.67413000000000001</v>
      </c>
      <c r="G2145">
        <v>-4.4999999999999998E-2</v>
      </c>
      <c r="H2145">
        <v>1.9750000000000001</v>
      </c>
      <c r="I2145">
        <v>-0.34399999999999997</v>
      </c>
      <c r="J2145">
        <v>2.33575</v>
      </c>
    </row>
    <row r="2146" spans="1:10">
      <c r="A2146" s="14">
        <v>43301</v>
      </c>
      <c r="B2146">
        <v>1.9910000000000001</v>
      </c>
      <c r="C2146">
        <v>1.93</v>
      </c>
      <c r="D2146">
        <v>-0.73160000000000003</v>
      </c>
      <c r="E2146">
        <v>-0.32500000000000001</v>
      </c>
      <c r="F2146">
        <v>0.67974999999999997</v>
      </c>
      <c r="G2146">
        <v>-4.3499999999999997E-2</v>
      </c>
      <c r="H2146">
        <v>1.99</v>
      </c>
      <c r="I2146">
        <v>-0.34899999999999998</v>
      </c>
      <c r="J2146">
        <v>2.3424999999999998</v>
      </c>
    </row>
    <row r="2147" spans="1:10">
      <c r="A2147" s="14">
        <v>43304</v>
      </c>
      <c r="B2147">
        <v>1.9850000000000001</v>
      </c>
      <c r="C2147">
        <v>1.93</v>
      </c>
      <c r="D2147">
        <v>-0.72760000000000002</v>
      </c>
      <c r="E2147">
        <v>-0.32400000000000001</v>
      </c>
      <c r="F2147">
        <v>0.68825000000000003</v>
      </c>
      <c r="G2147">
        <v>-4.5170000000000002E-2</v>
      </c>
      <c r="H2147">
        <v>2.0099999999999998</v>
      </c>
      <c r="I2147">
        <v>-0.35</v>
      </c>
      <c r="J2147">
        <v>2.33725</v>
      </c>
    </row>
    <row r="2148" spans="1:10">
      <c r="A2148" s="14">
        <v>43305</v>
      </c>
      <c r="B2148">
        <v>1.9681999999999999</v>
      </c>
      <c r="C2148">
        <v>1.9325000000000001</v>
      </c>
      <c r="D2148">
        <v>-0.72860000000000003</v>
      </c>
      <c r="E2148">
        <v>-0.32300000000000001</v>
      </c>
      <c r="F2148">
        <v>0.69499999999999995</v>
      </c>
      <c r="G2148">
        <v>-4.1829999999999999E-2</v>
      </c>
      <c r="H2148">
        <v>2.0289999999999999</v>
      </c>
      <c r="I2148">
        <v>-0.34599999999999997</v>
      </c>
      <c r="J2148">
        <v>2.33731</v>
      </c>
    </row>
    <row r="2149" spans="1:10">
      <c r="A2149" s="14">
        <v>43306</v>
      </c>
      <c r="B2149">
        <v>1.966</v>
      </c>
      <c r="C2149">
        <v>1.9375</v>
      </c>
      <c r="D2149">
        <v>-0.72660000000000002</v>
      </c>
      <c r="E2149">
        <v>-0.32400000000000001</v>
      </c>
      <c r="F2149">
        <v>0.70650000000000002</v>
      </c>
      <c r="G2149">
        <v>-4.1829999999999999E-2</v>
      </c>
      <c r="H2149">
        <v>2.0350000000000001</v>
      </c>
      <c r="I2149">
        <v>-0.34499999999999997</v>
      </c>
      <c r="J2149">
        <v>2.3386300000000002</v>
      </c>
    </row>
    <row r="2150" spans="1:10">
      <c r="A2150" s="14">
        <v>43307</v>
      </c>
      <c r="B2150">
        <v>1.9650000000000001</v>
      </c>
      <c r="C2150">
        <v>1.94</v>
      </c>
      <c r="D2150">
        <v>-0.73019999999999996</v>
      </c>
      <c r="E2150">
        <v>-0.32300000000000001</v>
      </c>
      <c r="F2150">
        <v>0.71250000000000002</v>
      </c>
      <c r="G2150">
        <v>-4.5999999999999999E-2</v>
      </c>
      <c r="H2150">
        <v>2.0350000000000001</v>
      </c>
      <c r="I2150">
        <v>-0.34300000000000003</v>
      </c>
      <c r="J2150">
        <v>2.3314400000000002</v>
      </c>
    </row>
    <row r="2151" spans="1:10">
      <c r="A2151" s="14">
        <v>43308</v>
      </c>
      <c r="B2151">
        <v>1.9650000000000001</v>
      </c>
      <c r="C2151">
        <v>1.94</v>
      </c>
      <c r="D2151">
        <v>-0.73060000000000003</v>
      </c>
      <c r="E2151">
        <v>-0.32200000000000001</v>
      </c>
      <c r="F2151">
        <v>0.71875</v>
      </c>
      <c r="G2151">
        <v>-4.3499999999999997E-2</v>
      </c>
      <c r="H2151">
        <v>2.0350000000000001</v>
      </c>
      <c r="I2151">
        <v>-0.34100000000000003</v>
      </c>
      <c r="J2151">
        <v>2.3331300000000001</v>
      </c>
    </row>
    <row r="2152" spans="1:10">
      <c r="A2152" s="14">
        <v>43311</v>
      </c>
      <c r="B2152">
        <v>1.962</v>
      </c>
      <c r="C2152">
        <v>1.9437500000000001</v>
      </c>
      <c r="D2152">
        <v>-0.73060000000000003</v>
      </c>
      <c r="E2152">
        <v>-0.32100000000000001</v>
      </c>
      <c r="F2152">
        <v>0.71987999999999996</v>
      </c>
      <c r="G2152">
        <v>-4.283E-2</v>
      </c>
      <c r="H2152">
        <v>2.0499999999999998</v>
      </c>
      <c r="I2152">
        <v>-0.34399999999999997</v>
      </c>
      <c r="J2152">
        <v>2.33744</v>
      </c>
    </row>
    <row r="2153" spans="1:10">
      <c r="A2153" s="14">
        <v>43312</v>
      </c>
      <c r="B2153">
        <v>1.9644999999999999</v>
      </c>
      <c r="C2153">
        <v>1.95</v>
      </c>
      <c r="D2153">
        <v>-0.72460000000000002</v>
      </c>
      <c r="E2153">
        <v>-0.32100000000000001</v>
      </c>
      <c r="F2153">
        <v>0.72262999999999999</v>
      </c>
      <c r="G2153">
        <v>-4.2999999999999997E-2</v>
      </c>
      <c r="H2153">
        <v>2.06</v>
      </c>
      <c r="I2153">
        <v>-0.34399999999999997</v>
      </c>
      <c r="J2153">
        <v>2.3370000000000002</v>
      </c>
    </row>
    <row r="2154" spans="1:10">
      <c r="A2154" s="14">
        <v>43313</v>
      </c>
      <c r="B2154">
        <v>1.962</v>
      </c>
      <c r="C2154">
        <v>1.95</v>
      </c>
      <c r="D2154">
        <v>-0.72060000000000002</v>
      </c>
      <c r="E2154">
        <v>-0.32100000000000001</v>
      </c>
      <c r="F2154">
        <v>0.73087999999999997</v>
      </c>
      <c r="G2154">
        <v>-3.6999999999999998E-2</v>
      </c>
      <c r="H2154">
        <v>2.0550000000000002</v>
      </c>
      <c r="I2154">
        <v>-0.34699999999999998</v>
      </c>
      <c r="J2154">
        <v>2.3391899999999999</v>
      </c>
    </row>
    <row r="2155" spans="1:10">
      <c r="A2155" s="14">
        <v>43314</v>
      </c>
      <c r="B2155">
        <v>1.9659</v>
      </c>
      <c r="C2155">
        <v>1.95</v>
      </c>
      <c r="D2155">
        <v>-0.71719999999999995</v>
      </c>
      <c r="E2155">
        <v>-0.32100000000000001</v>
      </c>
      <c r="F2155">
        <v>0.73680999999999996</v>
      </c>
      <c r="G2155">
        <v>-4.283E-2</v>
      </c>
      <c r="H2155">
        <v>2.0499999999999998</v>
      </c>
      <c r="I2155">
        <v>-0.35399999999999998</v>
      </c>
      <c r="J2155">
        <v>2.3359999999999999</v>
      </c>
    </row>
    <row r="2156" spans="1:10">
      <c r="A2156" s="14">
        <v>43315</v>
      </c>
      <c r="B2156">
        <v>1.9685999999999999</v>
      </c>
      <c r="C2156">
        <v>1.95</v>
      </c>
      <c r="D2156">
        <v>-0.72119999999999995</v>
      </c>
      <c r="E2156">
        <v>-0.32100000000000001</v>
      </c>
      <c r="F2156">
        <v>0.75305999999999995</v>
      </c>
      <c r="G2156">
        <v>-4.0329999999999998E-2</v>
      </c>
      <c r="H2156">
        <v>2.0499999999999998</v>
      </c>
      <c r="I2156">
        <v>-0.35199999999999998</v>
      </c>
      <c r="J2156">
        <v>2.33263</v>
      </c>
    </row>
    <row r="2157" spans="1:10">
      <c r="A2157" s="14">
        <v>43319</v>
      </c>
      <c r="B2157">
        <v>1.9663999999999999</v>
      </c>
      <c r="C2157">
        <v>1.9524999999999999</v>
      </c>
      <c r="D2157">
        <v>-0.72319999999999995</v>
      </c>
      <c r="E2157">
        <v>-0.32200000000000001</v>
      </c>
      <c r="F2157">
        <v>0.75619000000000003</v>
      </c>
      <c r="G2157">
        <v>-3.533E-2</v>
      </c>
      <c r="H2157">
        <v>2.0550000000000002</v>
      </c>
      <c r="I2157">
        <v>-0.35</v>
      </c>
      <c r="J2157">
        <v>2.3419400000000001</v>
      </c>
    </row>
    <row r="2158" spans="1:10">
      <c r="A2158" s="14">
        <v>43320</v>
      </c>
      <c r="B2158">
        <v>1.9622999999999999</v>
      </c>
      <c r="C2158">
        <v>1.9524999999999999</v>
      </c>
      <c r="D2158">
        <v>-0.7268</v>
      </c>
      <c r="E2158">
        <v>-0.32100000000000001</v>
      </c>
      <c r="F2158">
        <v>0.75305999999999995</v>
      </c>
      <c r="G2158">
        <v>-3.95E-2</v>
      </c>
      <c r="H2158">
        <v>2.04</v>
      </c>
      <c r="I2158">
        <v>-0.35</v>
      </c>
      <c r="J2158">
        <v>2.3475000000000001</v>
      </c>
    </row>
    <row r="2159" spans="1:10">
      <c r="A2159" s="14">
        <v>43321</v>
      </c>
      <c r="B2159">
        <v>1.9672000000000001</v>
      </c>
      <c r="C2159">
        <v>1.9524999999999999</v>
      </c>
      <c r="D2159">
        <v>-0.7218</v>
      </c>
      <c r="E2159">
        <v>-0.32100000000000001</v>
      </c>
      <c r="F2159">
        <v>0.75800000000000001</v>
      </c>
      <c r="G2159">
        <v>-3.95E-2</v>
      </c>
      <c r="H2159">
        <v>2.0299999999999998</v>
      </c>
      <c r="I2159">
        <v>-0.34899999999999998</v>
      </c>
      <c r="J2159">
        <v>2.3470599999999999</v>
      </c>
    </row>
    <row r="2160" spans="1:10">
      <c r="A2160" s="14">
        <v>43322</v>
      </c>
      <c r="B2160">
        <v>1.96</v>
      </c>
      <c r="C2160">
        <v>1.9524999999999999</v>
      </c>
      <c r="D2160">
        <v>-0.7238</v>
      </c>
      <c r="E2160">
        <v>-0.32100000000000001</v>
      </c>
      <c r="F2160">
        <v>0.75888</v>
      </c>
      <c r="G2160">
        <v>-3.8670000000000003E-2</v>
      </c>
      <c r="H2160">
        <v>2.0230000000000001</v>
      </c>
      <c r="I2160">
        <v>-0.34899999999999998</v>
      </c>
      <c r="J2160">
        <v>2.3415599999999999</v>
      </c>
    </row>
    <row r="2161" spans="1:10">
      <c r="A2161" s="14">
        <v>43325</v>
      </c>
      <c r="B2161">
        <v>1.96</v>
      </c>
      <c r="C2161">
        <v>1.9624999999999999</v>
      </c>
      <c r="D2161">
        <v>-0.72560000000000002</v>
      </c>
      <c r="E2161">
        <v>-0.32100000000000001</v>
      </c>
      <c r="F2161">
        <v>0.77437999999999996</v>
      </c>
      <c r="G2161">
        <v>-4.0329999999999998E-2</v>
      </c>
      <c r="H2161">
        <v>2.0299999999999998</v>
      </c>
      <c r="I2161">
        <v>-0.35199999999999998</v>
      </c>
      <c r="J2161">
        <v>2.3353100000000002</v>
      </c>
    </row>
    <row r="2162" spans="1:10">
      <c r="A2162" s="14">
        <v>43326</v>
      </c>
      <c r="B2162">
        <v>1.958</v>
      </c>
      <c r="C2162">
        <v>1.9650000000000001</v>
      </c>
      <c r="D2162">
        <v>-0.72360000000000002</v>
      </c>
      <c r="E2162">
        <v>-0.32100000000000001</v>
      </c>
      <c r="F2162">
        <v>0.78225</v>
      </c>
      <c r="G2162">
        <v>-3.5999999999999997E-2</v>
      </c>
      <c r="H2162">
        <v>2.0379999999999998</v>
      </c>
      <c r="I2162">
        <v>-0.35299999999999998</v>
      </c>
      <c r="J2162">
        <v>2.3348800000000001</v>
      </c>
    </row>
    <row r="2163" spans="1:10">
      <c r="A2163" s="14">
        <v>43327</v>
      </c>
      <c r="B2163">
        <v>1.9520999999999999</v>
      </c>
      <c r="C2163">
        <v>1.97</v>
      </c>
      <c r="D2163">
        <v>-0.72360000000000002</v>
      </c>
      <c r="E2163">
        <v>-0.32100000000000001</v>
      </c>
      <c r="F2163">
        <v>0.79162999999999994</v>
      </c>
      <c r="G2163">
        <v>-3.6830000000000002E-2</v>
      </c>
      <c r="H2163">
        <v>2.0350000000000001</v>
      </c>
      <c r="I2163">
        <v>-0.35699999999999998</v>
      </c>
      <c r="J2163">
        <v>2.3368799999999998</v>
      </c>
    </row>
    <row r="2164" spans="1:10">
      <c r="A2164" s="14">
        <v>43328</v>
      </c>
      <c r="B2164">
        <v>1.9550000000000001</v>
      </c>
      <c r="C2164">
        <v>1.97</v>
      </c>
      <c r="D2164">
        <v>-0.72160000000000002</v>
      </c>
      <c r="E2164">
        <v>-0.32100000000000001</v>
      </c>
      <c r="F2164">
        <v>0.79674999999999996</v>
      </c>
      <c r="G2164">
        <v>-3.517E-2</v>
      </c>
      <c r="H2164">
        <v>2.0350000000000001</v>
      </c>
      <c r="I2164">
        <v>-0.36699999999999999</v>
      </c>
      <c r="J2164">
        <v>2.3388800000000001</v>
      </c>
    </row>
    <row r="2165" spans="1:10">
      <c r="A2165" s="14">
        <v>43329</v>
      </c>
      <c r="B2165">
        <v>1.95</v>
      </c>
      <c r="C2165">
        <v>1.9712499999999999</v>
      </c>
      <c r="D2165">
        <v>-0.72160000000000002</v>
      </c>
      <c r="E2165">
        <v>-0.32100000000000001</v>
      </c>
      <c r="F2165">
        <v>0.78888000000000003</v>
      </c>
      <c r="G2165">
        <v>-3.1E-2</v>
      </c>
      <c r="H2165">
        <v>2.04</v>
      </c>
      <c r="I2165">
        <v>-0.36699999999999999</v>
      </c>
      <c r="J2165">
        <v>2.3423799999999999</v>
      </c>
    </row>
    <row r="2166" spans="1:10">
      <c r="A2166" s="14">
        <v>43332</v>
      </c>
      <c r="B2166">
        <v>1.9550000000000001</v>
      </c>
      <c r="C2166">
        <v>1.9750000000000001</v>
      </c>
      <c r="D2166">
        <v>-0.72160000000000002</v>
      </c>
      <c r="E2166">
        <v>-0.32300000000000001</v>
      </c>
      <c r="F2166">
        <v>0.79388000000000003</v>
      </c>
      <c r="G2166">
        <v>-3.517E-2</v>
      </c>
      <c r="H2166">
        <v>2.0499999999999998</v>
      </c>
      <c r="I2166">
        <v>-0.36799999999999999</v>
      </c>
      <c r="J2166">
        <v>2.3431299999999999</v>
      </c>
    </row>
    <row r="2167" spans="1:10">
      <c r="A2167" s="14">
        <v>43333</v>
      </c>
      <c r="B2167">
        <v>1.9575</v>
      </c>
      <c r="C2167">
        <v>1.9724999999999999</v>
      </c>
      <c r="D2167">
        <v>-0.7278</v>
      </c>
      <c r="E2167">
        <v>-0.32300000000000001</v>
      </c>
      <c r="F2167">
        <v>0.79825000000000002</v>
      </c>
      <c r="G2167">
        <v>-3.2000000000000001E-2</v>
      </c>
      <c r="H2167">
        <v>2.048</v>
      </c>
      <c r="I2167">
        <v>-0.36599999999999999</v>
      </c>
      <c r="J2167">
        <v>2.34856</v>
      </c>
    </row>
    <row r="2168" spans="1:10">
      <c r="A2168" s="14">
        <v>43334</v>
      </c>
      <c r="B2168">
        <v>1.9550000000000001</v>
      </c>
      <c r="C2168">
        <v>1.9750000000000001</v>
      </c>
      <c r="D2168">
        <v>-0.72560000000000002</v>
      </c>
      <c r="E2168">
        <v>-0.32300000000000001</v>
      </c>
      <c r="F2168">
        <v>0.80213000000000001</v>
      </c>
      <c r="G2168">
        <v>-3.2829999999999998E-2</v>
      </c>
      <c r="H2168">
        <v>2.0499999999999998</v>
      </c>
      <c r="I2168">
        <v>-0.36499999999999999</v>
      </c>
      <c r="J2168">
        <v>2.3482500000000002</v>
      </c>
    </row>
    <row r="2169" spans="1:10">
      <c r="A2169" s="14">
        <v>43335</v>
      </c>
      <c r="B2169">
        <v>1.9572000000000001</v>
      </c>
      <c r="C2169">
        <v>1.9775</v>
      </c>
      <c r="D2169">
        <v>-0.72560000000000002</v>
      </c>
      <c r="E2169">
        <v>-0.32300000000000001</v>
      </c>
      <c r="F2169">
        <v>0.80649999999999999</v>
      </c>
      <c r="G2169">
        <v>-3.4669999999999999E-2</v>
      </c>
      <c r="H2169">
        <v>2.0499999999999998</v>
      </c>
      <c r="I2169">
        <v>-0.36699999999999999</v>
      </c>
      <c r="J2169">
        <v>2.3405</v>
      </c>
    </row>
    <row r="2170" spans="1:10">
      <c r="A2170" s="14">
        <v>43336</v>
      </c>
      <c r="B2170">
        <v>1.9541999999999999</v>
      </c>
      <c r="C2170">
        <v>1.9775</v>
      </c>
      <c r="D2170">
        <v>-0.72560000000000002</v>
      </c>
      <c r="E2170">
        <v>-0.32300000000000001</v>
      </c>
      <c r="F2170">
        <v>0.8095</v>
      </c>
      <c r="G2170">
        <v>-3.2169999999999997E-2</v>
      </c>
      <c r="H2170">
        <v>2.04</v>
      </c>
      <c r="I2170">
        <v>-0.36299999999999999</v>
      </c>
      <c r="J2170">
        <v>2.343</v>
      </c>
    </row>
    <row r="2171" spans="1:10">
      <c r="A2171" s="14">
        <v>43339</v>
      </c>
      <c r="B2171">
        <v>1.9537</v>
      </c>
      <c r="C2171">
        <v>1.98</v>
      </c>
      <c r="D2171">
        <v>-0.72560000000000002</v>
      </c>
      <c r="E2171">
        <v>-0.32400000000000001</v>
      </c>
      <c r="F2171">
        <v>0.80988000000000004</v>
      </c>
      <c r="G2171">
        <v>-3.8830000000000003E-2</v>
      </c>
      <c r="H2171">
        <v>2.0049999999999999</v>
      </c>
      <c r="I2171">
        <v>-0.36199999999999999</v>
      </c>
      <c r="J2171">
        <v>2.3432499999999998</v>
      </c>
    </row>
    <row r="2172" spans="1:10">
      <c r="A2172" s="14">
        <v>43340</v>
      </c>
      <c r="B2172">
        <v>1.9550000000000001</v>
      </c>
      <c r="C2172">
        <v>1.98</v>
      </c>
      <c r="D2172">
        <v>-0.72560000000000002</v>
      </c>
      <c r="E2172">
        <v>-0.32300000000000001</v>
      </c>
      <c r="F2172">
        <v>0.80637999999999999</v>
      </c>
      <c r="G2172">
        <v>-4.2500000000000003E-2</v>
      </c>
      <c r="H2172">
        <v>2.0099999999999998</v>
      </c>
      <c r="I2172">
        <v>-0.36199999999999999</v>
      </c>
      <c r="J2172">
        <v>2.34144</v>
      </c>
    </row>
    <row r="2173" spans="1:10">
      <c r="A2173" s="14">
        <v>43341</v>
      </c>
      <c r="B2173">
        <v>1.9550000000000001</v>
      </c>
      <c r="C2173">
        <v>1.9775</v>
      </c>
      <c r="D2173">
        <v>-0.72560000000000002</v>
      </c>
      <c r="E2173">
        <v>-0.32400000000000001</v>
      </c>
      <c r="F2173">
        <v>0.80600000000000005</v>
      </c>
      <c r="G2173">
        <v>-4.2500000000000003E-2</v>
      </c>
      <c r="H2173">
        <v>2.0099999999999998</v>
      </c>
      <c r="I2173">
        <v>-0.36399999999999999</v>
      </c>
      <c r="J2173">
        <v>2.3405</v>
      </c>
    </row>
    <row r="2174" spans="1:10">
      <c r="A2174" s="14">
        <v>43342</v>
      </c>
      <c r="B2174">
        <v>1.9519</v>
      </c>
      <c r="C2174">
        <v>1.9775</v>
      </c>
      <c r="D2174">
        <v>-0.72360000000000002</v>
      </c>
      <c r="E2174">
        <v>-0.32400000000000001</v>
      </c>
      <c r="F2174">
        <v>0.80662999999999996</v>
      </c>
      <c r="G2174">
        <v>-3.9170000000000003E-2</v>
      </c>
      <c r="H2174">
        <v>1.998</v>
      </c>
      <c r="I2174">
        <v>-0.36699999999999999</v>
      </c>
      <c r="J2174">
        <v>2.3380000000000001</v>
      </c>
    </row>
    <row r="2175" spans="1:10">
      <c r="A2175" s="14">
        <v>43343</v>
      </c>
      <c r="B2175">
        <v>1.9450000000000001</v>
      </c>
      <c r="C2175">
        <v>1.9824999999999999</v>
      </c>
      <c r="D2175">
        <v>-0.72319999999999995</v>
      </c>
      <c r="E2175">
        <v>-0.32100000000000001</v>
      </c>
      <c r="F2175">
        <v>0.80549999999999999</v>
      </c>
      <c r="G2175">
        <v>-4.0829999999999998E-2</v>
      </c>
      <c r="H2175">
        <v>1.9850000000000001</v>
      </c>
      <c r="I2175">
        <v>-0.373</v>
      </c>
      <c r="J2175">
        <v>2.3192499999999998</v>
      </c>
    </row>
    <row r="2176" spans="1:10">
      <c r="A2176" s="14">
        <v>43346</v>
      </c>
      <c r="B2176">
        <v>1.9483999999999999</v>
      </c>
      <c r="C2176">
        <v>1.9824999999999999</v>
      </c>
      <c r="D2176">
        <v>-0.72719999999999996</v>
      </c>
      <c r="E2176">
        <v>-0.32100000000000001</v>
      </c>
      <c r="F2176">
        <v>0.80874999999999997</v>
      </c>
      <c r="G2176">
        <v>-4.1669999999999999E-2</v>
      </c>
      <c r="H2176">
        <v>1.98</v>
      </c>
      <c r="I2176">
        <v>-0.376</v>
      </c>
      <c r="J2176">
        <v>2.3137500000000002</v>
      </c>
    </row>
    <row r="2177" spans="1:10">
      <c r="A2177" s="14">
        <v>43347</v>
      </c>
      <c r="B2177">
        <v>1.9490000000000001</v>
      </c>
      <c r="C2177">
        <v>1.9824999999999999</v>
      </c>
      <c r="D2177">
        <v>-0.72560000000000002</v>
      </c>
      <c r="E2177">
        <v>-0.32100000000000001</v>
      </c>
      <c r="F2177">
        <v>0.80374999999999996</v>
      </c>
      <c r="G2177">
        <v>-3.4500000000000003E-2</v>
      </c>
      <c r="H2177">
        <v>1.9830000000000001</v>
      </c>
      <c r="I2177">
        <v>-0.38</v>
      </c>
      <c r="J2177">
        <v>2.3151899999999999</v>
      </c>
    </row>
    <row r="2178" spans="1:10">
      <c r="A2178" s="14">
        <v>43348</v>
      </c>
      <c r="B2178">
        <v>1.9467000000000001</v>
      </c>
      <c r="C2178">
        <v>1.9875</v>
      </c>
      <c r="D2178">
        <v>-0.72560000000000002</v>
      </c>
      <c r="E2178">
        <v>-0.32100000000000001</v>
      </c>
      <c r="F2178">
        <v>0.80174999999999996</v>
      </c>
      <c r="G2178">
        <v>-3.117E-2</v>
      </c>
      <c r="H2178">
        <v>1.98</v>
      </c>
      <c r="I2178">
        <v>-0.38200000000000001</v>
      </c>
      <c r="J2178">
        <v>2.31175</v>
      </c>
    </row>
    <row r="2179" spans="1:10">
      <c r="A2179" s="14">
        <v>43349</v>
      </c>
      <c r="B2179">
        <v>1.9494</v>
      </c>
      <c r="C2179">
        <v>1.9875</v>
      </c>
      <c r="D2179">
        <v>-0.72560000000000002</v>
      </c>
      <c r="E2179">
        <v>-0.32100000000000001</v>
      </c>
      <c r="F2179">
        <v>0.80449999999999999</v>
      </c>
      <c r="G2179">
        <v>-3.3169999999999998E-2</v>
      </c>
      <c r="H2179">
        <v>1.998</v>
      </c>
      <c r="I2179">
        <v>-0.38300000000000001</v>
      </c>
      <c r="J2179">
        <v>2.3222499999999999</v>
      </c>
    </row>
    <row r="2180" spans="1:10">
      <c r="A2180" s="14">
        <v>43350</v>
      </c>
      <c r="B2180">
        <v>1.9307000000000001</v>
      </c>
      <c r="C2180">
        <v>1.9875</v>
      </c>
      <c r="D2180">
        <v>-0.72560000000000002</v>
      </c>
      <c r="E2180">
        <v>-0.32100000000000001</v>
      </c>
      <c r="F2180">
        <v>0.80413000000000001</v>
      </c>
      <c r="G2180">
        <v>-3.7330000000000002E-2</v>
      </c>
      <c r="H2180">
        <v>1.9950000000000001</v>
      </c>
      <c r="I2180">
        <v>-0.38200000000000001</v>
      </c>
      <c r="J2180">
        <v>2.3118799999999999</v>
      </c>
    </row>
    <row r="2181" spans="1:10">
      <c r="A2181" s="14">
        <v>43353</v>
      </c>
      <c r="B2181">
        <v>1.9318</v>
      </c>
      <c r="C2181">
        <v>1.9875</v>
      </c>
      <c r="D2181">
        <v>-0.72560000000000002</v>
      </c>
      <c r="E2181">
        <v>-0.32100000000000001</v>
      </c>
      <c r="F2181">
        <v>0.80449999999999999</v>
      </c>
      <c r="G2181">
        <v>-3.7830000000000003E-2</v>
      </c>
      <c r="H2181">
        <v>2.0179999999999998</v>
      </c>
      <c r="I2181">
        <v>-0.38700000000000001</v>
      </c>
      <c r="J2181">
        <v>2.3096299999999998</v>
      </c>
    </row>
    <row r="2182" spans="1:10">
      <c r="A2182" s="14">
        <v>43354</v>
      </c>
      <c r="B2182">
        <v>1.9305000000000001</v>
      </c>
      <c r="C2182">
        <v>1.9875</v>
      </c>
      <c r="D2182">
        <v>-0.72560000000000002</v>
      </c>
      <c r="E2182">
        <v>-0.32100000000000001</v>
      </c>
      <c r="F2182">
        <v>0.80437999999999998</v>
      </c>
      <c r="G2182">
        <v>-3.2000000000000001E-2</v>
      </c>
      <c r="H2182">
        <v>2.0150000000000001</v>
      </c>
      <c r="I2182">
        <v>-0.38800000000000001</v>
      </c>
      <c r="J2182">
        <v>2.3102499999999999</v>
      </c>
    </row>
    <row r="2183" spans="1:10">
      <c r="A2183" s="14">
        <v>43355</v>
      </c>
      <c r="B2183">
        <v>1.9339</v>
      </c>
      <c r="C2183">
        <v>1.98875</v>
      </c>
      <c r="D2183">
        <v>-0.72560000000000002</v>
      </c>
      <c r="E2183">
        <v>-0.32100000000000001</v>
      </c>
      <c r="F2183">
        <v>0.80588000000000004</v>
      </c>
      <c r="G2183">
        <v>-3.3669999999999999E-2</v>
      </c>
      <c r="H2183">
        <v>2.0299999999999998</v>
      </c>
      <c r="I2183">
        <v>-0.38800000000000001</v>
      </c>
      <c r="J2183">
        <v>2.31175</v>
      </c>
    </row>
    <row r="2184" spans="1:10">
      <c r="A2184" s="14">
        <v>43356</v>
      </c>
      <c r="B2184">
        <v>1.9267000000000001</v>
      </c>
      <c r="C2184">
        <v>1.99</v>
      </c>
      <c r="D2184">
        <v>-0.72560000000000002</v>
      </c>
      <c r="E2184">
        <v>-0.32100000000000001</v>
      </c>
      <c r="F2184">
        <v>0.80574999999999997</v>
      </c>
      <c r="G2184">
        <v>-3.117E-2</v>
      </c>
      <c r="H2184">
        <v>2.02</v>
      </c>
      <c r="I2184">
        <v>-0.38900000000000001</v>
      </c>
      <c r="J2184">
        <v>2.3113800000000002</v>
      </c>
    </row>
    <row r="2185" spans="1:10">
      <c r="A2185" s="14">
        <v>43357</v>
      </c>
      <c r="B2185">
        <v>1.9158999999999999</v>
      </c>
      <c r="C2185">
        <v>1.99125</v>
      </c>
      <c r="D2185">
        <v>-0.72560000000000002</v>
      </c>
      <c r="E2185">
        <v>-0.32100000000000001</v>
      </c>
      <c r="F2185">
        <v>0.80562999999999996</v>
      </c>
      <c r="G2185">
        <v>-3.0329999999999999E-2</v>
      </c>
      <c r="H2185">
        <v>2.0099999999999998</v>
      </c>
      <c r="I2185">
        <v>-0.38600000000000001</v>
      </c>
      <c r="J2185">
        <v>2.31725</v>
      </c>
    </row>
    <row r="2186" spans="1:10">
      <c r="A2186" s="14">
        <v>43360</v>
      </c>
      <c r="B2186">
        <v>1.9234</v>
      </c>
      <c r="C2186">
        <v>1.9950000000000001</v>
      </c>
      <c r="D2186">
        <v>-0.72560000000000002</v>
      </c>
      <c r="E2186">
        <v>-0.32100000000000001</v>
      </c>
      <c r="F2186">
        <v>0.80637999999999999</v>
      </c>
      <c r="G2186">
        <v>-3.2000000000000001E-2</v>
      </c>
      <c r="H2186">
        <v>2.012</v>
      </c>
      <c r="I2186">
        <v>-0.38500000000000001</v>
      </c>
      <c r="J2186">
        <v>2.3147500000000001</v>
      </c>
    </row>
    <row r="2187" spans="1:10">
      <c r="A2187" s="14">
        <v>43361</v>
      </c>
      <c r="B2187">
        <v>1.9214</v>
      </c>
      <c r="C2187">
        <v>1.99875</v>
      </c>
      <c r="D2187">
        <v>-0.7278</v>
      </c>
      <c r="E2187">
        <v>-0.32100000000000001</v>
      </c>
      <c r="F2187">
        <v>0.80356000000000005</v>
      </c>
      <c r="G2187">
        <v>-2.8670000000000001E-2</v>
      </c>
      <c r="H2187">
        <v>2</v>
      </c>
      <c r="I2187">
        <v>-0.38700000000000001</v>
      </c>
      <c r="J2187">
        <v>2.31263</v>
      </c>
    </row>
    <row r="2188" spans="1:10">
      <c r="A2188" s="14">
        <v>43362</v>
      </c>
      <c r="B2188">
        <v>1.9219999999999999</v>
      </c>
      <c r="C2188">
        <v>2.0012500000000002</v>
      </c>
      <c r="D2188">
        <v>-0.7278</v>
      </c>
      <c r="E2188">
        <v>-0.32100000000000001</v>
      </c>
      <c r="F2188">
        <v>0.80181000000000002</v>
      </c>
      <c r="G2188">
        <v>-3.117E-2</v>
      </c>
      <c r="H2188">
        <v>2.0150000000000001</v>
      </c>
      <c r="I2188">
        <v>-0.38600000000000001</v>
      </c>
      <c r="J2188">
        <v>2.32125</v>
      </c>
    </row>
    <row r="2189" spans="1:10">
      <c r="A2189" s="14">
        <v>43363</v>
      </c>
      <c r="B2189">
        <v>1.92</v>
      </c>
      <c r="C2189">
        <v>2.0037500000000001</v>
      </c>
      <c r="D2189">
        <v>-0.72840000000000005</v>
      </c>
      <c r="E2189">
        <v>-0.32100000000000001</v>
      </c>
      <c r="F2189">
        <v>0.80049999999999999</v>
      </c>
      <c r="G2189">
        <v>-3.2329999999999998E-2</v>
      </c>
      <c r="H2189">
        <v>2.0099999999999998</v>
      </c>
      <c r="I2189">
        <v>-0.38500000000000001</v>
      </c>
      <c r="J2189">
        <v>2.3207499999999999</v>
      </c>
    </row>
    <row r="2190" spans="1:10">
      <c r="A2190" s="14">
        <v>43364</v>
      </c>
      <c r="B2190">
        <v>1.925</v>
      </c>
      <c r="C2190">
        <v>2.0150000000000001</v>
      </c>
      <c r="D2190">
        <v>-0.72840000000000005</v>
      </c>
      <c r="E2190">
        <v>-0.32100000000000001</v>
      </c>
      <c r="F2190">
        <v>0.80025000000000002</v>
      </c>
      <c r="G2190">
        <v>-3.567E-2</v>
      </c>
      <c r="H2190">
        <v>2.0150000000000001</v>
      </c>
      <c r="I2190">
        <v>-0.38300000000000001</v>
      </c>
      <c r="J2190">
        <v>2.3156300000000001</v>
      </c>
    </row>
    <row r="2191" spans="1:10">
      <c r="A2191" s="14">
        <v>43367</v>
      </c>
      <c r="B2191">
        <v>1.9350000000000001</v>
      </c>
      <c r="C2191">
        <v>2.0350000000000001</v>
      </c>
      <c r="D2191">
        <v>-0.72840000000000005</v>
      </c>
      <c r="E2191">
        <v>-0.32100000000000001</v>
      </c>
      <c r="F2191">
        <v>0.79944000000000004</v>
      </c>
      <c r="G2191">
        <v>-3.5999999999999997E-2</v>
      </c>
      <c r="H2191">
        <v>2.0049999999999999</v>
      </c>
      <c r="I2191">
        <v>-0.38</v>
      </c>
      <c r="J2191">
        <v>2.3227500000000001</v>
      </c>
    </row>
    <row r="2192" spans="1:10">
      <c r="A2192" s="14">
        <v>43368</v>
      </c>
      <c r="B2192">
        <v>1.9435</v>
      </c>
      <c r="C2192">
        <v>2.0425</v>
      </c>
      <c r="D2192">
        <v>-0.72840000000000005</v>
      </c>
      <c r="E2192">
        <v>-0.32100000000000001</v>
      </c>
      <c r="F2192">
        <v>0.80100000000000005</v>
      </c>
      <c r="G2192">
        <v>-3.8170000000000003E-2</v>
      </c>
      <c r="H2192">
        <v>2.0049999999999999</v>
      </c>
      <c r="I2192">
        <v>-0.38</v>
      </c>
      <c r="J2192">
        <v>2.3168099999999998</v>
      </c>
    </row>
    <row r="2193" spans="1:10">
      <c r="A2193" s="14">
        <v>43369</v>
      </c>
      <c r="B2193">
        <v>1.9415</v>
      </c>
      <c r="C2193">
        <v>2.0499999999999998</v>
      </c>
      <c r="D2193">
        <v>-0.72840000000000005</v>
      </c>
      <c r="E2193">
        <v>-0.32100000000000001</v>
      </c>
      <c r="F2193">
        <v>0.80349999999999999</v>
      </c>
      <c r="G2193">
        <v>-3.483E-2</v>
      </c>
      <c r="H2193">
        <v>2.0019999999999998</v>
      </c>
      <c r="I2193">
        <v>-0.379</v>
      </c>
      <c r="J2193">
        <v>2.3270599999999999</v>
      </c>
    </row>
    <row r="2194" spans="1:10">
      <c r="A2194" s="14">
        <v>43370</v>
      </c>
      <c r="B2194">
        <v>1.9478</v>
      </c>
      <c r="C2194">
        <v>2.06</v>
      </c>
      <c r="D2194">
        <v>-0.72840000000000005</v>
      </c>
      <c r="E2194">
        <v>-0.32</v>
      </c>
      <c r="F2194">
        <v>0.80225000000000002</v>
      </c>
      <c r="G2194">
        <v>-3.6499999999999998E-2</v>
      </c>
      <c r="H2194">
        <v>2.0099999999999998</v>
      </c>
      <c r="I2194">
        <v>-0.378</v>
      </c>
      <c r="J2194">
        <v>2.3312499999999998</v>
      </c>
    </row>
    <row r="2195" spans="1:10">
      <c r="A2195" s="14">
        <v>43371</v>
      </c>
      <c r="B2195">
        <v>1.94</v>
      </c>
      <c r="C2195">
        <v>2.0699999999999998</v>
      </c>
      <c r="D2195">
        <v>-0.72840000000000005</v>
      </c>
      <c r="E2195">
        <v>-0.32</v>
      </c>
      <c r="F2195">
        <v>0.80225000000000002</v>
      </c>
      <c r="G2195">
        <v>-3.8170000000000003E-2</v>
      </c>
      <c r="H2195">
        <v>2.028</v>
      </c>
      <c r="I2195">
        <v>-0.379</v>
      </c>
      <c r="J2195">
        <v>2.3342499999999999</v>
      </c>
    </row>
    <row r="2196" spans="1:10">
      <c r="A2196" s="14">
        <v>43375</v>
      </c>
      <c r="B2196">
        <v>1.9360999999999999</v>
      </c>
      <c r="C2196">
        <v>2.0775000000000001</v>
      </c>
      <c r="D2196">
        <v>-0.72840000000000005</v>
      </c>
      <c r="E2196">
        <v>-0.31900000000000001</v>
      </c>
      <c r="F2196">
        <v>0.80113000000000001</v>
      </c>
      <c r="G2196">
        <v>-3.9329999999999997E-2</v>
      </c>
      <c r="H2196">
        <v>2.0179999999999998</v>
      </c>
      <c r="I2196">
        <v>-0.38</v>
      </c>
      <c r="J2196">
        <v>2.3342499999999999</v>
      </c>
    </row>
    <row r="2197" spans="1:10">
      <c r="A2197" s="14">
        <v>43376</v>
      </c>
      <c r="B2197">
        <v>1.9350000000000001</v>
      </c>
      <c r="C2197">
        <v>2.0887500000000001</v>
      </c>
      <c r="D2197">
        <v>-0.73060000000000003</v>
      </c>
      <c r="E2197">
        <v>-0.31900000000000001</v>
      </c>
      <c r="F2197">
        <v>0.80113000000000001</v>
      </c>
      <c r="G2197">
        <v>-3.9829999999999997E-2</v>
      </c>
      <c r="H2197">
        <v>2.02</v>
      </c>
      <c r="I2197">
        <v>-0.442</v>
      </c>
      <c r="J2197">
        <v>2.3315000000000001</v>
      </c>
    </row>
    <row r="2198" spans="1:10">
      <c r="A2198" s="14">
        <v>43377</v>
      </c>
      <c r="B2198">
        <v>1.9350000000000001</v>
      </c>
      <c r="C2198">
        <v>2.09375</v>
      </c>
      <c r="D2198">
        <v>-0.73060000000000003</v>
      </c>
      <c r="E2198">
        <v>-0.31900000000000001</v>
      </c>
      <c r="F2198">
        <v>0.79974999999999996</v>
      </c>
      <c r="G2198">
        <v>-4.0169999999999997E-2</v>
      </c>
      <c r="H2198">
        <v>2.0299999999999998</v>
      </c>
      <c r="I2198">
        <v>-0.45800000000000002</v>
      </c>
      <c r="J2198">
        <v>2.33413</v>
      </c>
    </row>
    <row r="2199" spans="1:10">
      <c r="A2199" s="14">
        <v>43378</v>
      </c>
      <c r="B2199">
        <v>1.9247000000000001</v>
      </c>
      <c r="C2199">
        <v>2.1</v>
      </c>
      <c r="D2199">
        <v>-0.73060000000000003</v>
      </c>
      <c r="E2199">
        <v>-0.31900000000000001</v>
      </c>
      <c r="F2199">
        <v>0.79756000000000005</v>
      </c>
      <c r="G2199">
        <v>-3.6830000000000002E-2</v>
      </c>
      <c r="H2199">
        <v>2.04</v>
      </c>
      <c r="I2199">
        <v>-0.46</v>
      </c>
      <c r="J2199">
        <v>2.3371300000000002</v>
      </c>
    </row>
    <row r="2200" spans="1:10">
      <c r="A2200" s="14">
        <v>43381</v>
      </c>
      <c r="B2200">
        <v>1.9295</v>
      </c>
      <c r="C2200">
        <v>2.1062500000000002</v>
      </c>
      <c r="D2200">
        <v>-0.73080000000000001</v>
      </c>
      <c r="E2200">
        <v>-0.31900000000000001</v>
      </c>
      <c r="F2200">
        <v>0.79730999999999996</v>
      </c>
      <c r="G2200">
        <v>-3.6830000000000002E-2</v>
      </c>
      <c r="H2200">
        <v>2.0299999999999998</v>
      </c>
      <c r="I2200">
        <v>-0.45800000000000002</v>
      </c>
      <c r="J2200">
        <v>2.3387500000000001</v>
      </c>
    </row>
    <row r="2201" spans="1:10">
      <c r="A2201" s="14">
        <v>43382</v>
      </c>
      <c r="B2201">
        <v>1.9258999999999999</v>
      </c>
      <c r="C2201">
        <v>2.1150000000000002</v>
      </c>
      <c r="D2201">
        <v>-0.73080000000000001</v>
      </c>
      <c r="E2201">
        <v>-0.31900000000000001</v>
      </c>
      <c r="F2201">
        <v>0.80030999999999997</v>
      </c>
      <c r="G2201">
        <v>-3.85E-2</v>
      </c>
      <c r="H2201">
        <v>2.0299999999999998</v>
      </c>
      <c r="I2201">
        <v>-0.45900000000000002</v>
      </c>
      <c r="J2201">
        <v>2.3374999999999999</v>
      </c>
    </row>
    <row r="2202" spans="1:10">
      <c r="A2202" s="14">
        <v>43383</v>
      </c>
      <c r="B2202">
        <v>1.9298999999999999</v>
      </c>
      <c r="C2202">
        <v>2.12</v>
      </c>
      <c r="D2202">
        <v>-0.73080000000000001</v>
      </c>
      <c r="E2202">
        <v>-0.31900000000000001</v>
      </c>
      <c r="F2202">
        <v>0.80069000000000001</v>
      </c>
      <c r="G2202">
        <v>-3.9669999999999997E-2</v>
      </c>
      <c r="H2202">
        <v>2.0299999999999998</v>
      </c>
      <c r="I2202">
        <v>-0.46300000000000002</v>
      </c>
      <c r="J2202">
        <v>2.35338</v>
      </c>
    </row>
    <row r="2203" spans="1:10">
      <c r="A2203" s="14">
        <v>43384</v>
      </c>
      <c r="B2203">
        <v>1.94</v>
      </c>
      <c r="C2203">
        <v>2.13375</v>
      </c>
      <c r="D2203">
        <v>-0.73080000000000001</v>
      </c>
      <c r="E2203">
        <v>-0.31900000000000001</v>
      </c>
      <c r="F2203">
        <v>0.80444000000000004</v>
      </c>
      <c r="G2203">
        <v>-4.1329999999999999E-2</v>
      </c>
      <c r="H2203">
        <v>2.0129999999999999</v>
      </c>
      <c r="I2203">
        <v>-0.46600000000000003</v>
      </c>
      <c r="J2203">
        <v>2.3663799999999999</v>
      </c>
    </row>
    <row r="2204" spans="1:10">
      <c r="A2204" s="14">
        <v>43385</v>
      </c>
      <c r="B2204">
        <v>1.9379999999999999</v>
      </c>
      <c r="C2204">
        <v>2.1425000000000001</v>
      </c>
      <c r="D2204">
        <v>-0.73080000000000001</v>
      </c>
      <c r="E2204">
        <v>-0.31900000000000001</v>
      </c>
      <c r="F2204">
        <v>0.80400000000000005</v>
      </c>
      <c r="G2204">
        <v>-4.1329999999999999E-2</v>
      </c>
      <c r="H2204">
        <v>2</v>
      </c>
      <c r="I2204">
        <v>-0.46899999999999997</v>
      </c>
      <c r="J2204">
        <v>2.37263</v>
      </c>
    </row>
    <row r="2205" spans="1:10">
      <c r="A2205" s="14">
        <v>43388</v>
      </c>
      <c r="B2205">
        <v>1.94</v>
      </c>
      <c r="C2205">
        <v>2.1524999999999999</v>
      </c>
      <c r="D2205">
        <v>-0.73299999999999998</v>
      </c>
      <c r="E2205">
        <v>-0.31900000000000001</v>
      </c>
      <c r="F2205">
        <v>0.80149999999999999</v>
      </c>
      <c r="G2205">
        <v>-3.8830000000000003E-2</v>
      </c>
      <c r="H2205">
        <v>1.99</v>
      </c>
      <c r="I2205">
        <v>-0.47799999999999998</v>
      </c>
      <c r="J2205">
        <v>2.3736299999999999</v>
      </c>
    </row>
    <row r="2206" spans="1:10">
      <c r="A2206" s="14">
        <v>43389</v>
      </c>
      <c r="B2206">
        <v>1.9349000000000001</v>
      </c>
      <c r="C2206">
        <v>2.16</v>
      </c>
      <c r="D2206">
        <v>-0.73360000000000003</v>
      </c>
      <c r="E2206">
        <v>-0.31900000000000001</v>
      </c>
      <c r="F2206">
        <v>0.80230999999999997</v>
      </c>
      <c r="G2206">
        <v>-4.3499999999999997E-2</v>
      </c>
      <c r="H2206">
        <v>1.98</v>
      </c>
      <c r="I2206">
        <v>-0.47899999999999998</v>
      </c>
      <c r="J2206">
        <v>2.3809999999999998</v>
      </c>
    </row>
    <row r="2207" spans="1:10">
      <c r="A2207" s="14">
        <v>43390</v>
      </c>
      <c r="B2207">
        <v>1.93</v>
      </c>
      <c r="C2207">
        <v>2.1800000000000002</v>
      </c>
      <c r="D2207">
        <v>-0.73219999999999996</v>
      </c>
      <c r="E2207">
        <v>-0.31900000000000001</v>
      </c>
      <c r="F2207">
        <v>0.80118999999999996</v>
      </c>
      <c r="G2207">
        <v>-3.9170000000000003E-2</v>
      </c>
      <c r="H2207">
        <v>1.99</v>
      </c>
      <c r="I2207">
        <v>-0.47499999999999998</v>
      </c>
      <c r="J2207">
        <v>2.3861300000000001</v>
      </c>
    </row>
    <row r="2208" spans="1:10">
      <c r="A2208" s="14">
        <v>43391</v>
      </c>
      <c r="B2208">
        <v>1.9327000000000001</v>
      </c>
      <c r="C2208">
        <v>2.1812499999999999</v>
      </c>
      <c r="D2208">
        <v>-0.73360000000000003</v>
      </c>
      <c r="E2208">
        <v>-0.31900000000000001</v>
      </c>
      <c r="F2208">
        <v>0.79844000000000004</v>
      </c>
      <c r="G2208">
        <v>-4.6670000000000003E-2</v>
      </c>
      <c r="H2208">
        <v>1.9650000000000001</v>
      </c>
      <c r="I2208">
        <v>-0.48</v>
      </c>
      <c r="J2208">
        <v>2.3959999999999999</v>
      </c>
    </row>
    <row r="2209" spans="1:10">
      <c r="A2209" s="14">
        <v>43392</v>
      </c>
      <c r="B2209">
        <v>1.9312</v>
      </c>
      <c r="C2209">
        <v>2.1837499999999999</v>
      </c>
      <c r="D2209">
        <v>-0.73580000000000001</v>
      </c>
      <c r="E2209">
        <v>-0.31900000000000001</v>
      </c>
      <c r="F2209">
        <v>0.80025000000000002</v>
      </c>
      <c r="G2209">
        <v>-5.4829999999999997E-2</v>
      </c>
      <c r="H2209">
        <v>1.99</v>
      </c>
      <c r="I2209">
        <v>-0.48499999999999999</v>
      </c>
      <c r="J2209">
        <v>2.39838</v>
      </c>
    </row>
    <row r="2210" spans="1:10">
      <c r="A2210" s="14">
        <v>43395</v>
      </c>
      <c r="B2210">
        <v>1.93</v>
      </c>
      <c r="C2210">
        <v>2.19</v>
      </c>
      <c r="D2210">
        <v>-0.73219999999999996</v>
      </c>
      <c r="E2210">
        <v>-0.31900000000000001</v>
      </c>
      <c r="F2210">
        <v>0.79937999999999998</v>
      </c>
      <c r="G2210">
        <v>-5.3170000000000002E-2</v>
      </c>
      <c r="H2210">
        <v>1.9750000000000001</v>
      </c>
      <c r="I2210">
        <v>-0.48699999999999999</v>
      </c>
      <c r="J2210">
        <v>2.3981300000000001</v>
      </c>
    </row>
    <row r="2211" spans="1:10">
      <c r="A2211" s="14">
        <v>43396</v>
      </c>
      <c r="B2211">
        <v>1.9256</v>
      </c>
      <c r="C2211">
        <v>2.19</v>
      </c>
      <c r="D2211">
        <v>-0.73699999999999999</v>
      </c>
      <c r="E2211">
        <v>-0.31900000000000001</v>
      </c>
      <c r="F2211">
        <v>0.80137999999999998</v>
      </c>
      <c r="G2211">
        <v>-5.8169999999999999E-2</v>
      </c>
      <c r="H2211">
        <v>1.9630000000000001</v>
      </c>
      <c r="I2211">
        <v>-0.48699999999999999</v>
      </c>
      <c r="J2211">
        <v>2.4075000000000002</v>
      </c>
    </row>
    <row r="2212" spans="1:10">
      <c r="A2212" s="14">
        <v>43397</v>
      </c>
      <c r="B2212">
        <v>1.9234</v>
      </c>
      <c r="C2212">
        <v>2.2012499999999999</v>
      </c>
      <c r="D2212">
        <v>-0.73839999999999995</v>
      </c>
      <c r="E2212">
        <v>-0.31900000000000001</v>
      </c>
      <c r="F2212">
        <v>0.79674999999999996</v>
      </c>
      <c r="G2212">
        <v>-6.5500000000000003E-2</v>
      </c>
      <c r="H2212">
        <v>1.9630000000000001</v>
      </c>
      <c r="I2212">
        <v>-0.49299999999999999</v>
      </c>
      <c r="J2212">
        <v>2.4082499999999998</v>
      </c>
    </row>
    <row r="2213" spans="1:10">
      <c r="A2213" s="14">
        <v>43398</v>
      </c>
      <c r="B2213">
        <v>1.92</v>
      </c>
      <c r="C2213">
        <v>2.2075</v>
      </c>
      <c r="D2213">
        <v>-0.73939999999999995</v>
      </c>
      <c r="E2213">
        <v>-0.31900000000000001</v>
      </c>
      <c r="F2213">
        <v>0.79993999999999998</v>
      </c>
      <c r="G2213">
        <v>-6.9830000000000003E-2</v>
      </c>
      <c r="H2213">
        <v>1.96</v>
      </c>
      <c r="I2213">
        <v>-0.49399999999999999</v>
      </c>
      <c r="J2213">
        <v>2.4096299999999999</v>
      </c>
    </row>
    <row r="2214" spans="1:10">
      <c r="A2214" s="14">
        <v>43399</v>
      </c>
      <c r="B2214">
        <v>1.9211</v>
      </c>
      <c r="C2214">
        <v>2.21</v>
      </c>
      <c r="D2214">
        <v>-0.74139999999999995</v>
      </c>
      <c r="E2214">
        <v>-0.31900000000000001</v>
      </c>
      <c r="F2214">
        <v>0.80244000000000004</v>
      </c>
      <c r="G2214">
        <v>-6.9169999999999995E-2</v>
      </c>
      <c r="H2214">
        <v>1.95</v>
      </c>
      <c r="I2214">
        <v>-0.48899999999999999</v>
      </c>
      <c r="J2214">
        <v>2.4080599999999999</v>
      </c>
    </row>
    <row r="2215" spans="1:10">
      <c r="A2215" s="14">
        <v>43402</v>
      </c>
      <c r="B2215">
        <v>1.915</v>
      </c>
      <c r="C2215">
        <v>2.21</v>
      </c>
      <c r="D2215">
        <v>-0.74280000000000002</v>
      </c>
      <c r="E2215">
        <v>-0.31900000000000001</v>
      </c>
      <c r="F2215">
        <v>0.80218999999999996</v>
      </c>
      <c r="G2215">
        <v>-7.2999999999999995E-2</v>
      </c>
      <c r="H2215">
        <v>1.94</v>
      </c>
      <c r="I2215">
        <v>-0.48499999999999999</v>
      </c>
      <c r="J2215">
        <v>2.41425</v>
      </c>
    </row>
    <row r="2216" spans="1:10">
      <c r="A2216" s="14">
        <v>43403</v>
      </c>
      <c r="B2216">
        <v>1.915</v>
      </c>
      <c r="C2216">
        <v>2.21</v>
      </c>
      <c r="D2216">
        <v>-0.74239999999999995</v>
      </c>
      <c r="E2216">
        <v>-0.31900000000000001</v>
      </c>
      <c r="F2216">
        <v>0.80513000000000001</v>
      </c>
      <c r="G2216">
        <v>-7.5999999999999998E-2</v>
      </c>
      <c r="H2216">
        <v>1.9350000000000001</v>
      </c>
      <c r="I2216">
        <v>-0.48099999999999998</v>
      </c>
      <c r="J2216">
        <v>2.4204400000000001</v>
      </c>
    </row>
    <row r="2217" spans="1:10">
      <c r="A2217" s="14">
        <v>43404</v>
      </c>
      <c r="B2217">
        <v>1.91</v>
      </c>
      <c r="C2217">
        <v>2.21</v>
      </c>
      <c r="D2217">
        <v>-0.74239999999999995</v>
      </c>
      <c r="E2217">
        <v>-0.31900000000000001</v>
      </c>
      <c r="F2217">
        <v>0.80449999999999999</v>
      </c>
      <c r="G2217">
        <v>-7.7170000000000002E-2</v>
      </c>
      <c r="H2217">
        <v>1.925</v>
      </c>
      <c r="I2217">
        <v>-0.48799999999999999</v>
      </c>
      <c r="J2217">
        <v>2.4251900000000002</v>
      </c>
    </row>
    <row r="2218" spans="1:10">
      <c r="A2218" s="14">
        <v>43405</v>
      </c>
      <c r="B2218">
        <v>1.92</v>
      </c>
      <c r="C2218">
        <v>2.21</v>
      </c>
      <c r="D2218">
        <v>-0.74239999999999995</v>
      </c>
      <c r="E2218">
        <v>-0.31900000000000001</v>
      </c>
      <c r="F2218">
        <v>0.80844000000000005</v>
      </c>
      <c r="G2218">
        <v>-8.3169999999999994E-2</v>
      </c>
      <c r="H2218">
        <v>1.93</v>
      </c>
      <c r="I2218">
        <v>-0.49199999999999999</v>
      </c>
      <c r="J2218">
        <v>2.4363100000000002</v>
      </c>
    </row>
    <row r="2219" spans="1:10">
      <c r="A2219" s="14">
        <v>43406</v>
      </c>
      <c r="B2219">
        <v>1.9258999999999999</v>
      </c>
      <c r="C2219">
        <v>2.21</v>
      </c>
      <c r="D2219">
        <v>-0.74239999999999995</v>
      </c>
      <c r="E2219">
        <v>-0.31900000000000001</v>
      </c>
      <c r="F2219">
        <v>0.81055999999999995</v>
      </c>
      <c r="G2219">
        <v>-9.0829999999999994E-2</v>
      </c>
      <c r="H2219">
        <v>1.915</v>
      </c>
      <c r="I2219">
        <v>-0.49299999999999999</v>
      </c>
      <c r="J2219">
        <v>2.4364400000000002</v>
      </c>
    </row>
    <row r="2220" spans="1:10">
      <c r="A2220" s="14">
        <v>43409</v>
      </c>
      <c r="B2220">
        <v>1.93</v>
      </c>
      <c r="C2220">
        <v>2.2124999999999999</v>
      </c>
      <c r="D2220">
        <v>-0.73919999999999997</v>
      </c>
      <c r="E2220">
        <v>-0.31900000000000001</v>
      </c>
      <c r="F2220">
        <v>0.81288000000000005</v>
      </c>
      <c r="G2220">
        <v>-8.7999999999999995E-2</v>
      </c>
      <c r="H2220">
        <v>1.915</v>
      </c>
      <c r="I2220">
        <v>-0.495</v>
      </c>
      <c r="J2220">
        <v>2.4488099999999999</v>
      </c>
    </row>
    <row r="2221" spans="1:10">
      <c r="A2221" s="14">
        <v>43410</v>
      </c>
      <c r="B2221">
        <v>1.9409000000000001</v>
      </c>
      <c r="C2221">
        <v>2.2149999999999999</v>
      </c>
      <c r="D2221">
        <v>-0.73880000000000001</v>
      </c>
      <c r="E2221">
        <v>-0.31900000000000001</v>
      </c>
      <c r="F2221">
        <v>0.81025000000000003</v>
      </c>
      <c r="G2221">
        <v>-8.3500000000000005E-2</v>
      </c>
      <c r="H2221">
        <v>1.9179999999999999</v>
      </c>
      <c r="I2221">
        <v>-0.48499999999999999</v>
      </c>
      <c r="J2221">
        <v>2.4445600000000001</v>
      </c>
    </row>
    <row r="2222" spans="1:10">
      <c r="A2222" s="14">
        <v>43411</v>
      </c>
      <c r="B2222">
        <v>1.94</v>
      </c>
      <c r="C2222">
        <v>2.2174999999999998</v>
      </c>
      <c r="D2222">
        <v>-0.74239999999999995</v>
      </c>
      <c r="E2222">
        <v>-0.31900000000000001</v>
      </c>
      <c r="F2222">
        <v>0.80344000000000004</v>
      </c>
      <c r="G2222">
        <v>-8.3500000000000005E-2</v>
      </c>
      <c r="H2222">
        <v>1.923</v>
      </c>
      <c r="I2222">
        <v>-0.48099999999999998</v>
      </c>
      <c r="J2222">
        <v>2.44963</v>
      </c>
    </row>
    <row r="2223" spans="1:10">
      <c r="A2223" s="14">
        <v>43412</v>
      </c>
      <c r="B2223">
        <v>1.9411</v>
      </c>
      <c r="C2223">
        <v>2.2200000000000002</v>
      </c>
      <c r="D2223">
        <v>-0.74399999999999999</v>
      </c>
      <c r="E2223">
        <v>-0.31900000000000001</v>
      </c>
      <c r="F2223">
        <v>0.80381000000000002</v>
      </c>
      <c r="G2223">
        <v>-8.8999999999999996E-2</v>
      </c>
      <c r="H2223">
        <v>1.905</v>
      </c>
      <c r="I2223">
        <v>-0.47099999999999997</v>
      </c>
      <c r="J2223">
        <v>2.4689999999999999</v>
      </c>
    </row>
    <row r="2224" spans="1:10">
      <c r="A2224" s="14">
        <v>43413</v>
      </c>
      <c r="B2224">
        <v>1.9407000000000001</v>
      </c>
      <c r="C2224">
        <v>2.2237499999999999</v>
      </c>
      <c r="D2224">
        <v>-0.74639999999999995</v>
      </c>
      <c r="E2224">
        <v>-0.31900000000000001</v>
      </c>
      <c r="F2224">
        <v>0.80349999999999999</v>
      </c>
      <c r="G2224">
        <v>-9.0670000000000001E-2</v>
      </c>
      <c r="H2224">
        <v>1.915</v>
      </c>
      <c r="I2224">
        <v>-0.46500000000000002</v>
      </c>
      <c r="J2224">
        <v>2.4771899999999998</v>
      </c>
    </row>
    <row r="2225" spans="1:10">
      <c r="A2225" s="14">
        <v>43416</v>
      </c>
      <c r="B2225">
        <v>1.9419</v>
      </c>
      <c r="C2225">
        <v>2.2250000000000001</v>
      </c>
      <c r="D2225">
        <v>-0.74039999999999995</v>
      </c>
      <c r="E2225">
        <v>-0.31900000000000001</v>
      </c>
      <c r="F2225">
        <v>0.80462999999999996</v>
      </c>
      <c r="G2225">
        <v>-9.1329999999999995E-2</v>
      </c>
      <c r="H2225">
        <v>1.9079999999999999</v>
      </c>
      <c r="I2225">
        <v>-0.46500000000000002</v>
      </c>
      <c r="J2225">
        <v>2.4873799999999999</v>
      </c>
    </row>
    <row r="2226" spans="1:10">
      <c r="A2226" s="14">
        <v>43417</v>
      </c>
      <c r="B2226">
        <v>1.9453</v>
      </c>
      <c r="C2226">
        <v>2.2275</v>
      </c>
      <c r="D2226">
        <v>-0.74039999999999995</v>
      </c>
      <c r="E2226">
        <v>-0.31900000000000001</v>
      </c>
      <c r="F2226">
        <v>0.80437999999999998</v>
      </c>
      <c r="G2226">
        <v>-9.4329999999999997E-2</v>
      </c>
      <c r="H2226">
        <v>1.9079999999999999</v>
      </c>
      <c r="I2226">
        <v>-0.46600000000000003</v>
      </c>
      <c r="J2226">
        <v>2.4898799999999999</v>
      </c>
    </row>
    <row r="2227" spans="1:10">
      <c r="A2227" s="14">
        <v>43418</v>
      </c>
      <c r="B2227">
        <v>1.94</v>
      </c>
      <c r="C2227">
        <v>2.23</v>
      </c>
      <c r="D2227">
        <v>-0.74039999999999995</v>
      </c>
      <c r="E2227">
        <v>-0.31900000000000001</v>
      </c>
      <c r="F2227">
        <v>0.80806</v>
      </c>
      <c r="G2227">
        <v>-8.9829999999999993E-2</v>
      </c>
      <c r="H2227">
        <v>1.9</v>
      </c>
      <c r="I2227">
        <v>-0.46899999999999997</v>
      </c>
      <c r="J2227">
        <v>2.508</v>
      </c>
    </row>
    <row r="2228" spans="1:10">
      <c r="A2228" s="14">
        <v>43419</v>
      </c>
      <c r="B2228">
        <v>1.94</v>
      </c>
      <c r="C2228">
        <v>2.23</v>
      </c>
      <c r="D2228">
        <v>-0.74160000000000004</v>
      </c>
      <c r="E2228">
        <v>-0.31900000000000001</v>
      </c>
      <c r="F2228">
        <v>0.80869000000000002</v>
      </c>
      <c r="G2228">
        <v>-9.5170000000000005E-2</v>
      </c>
      <c r="H2228">
        <v>1.9</v>
      </c>
      <c r="I2228">
        <v>-0.47</v>
      </c>
      <c r="J2228">
        <v>2.5092500000000002</v>
      </c>
    </row>
    <row r="2229" spans="1:10">
      <c r="A2229" s="14">
        <v>43420</v>
      </c>
      <c r="B2229">
        <v>1.9410000000000001</v>
      </c>
      <c r="C2229">
        <v>2.23</v>
      </c>
      <c r="D2229">
        <v>-0.74119999999999997</v>
      </c>
      <c r="E2229">
        <v>-0.31900000000000001</v>
      </c>
      <c r="F2229">
        <v>0.81018999999999997</v>
      </c>
      <c r="G2229">
        <v>-9.5500000000000002E-2</v>
      </c>
      <c r="H2229">
        <v>1.905</v>
      </c>
      <c r="I2229">
        <v>-0.47</v>
      </c>
      <c r="J2229">
        <v>2.5203799999999998</v>
      </c>
    </row>
    <row r="2230" spans="1:10">
      <c r="A2230" s="14">
        <v>43423</v>
      </c>
      <c r="B2230">
        <v>1.94</v>
      </c>
      <c r="C2230">
        <v>2.2337500000000001</v>
      </c>
      <c r="D2230">
        <v>-0.74119999999999997</v>
      </c>
      <c r="E2230">
        <v>-0.31900000000000001</v>
      </c>
      <c r="F2230">
        <v>0.81413000000000002</v>
      </c>
      <c r="G2230">
        <v>-0.09</v>
      </c>
      <c r="H2230">
        <v>1.8979999999999999</v>
      </c>
      <c r="I2230">
        <v>-0.47</v>
      </c>
      <c r="J2230">
        <v>2.5266299999999999</v>
      </c>
    </row>
    <row r="2231" spans="1:10">
      <c r="A2231" s="14">
        <v>43424</v>
      </c>
      <c r="B2231">
        <v>1.94</v>
      </c>
      <c r="C2231">
        <v>2.2400000000000002</v>
      </c>
      <c r="D2231">
        <v>-0.74119999999999997</v>
      </c>
      <c r="E2231">
        <v>-0.31900000000000001</v>
      </c>
      <c r="F2231">
        <v>0.81074999999999997</v>
      </c>
      <c r="G2231">
        <v>-9.1829999999999995E-2</v>
      </c>
      <c r="H2231">
        <v>1.9</v>
      </c>
      <c r="I2231">
        <v>-0.46200000000000002</v>
      </c>
      <c r="J2231">
        <v>2.5409999999999999</v>
      </c>
    </row>
    <row r="2232" spans="1:10">
      <c r="A2232" s="14">
        <v>43425</v>
      </c>
      <c r="B2232">
        <v>1.94</v>
      </c>
      <c r="C2232">
        <v>2.2400000000000002</v>
      </c>
      <c r="D2232">
        <v>-0.74539999999999995</v>
      </c>
      <c r="E2232">
        <v>-0.31900000000000001</v>
      </c>
      <c r="F2232">
        <v>0.81674999999999998</v>
      </c>
      <c r="G2232">
        <v>-8.6330000000000004E-2</v>
      </c>
      <c r="H2232">
        <v>1.91</v>
      </c>
      <c r="I2232">
        <v>-0.46</v>
      </c>
      <c r="J2232">
        <v>2.5585</v>
      </c>
    </row>
    <row r="2233" spans="1:10">
      <c r="A2233" s="14">
        <v>43426</v>
      </c>
      <c r="B2233">
        <v>1.9432</v>
      </c>
      <c r="C2233">
        <v>2.2487499999999998</v>
      </c>
      <c r="D2233">
        <v>-0.746</v>
      </c>
      <c r="E2233">
        <v>-0.318</v>
      </c>
      <c r="F2233">
        <v>0.82587999999999995</v>
      </c>
      <c r="G2233">
        <v>-8.8830000000000006E-2</v>
      </c>
      <c r="H2233">
        <v>1.9079999999999999</v>
      </c>
      <c r="I2233">
        <v>-0.46200000000000002</v>
      </c>
      <c r="J2233">
        <v>2.5815000000000001</v>
      </c>
    </row>
    <row r="2234" spans="1:10">
      <c r="A2234" s="14">
        <v>43427</v>
      </c>
      <c r="B2234">
        <v>1.94</v>
      </c>
      <c r="C2234">
        <v>2.25</v>
      </c>
      <c r="D2234">
        <v>-0.746</v>
      </c>
      <c r="E2234">
        <v>-0.31900000000000001</v>
      </c>
      <c r="F2234">
        <v>0.82813000000000003</v>
      </c>
      <c r="G2234">
        <v>-9.5170000000000005E-2</v>
      </c>
      <c r="H2234">
        <v>1.915</v>
      </c>
      <c r="I2234">
        <v>-0.46200000000000002</v>
      </c>
      <c r="J2234">
        <v>2.5923799999999999</v>
      </c>
    </row>
    <row r="2235" spans="1:10">
      <c r="A2235" s="14">
        <v>43430</v>
      </c>
      <c r="B2235">
        <v>1.9440999999999999</v>
      </c>
      <c r="C2235">
        <v>2.2524999999999999</v>
      </c>
      <c r="D2235">
        <v>-0.74660000000000004</v>
      </c>
      <c r="E2235">
        <v>-0.31900000000000001</v>
      </c>
      <c r="F2235">
        <v>0.83850000000000002</v>
      </c>
      <c r="G2235">
        <v>-9.4E-2</v>
      </c>
      <c r="H2235">
        <v>1.915</v>
      </c>
      <c r="I2235">
        <v>-0.45300000000000001</v>
      </c>
      <c r="J2235">
        <v>2.5892499999999998</v>
      </c>
    </row>
    <row r="2236" spans="1:10">
      <c r="A2236" s="14">
        <v>43431</v>
      </c>
      <c r="B2236">
        <v>1.9497</v>
      </c>
      <c r="C2236">
        <v>2.2487499999999998</v>
      </c>
      <c r="D2236">
        <v>-0.74760000000000004</v>
      </c>
      <c r="E2236">
        <v>-0.31900000000000001</v>
      </c>
      <c r="F2236">
        <v>0.84562999999999999</v>
      </c>
      <c r="G2236">
        <v>-9.4829999999999998E-2</v>
      </c>
      <c r="H2236">
        <v>1.91</v>
      </c>
      <c r="I2236">
        <v>-0.44700000000000001</v>
      </c>
      <c r="J2236">
        <v>2.5912500000000001</v>
      </c>
    </row>
    <row r="2237" spans="1:10">
      <c r="A2237" s="14">
        <v>43432</v>
      </c>
      <c r="B2237">
        <v>1.9450000000000001</v>
      </c>
      <c r="C2237">
        <v>2.2437499999999999</v>
      </c>
      <c r="D2237">
        <v>-0.74780000000000002</v>
      </c>
      <c r="E2237">
        <v>-0.31900000000000001</v>
      </c>
      <c r="F2237">
        <v>0.85455999999999999</v>
      </c>
      <c r="G2237">
        <v>-9.9500000000000005E-2</v>
      </c>
      <c r="H2237">
        <v>1.92</v>
      </c>
      <c r="I2237">
        <v>-0.437</v>
      </c>
      <c r="J2237">
        <v>2.6011299999999999</v>
      </c>
    </row>
    <row r="2238" spans="1:10">
      <c r="A2238" s="14">
        <v>43433</v>
      </c>
      <c r="B2238">
        <v>1.95</v>
      </c>
      <c r="C2238">
        <v>2.2537500000000001</v>
      </c>
      <c r="D2238">
        <v>-0.74660000000000004</v>
      </c>
      <c r="E2238">
        <v>-0.31900000000000001</v>
      </c>
      <c r="F2238">
        <v>0.85624999999999996</v>
      </c>
      <c r="G2238">
        <v>-0.10349999999999999</v>
      </c>
      <c r="H2238">
        <v>1.91</v>
      </c>
      <c r="I2238">
        <v>-0.42299999999999999</v>
      </c>
      <c r="J2238">
        <v>2.61463</v>
      </c>
    </row>
    <row r="2239" spans="1:10">
      <c r="A2239" s="14">
        <v>43434</v>
      </c>
      <c r="B2239">
        <v>1.95</v>
      </c>
      <c r="C2239">
        <v>2.26125</v>
      </c>
      <c r="D2239">
        <v>-0.74780000000000002</v>
      </c>
      <c r="E2239">
        <v>-0.318</v>
      </c>
      <c r="F2239">
        <v>0.86680999999999997</v>
      </c>
      <c r="G2239">
        <v>-0.10333000000000001</v>
      </c>
      <c r="H2239">
        <v>1.905</v>
      </c>
      <c r="I2239">
        <v>-0.41299999999999998</v>
      </c>
      <c r="J2239">
        <v>2.6181299999999998</v>
      </c>
    </row>
    <row r="2240" spans="1:10">
      <c r="A2240" s="14">
        <v>43437</v>
      </c>
      <c r="B2240">
        <v>1.9550000000000001</v>
      </c>
      <c r="C2240">
        <v>2.2687499999999998</v>
      </c>
      <c r="D2240">
        <v>-0.74780000000000002</v>
      </c>
      <c r="E2240">
        <v>-0.318</v>
      </c>
      <c r="F2240">
        <v>0.87580999999999998</v>
      </c>
      <c r="G2240">
        <v>-9.8830000000000001E-2</v>
      </c>
      <c r="H2240">
        <v>1.91</v>
      </c>
      <c r="I2240">
        <v>-0.4</v>
      </c>
      <c r="J2240">
        <v>2.6141299999999998</v>
      </c>
    </row>
    <row r="2241" spans="1:10">
      <c r="A2241" s="14">
        <v>43438</v>
      </c>
      <c r="B2241">
        <v>1.9668000000000001</v>
      </c>
      <c r="C2241">
        <v>2.2749999999999999</v>
      </c>
      <c r="D2241">
        <v>-0.74580000000000002</v>
      </c>
      <c r="E2241">
        <v>-0.317</v>
      </c>
      <c r="F2241">
        <v>0.87680999999999998</v>
      </c>
      <c r="G2241">
        <v>-0.10133</v>
      </c>
      <c r="H2241">
        <v>1.895</v>
      </c>
      <c r="I2241">
        <v>-0.39400000000000002</v>
      </c>
      <c r="J2241">
        <v>2.6161300000000001</v>
      </c>
    </row>
    <row r="2242" spans="1:10">
      <c r="A2242" s="14">
        <v>43439</v>
      </c>
      <c r="B2242">
        <v>1.97</v>
      </c>
      <c r="C2242">
        <v>2.2825000000000002</v>
      </c>
      <c r="D2242">
        <v>-0.74519999999999997</v>
      </c>
      <c r="E2242">
        <v>-0.318</v>
      </c>
      <c r="F2242">
        <v>0.88500000000000001</v>
      </c>
      <c r="G2242">
        <v>-0.10617</v>
      </c>
      <c r="H2242">
        <v>1.92</v>
      </c>
      <c r="I2242">
        <v>-0.38300000000000001</v>
      </c>
      <c r="J2242">
        <v>2.629</v>
      </c>
    </row>
    <row r="2243" spans="1:10">
      <c r="A2243" s="14">
        <v>43440</v>
      </c>
      <c r="B2243">
        <v>1.98</v>
      </c>
      <c r="C2243">
        <v>2.2875000000000001</v>
      </c>
      <c r="D2243">
        <v>-0.74519999999999997</v>
      </c>
      <c r="E2243">
        <v>-0.318</v>
      </c>
      <c r="F2243">
        <v>0.88649999999999995</v>
      </c>
      <c r="G2243">
        <v>-0.11017</v>
      </c>
      <c r="H2243">
        <v>1.93</v>
      </c>
      <c r="I2243">
        <v>-0.372</v>
      </c>
      <c r="J2243">
        <v>2.64</v>
      </c>
    </row>
    <row r="2244" spans="1:10">
      <c r="A2244" s="14">
        <v>43441</v>
      </c>
      <c r="B2244">
        <v>1.9850000000000001</v>
      </c>
      <c r="C2244">
        <v>2.2887499999999998</v>
      </c>
      <c r="D2244">
        <v>-0.74380000000000002</v>
      </c>
      <c r="E2244">
        <v>-0.318</v>
      </c>
      <c r="F2244">
        <v>0.88780999999999999</v>
      </c>
      <c r="G2244">
        <v>-0.10532999999999999</v>
      </c>
      <c r="H2244">
        <v>1.91</v>
      </c>
      <c r="I2244">
        <v>-0.36599999999999999</v>
      </c>
      <c r="J2244">
        <v>2.6444999999999999</v>
      </c>
    </row>
    <row r="2245" spans="1:10">
      <c r="A2245" s="14">
        <v>43444</v>
      </c>
      <c r="B2245">
        <v>1.9854000000000001</v>
      </c>
      <c r="C2245">
        <v>2.2887499999999998</v>
      </c>
      <c r="D2245">
        <v>-0.74299999999999999</v>
      </c>
      <c r="E2245">
        <v>-0.318</v>
      </c>
      <c r="F2245">
        <v>0.88875000000000004</v>
      </c>
      <c r="G2245">
        <v>-0.10333000000000001</v>
      </c>
      <c r="H2245">
        <v>1.93</v>
      </c>
      <c r="I2245">
        <v>-0.36099999999999999</v>
      </c>
      <c r="J2245">
        <v>2.64581</v>
      </c>
    </row>
    <row r="2246" spans="1:10">
      <c r="A2246" s="14">
        <v>43445</v>
      </c>
      <c r="B2246">
        <v>1.9883999999999999</v>
      </c>
      <c r="C2246">
        <v>2.2887499999999998</v>
      </c>
      <c r="D2246">
        <v>-0.74480000000000002</v>
      </c>
      <c r="E2246">
        <v>-0.318</v>
      </c>
      <c r="F2246">
        <v>0.88937999999999995</v>
      </c>
      <c r="G2246">
        <v>-0.10933</v>
      </c>
      <c r="H2246">
        <v>1.92</v>
      </c>
      <c r="I2246">
        <v>-0.34200000000000003</v>
      </c>
      <c r="J2246">
        <v>2.65313</v>
      </c>
    </row>
    <row r="2247" spans="1:10">
      <c r="A2247" s="14">
        <v>43446</v>
      </c>
      <c r="B2247">
        <v>2</v>
      </c>
      <c r="C2247">
        <v>2.2912499999999998</v>
      </c>
      <c r="D2247">
        <v>-0.74539999999999995</v>
      </c>
      <c r="E2247">
        <v>-0.318</v>
      </c>
      <c r="F2247">
        <v>0.88824999999999998</v>
      </c>
      <c r="G2247">
        <v>-0.11067</v>
      </c>
      <c r="H2247">
        <v>1.915</v>
      </c>
      <c r="I2247">
        <v>-0.32300000000000001</v>
      </c>
      <c r="J2247">
        <v>2.6769400000000001</v>
      </c>
    </row>
    <row r="2248" spans="1:10">
      <c r="A2248" s="14">
        <v>43447</v>
      </c>
      <c r="B2248">
        <v>1.9998</v>
      </c>
      <c r="C2248">
        <v>2.2962500000000001</v>
      </c>
      <c r="D2248">
        <v>-0.74519999999999997</v>
      </c>
      <c r="E2248">
        <v>-0.318</v>
      </c>
      <c r="F2248">
        <v>0.89424999999999999</v>
      </c>
      <c r="G2248">
        <v>-0.10917</v>
      </c>
      <c r="H2248">
        <v>1.91</v>
      </c>
      <c r="I2248">
        <v>-0.30599999999999999</v>
      </c>
      <c r="J2248">
        <v>2.6892499999999999</v>
      </c>
    </row>
    <row r="2249" spans="1:10">
      <c r="A2249" s="14">
        <v>43448</v>
      </c>
      <c r="B2249">
        <v>2.0165999999999999</v>
      </c>
      <c r="C2249">
        <v>2.2974999999999999</v>
      </c>
      <c r="D2249">
        <v>-0.745</v>
      </c>
      <c r="E2249">
        <v>-0.318</v>
      </c>
      <c r="F2249">
        <v>0.88900000000000001</v>
      </c>
      <c r="G2249">
        <v>-0.10783</v>
      </c>
      <c r="H2249">
        <v>1.91</v>
      </c>
      <c r="I2249">
        <v>-0.28999999999999998</v>
      </c>
      <c r="J2249">
        <v>2.6911900000000002</v>
      </c>
    </row>
    <row r="2250" spans="1:10">
      <c r="A2250" s="14">
        <v>43451</v>
      </c>
      <c r="B2250">
        <v>2.02</v>
      </c>
      <c r="C2250">
        <v>2.30375</v>
      </c>
      <c r="D2250">
        <v>-0.74319999999999997</v>
      </c>
      <c r="E2250">
        <v>-0.318</v>
      </c>
      <c r="F2250">
        <v>0.89212999999999998</v>
      </c>
      <c r="G2250">
        <v>-0.11133</v>
      </c>
      <c r="H2250">
        <v>1.92</v>
      </c>
      <c r="I2250">
        <v>-0.27200000000000002</v>
      </c>
      <c r="J2250">
        <v>2.7068099999999999</v>
      </c>
    </row>
    <row r="2251" spans="1:10">
      <c r="A2251" s="14">
        <v>43452</v>
      </c>
      <c r="B2251">
        <v>2.0327000000000002</v>
      </c>
      <c r="C2251">
        <v>2.3062499999999999</v>
      </c>
      <c r="D2251">
        <v>-0.74139999999999995</v>
      </c>
      <c r="E2251">
        <v>-0.318</v>
      </c>
      <c r="F2251">
        <v>0.89175000000000004</v>
      </c>
      <c r="G2251">
        <v>-0.11183</v>
      </c>
      <c r="H2251">
        <v>1.91</v>
      </c>
      <c r="I2251">
        <v>-0.252</v>
      </c>
      <c r="J2251">
        <v>2.706</v>
      </c>
    </row>
    <row r="2252" spans="1:10">
      <c r="A2252" s="14">
        <v>43453</v>
      </c>
      <c r="B2252">
        <v>2.0415999999999999</v>
      </c>
      <c r="C2252">
        <v>2.31</v>
      </c>
      <c r="D2252">
        <v>-0.73980000000000001</v>
      </c>
      <c r="E2252">
        <v>-0.318</v>
      </c>
      <c r="F2252">
        <v>0.89356000000000002</v>
      </c>
      <c r="G2252">
        <v>-0.11466999999999999</v>
      </c>
      <c r="H2252">
        <v>1.8979999999999999</v>
      </c>
      <c r="I2252">
        <v>-0.222</v>
      </c>
      <c r="J2252">
        <v>2.7066300000000001</v>
      </c>
    </row>
    <row r="2253" spans="1:10">
      <c r="A2253" s="14">
        <v>43454</v>
      </c>
      <c r="B2253">
        <v>2.0626000000000002</v>
      </c>
      <c r="C2253">
        <v>2.3125</v>
      </c>
      <c r="D2253">
        <v>-0.74039999999999995</v>
      </c>
      <c r="E2253">
        <v>-0.318</v>
      </c>
      <c r="F2253">
        <v>0.89819000000000004</v>
      </c>
      <c r="G2253">
        <v>-0.111</v>
      </c>
      <c r="H2253">
        <v>1.8979999999999999</v>
      </c>
      <c r="I2253">
        <v>-0.21299999999999999</v>
      </c>
      <c r="J2253">
        <v>2.73813</v>
      </c>
    </row>
    <row r="2254" spans="1:10">
      <c r="A2254" s="14">
        <v>43455</v>
      </c>
      <c r="B2254">
        <v>2.0695999999999999</v>
      </c>
      <c r="C2254">
        <v>2.3174999999999999</v>
      </c>
      <c r="D2254">
        <v>-0.73819999999999997</v>
      </c>
      <c r="E2254">
        <v>-0.317</v>
      </c>
      <c r="F2254">
        <v>0.89337999999999995</v>
      </c>
      <c r="G2254">
        <v>-0.11550000000000001</v>
      </c>
      <c r="H2254">
        <v>1.8979999999999999</v>
      </c>
      <c r="I2254">
        <v>-0.21</v>
      </c>
      <c r="J2254">
        <v>2.7361300000000002</v>
      </c>
    </row>
    <row r="2255" spans="1:10">
      <c r="A2255" s="14">
        <v>43458</v>
      </c>
      <c r="B2255">
        <v>2.08</v>
      </c>
      <c r="C2255">
        <v>2.3174999999999999</v>
      </c>
      <c r="D2255">
        <v>-0.74139999999999995</v>
      </c>
      <c r="E2255">
        <v>-0.317</v>
      </c>
      <c r="F2255">
        <v>0.89556000000000002</v>
      </c>
      <c r="G2255">
        <v>-0.11466999999999999</v>
      </c>
      <c r="H2255">
        <v>1.9179999999999999</v>
      </c>
      <c r="I2255">
        <v>-0.21099999999999999</v>
      </c>
      <c r="J2255">
        <v>2.7512500000000002</v>
      </c>
    </row>
    <row r="2256" spans="1:10">
      <c r="A2256" s="14">
        <v>43461</v>
      </c>
      <c r="B2256">
        <v>2.0871</v>
      </c>
      <c r="C2256">
        <v>2.3174999999999999</v>
      </c>
      <c r="D2256">
        <v>-0.73899999999999999</v>
      </c>
      <c r="E2256">
        <v>-0.317</v>
      </c>
      <c r="F2256">
        <v>0.89519000000000004</v>
      </c>
      <c r="G2256">
        <v>-0.11749999999999999</v>
      </c>
      <c r="H2256">
        <v>1.895</v>
      </c>
      <c r="I2256">
        <v>-0.22500000000000001</v>
      </c>
      <c r="J2256">
        <v>2.73888</v>
      </c>
    </row>
    <row r="2257" spans="1:10">
      <c r="A2257" s="14">
        <v>43462</v>
      </c>
      <c r="B2257">
        <v>2.093</v>
      </c>
      <c r="C2257">
        <v>2.3149999999999999</v>
      </c>
      <c r="D2257">
        <v>-0.73980000000000001</v>
      </c>
      <c r="E2257">
        <v>-0.317</v>
      </c>
      <c r="F2257">
        <v>0.89756000000000002</v>
      </c>
      <c r="G2257">
        <v>-0.11817</v>
      </c>
      <c r="H2257">
        <v>1.885</v>
      </c>
      <c r="I2257">
        <v>-0.17699999999999999</v>
      </c>
      <c r="J2257">
        <v>2.7657500000000002</v>
      </c>
    </row>
    <row r="2258" spans="1:10">
      <c r="A2258" s="14">
        <v>43465</v>
      </c>
      <c r="B2258">
        <v>2.09</v>
      </c>
      <c r="C2258">
        <v>2.3087499999999999</v>
      </c>
      <c r="D2258">
        <v>-0.74</v>
      </c>
      <c r="E2258">
        <v>-0.317</v>
      </c>
      <c r="F2258">
        <v>0.90168999999999999</v>
      </c>
      <c r="G2258">
        <v>-0.11917</v>
      </c>
      <c r="H2258">
        <v>1.885</v>
      </c>
      <c r="I2258">
        <v>-0.16700000000000001</v>
      </c>
      <c r="J2258">
        <v>2.7671299999999999</v>
      </c>
    </row>
    <row r="2259" spans="1:10">
      <c r="A2259" s="14">
        <v>43467</v>
      </c>
      <c r="B2259">
        <v>2.0825</v>
      </c>
      <c r="C2259">
        <v>2.3025000000000002</v>
      </c>
      <c r="D2259">
        <v>-0.73899999999999999</v>
      </c>
      <c r="E2259">
        <v>-0.317</v>
      </c>
      <c r="F2259">
        <v>0.90649999999999997</v>
      </c>
      <c r="G2259">
        <v>-0.11383</v>
      </c>
      <c r="H2259">
        <v>1.89</v>
      </c>
      <c r="I2259">
        <v>-0.14699999999999999</v>
      </c>
      <c r="J2259">
        <v>2.7710599999999999</v>
      </c>
    </row>
    <row r="2260" spans="1:10">
      <c r="A2260" s="14">
        <v>43468</v>
      </c>
      <c r="B2260">
        <v>2.0701999999999998</v>
      </c>
      <c r="C2260">
        <v>2.2925</v>
      </c>
      <c r="D2260">
        <v>-0.74060000000000004</v>
      </c>
      <c r="E2260">
        <v>-0.318</v>
      </c>
      <c r="F2260">
        <v>0.90700000000000003</v>
      </c>
      <c r="G2260">
        <v>-0.10867</v>
      </c>
      <c r="H2260">
        <v>1.89</v>
      </c>
      <c r="I2260">
        <v>-0.13200000000000001</v>
      </c>
      <c r="J2260">
        <v>2.7759399999999999</v>
      </c>
    </row>
    <row r="2261" spans="1:10">
      <c r="A2261" s="14">
        <v>43469</v>
      </c>
      <c r="B2261">
        <v>2.0649999999999999</v>
      </c>
      <c r="C2261">
        <v>2.2850000000000001</v>
      </c>
      <c r="D2261">
        <v>-0.74</v>
      </c>
      <c r="E2261">
        <v>-0.318</v>
      </c>
      <c r="F2261">
        <v>0.90044000000000002</v>
      </c>
      <c r="G2261">
        <v>-0.11416999999999999</v>
      </c>
      <c r="H2261">
        <v>1.895</v>
      </c>
      <c r="I2261">
        <v>-0.127</v>
      </c>
      <c r="J2261">
        <v>2.7789999999999999</v>
      </c>
    </row>
    <row r="2262" spans="1:10">
      <c r="A2262" s="14">
        <v>43472</v>
      </c>
      <c r="B2262">
        <v>2.06</v>
      </c>
      <c r="C2262">
        <v>2.2762500000000001</v>
      </c>
      <c r="D2262">
        <v>-0.73740000000000006</v>
      </c>
      <c r="E2262">
        <v>-0.318</v>
      </c>
      <c r="F2262">
        <v>0.90263000000000004</v>
      </c>
      <c r="G2262">
        <v>-0.11749999999999999</v>
      </c>
      <c r="H2262">
        <v>1.89</v>
      </c>
      <c r="I2262">
        <v>-0.114</v>
      </c>
      <c r="J2262">
        <v>2.7774999999999999</v>
      </c>
    </row>
    <row r="2263" spans="1:10">
      <c r="A2263" s="14">
        <v>43473</v>
      </c>
      <c r="B2263">
        <v>2.0585</v>
      </c>
      <c r="C2263">
        <v>2.2650000000000001</v>
      </c>
      <c r="D2263">
        <v>-0.73719999999999997</v>
      </c>
      <c r="E2263">
        <v>-0.318</v>
      </c>
      <c r="F2263">
        <v>0.9</v>
      </c>
      <c r="G2263">
        <v>-0.10917</v>
      </c>
      <c r="H2263">
        <v>1.92</v>
      </c>
      <c r="I2263">
        <v>-0.104</v>
      </c>
      <c r="J2263">
        <v>2.7881900000000002</v>
      </c>
    </row>
    <row r="2264" spans="1:10">
      <c r="A2264" s="14">
        <v>43474</v>
      </c>
      <c r="B2264">
        <v>2.0499999999999998</v>
      </c>
      <c r="C2264">
        <v>2.2524999999999999</v>
      </c>
      <c r="D2264">
        <v>-0.73219999999999996</v>
      </c>
      <c r="E2264">
        <v>-0.318</v>
      </c>
      <c r="F2264">
        <v>0.90088000000000001</v>
      </c>
      <c r="G2264">
        <v>-0.10367</v>
      </c>
      <c r="H2264">
        <v>1.9159999999999999</v>
      </c>
      <c r="I2264">
        <v>-9.9000000000000005E-2</v>
      </c>
      <c r="J2264">
        <v>2.8006899999999999</v>
      </c>
    </row>
    <row r="2265" spans="1:10">
      <c r="A2265" s="14">
        <v>43475</v>
      </c>
      <c r="B2265">
        <v>2.0556999999999999</v>
      </c>
      <c r="C2265">
        <v>2.2400000000000002</v>
      </c>
      <c r="D2265">
        <v>-0.73580000000000001</v>
      </c>
      <c r="E2265">
        <v>-0.318</v>
      </c>
      <c r="F2265">
        <v>0.90637999999999996</v>
      </c>
      <c r="G2265">
        <v>-0.113</v>
      </c>
      <c r="H2265">
        <v>1.93</v>
      </c>
      <c r="I2265">
        <v>-9.4E-2</v>
      </c>
      <c r="J2265">
        <v>2.8036300000000001</v>
      </c>
    </row>
    <row r="2266" spans="1:10">
      <c r="A2266" s="14">
        <v>43476</v>
      </c>
      <c r="B2266">
        <v>2.06</v>
      </c>
      <c r="C2266">
        <v>2.2362500000000001</v>
      </c>
      <c r="D2266">
        <v>-0.73680000000000001</v>
      </c>
      <c r="E2266">
        <v>-0.318</v>
      </c>
      <c r="F2266">
        <v>0.90600000000000003</v>
      </c>
      <c r="G2266">
        <v>-9.2829999999999996E-2</v>
      </c>
      <c r="H2266">
        <v>1.925</v>
      </c>
      <c r="I2266">
        <v>-8.4000000000000005E-2</v>
      </c>
      <c r="J2266">
        <v>2.7919999999999998</v>
      </c>
    </row>
    <row r="2267" spans="1:10">
      <c r="A2267" s="14">
        <v>43479</v>
      </c>
      <c r="B2267">
        <v>2.0627</v>
      </c>
      <c r="C2267">
        <v>2.23</v>
      </c>
      <c r="D2267">
        <v>-0.73180000000000001</v>
      </c>
      <c r="E2267">
        <v>-0.317</v>
      </c>
      <c r="F2267">
        <v>0.91300000000000003</v>
      </c>
      <c r="G2267">
        <v>-9.2499999999999999E-2</v>
      </c>
      <c r="H2267">
        <v>1.92</v>
      </c>
      <c r="I2267">
        <v>-7.4999999999999997E-2</v>
      </c>
      <c r="J2267">
        <v>2.7896299999999998</v>
      </c>
    </row>
    <row r="2268" spans="1:10">
      <c r="A2268" s="14">
        <v>43480</v>
      </c>
      <c r="B2268">
        <v>2.0647000000000002</v>
      </c>
      <c r="C2268">
        <v>2.21875</v>
      </c>
      <c r="D2268">
        <v>-0.73919999999999997</v>
      </c>
      <c r="E2268">
        <v>-0.317</v>
      </c>
      <c r="F2268">
        <v>0.90837999999999997</v>
      </c>
      <c r="G2268">
        <v>-8.5169999999999996E-2</v>
      </c>
      <c r="H2268">
        <v>1.91</v>
      </c>
      <c r="I2268">
        <v>-0.08</v>
      </c>
      <c r="J2268">
        <v>2.82375</v>
      </c>
    </row>
    <row r="2269" spans="1:10">
      <c r="A2269" s="14">
        <v>43481</v>
      </c>
      <c r="B2269">
        <v>2.0648</v>
      </c>
      <c r="C2269">
        <v>2.2062499999999998</v>
      </c>
      <c r="D2269">
        <v>-0.73440000000000005</v>
      </c>
      <c r="E2269">
        <v>-0.316</v>
      </c>
      <c r="F2269">
        <v>0.90993999999999997</v>
      </c>
      <c r="G2269">
        <v>-7.5670000000000001E-2</v>
      </c>
      <c r="H2269">
        <v>1.92</v>
      </c>
      <c r="I2269">
        <v>-8.2000000000000003E-2</v>
      </c>
      <c r="J2269">
        <v>2.8216299999999999</v>
      </c>
    </row>
    <row r="2270" spans="1:10">
      <c r="A2270" s="14">
        <v>43482</v>
      </c>
      <c r="B2270">
        <v>2.0613000000000001</v>
      </c>
      <c r="C2270">
        <v>2.1924999999999999</v>
      </c>
      <c r="D2270">
        <v>-0.72760000000000002</v>
      </c>
      <c r="E2270">
        <v>-0.316</v>
      </c>
      <c r="F2270">
        <v>0.90705999999999998</v>
      </c>
      <c r="G2270">
        <v>-7.6329999999999995E-2</v>
      </c>
      <c r="H2270">
        <v>1.905</v>
      </c>
      <c r="I2270">
        <v>-8.3000000000000004E-2</v>
      </c>
      <c r="J2270">
        <v>2.8134399999999999</v>
      </c>
    </row>
    <row r="2271" spans="1:10">
      <c r="A2271" s="14">
        <v>43483</v>
      </c>
      <c r="B2271">
        <v>2.0625</v>
      </c>
      <c r="C2271">
        <v>2.19</v>
      </c>
      <c r="D2271">
        <v>-0.72319999999999995</v>
      </c>
      <c r="E2271">
        <v>-0.316</v>
      </c>
      <c r="F2271">
        <v>0.90330999999999995</v>
      </c>
      <c r="G2271">
        <v>-7.1499999999999994E-2</v>
      </c>
      <c r="H2271">
        <v>1.905</v>
      </c>
      <c r="I2271">
        <v>-8.3000000000000004E-2</v>
      </c>
      <c r="J2271">
        <v>2.8029999999999999</v>
      </c>
    </row>
    <row r="2272" spans="1:10">
      <c r="A2272" s="14">
        <v>43486</v>
      </c>
      <c r="B2272">
        <v>2.0737999999999999</v>
      </c>
      <c r="C2272">
        <v>2.19</v>
      </c>
      <c r="D2272">
        <v>-0.71799999999999997</v>
      </c>
      <c r="E2272">
        <v>-0.316</v>
      </c>
      <c r="F2272">
        <v>0.90505999999999998</v>
      </c>
      <c r="G2272">
        <v>-7.5829999999999995E-2</v>
      </c>
      <c r="H2272">
        <v>1.9</v>
      </c>
      <c r="I2272">
        <v>-8.2000000000000003E-2</v>
      </c>
      <c r="J2272">
        <v>2.7970000000000002</v>
      </c>
    </row>
    <row r="2273" spans="1:10">
      <c r="A2273" s="14">
        <v>43487</v>
      </c>
      <c r="B2273">
        <v>2.0817999999999999</v>
      </c>
      <c r="C2273">
        <v>2.1875</v>
      </c>
      <c r="D2273">
        <v>-0.71340000000000003</v>
      </c>
      <c r="E2273">
        <v>-0.316</v>
      </c>
      <c r="F2273">
        <v>0.91244000000000003</v>
      </c>
      <c r="G2273">
        <v>-7.2669999999999998E-2</v>
      </c>
      <c r="H2273">
        <v>1.895</v>
      </c>
      <c r="I2273">
        <v>-8.2000000000000003E-2</v>
      </c>
      <c r="J2273">
        <v>2.8076300000000001</v>
      </c>
    </row>
    <row r="2274" spans="1:10">
      <c r="A2274" s="14">
        <v>43488</v>
      </c>
      <c r="B2274">
        <v>2.0853999999999999</v>
      </c>
      <c r="C2274">
        <v>2.1775000000000002</v>
      </c>
      <c r="D2274">
        <v>-0.71179999999999999</v>
      </c>
      <c r="E2274">
        <v>-0.316</v>
      </c>
      <c r="F2274">
        <v>0.90993999999999997</v>
      </c>
      <c r="G2274">
        <v>-7.3999999999999996E-2</v>
      </c>
      <c r="H2274">
        <v>1.885</v>
      </c>
      <c r="I2274">
        <v>-0.08</v>
      </c>
      <c r="J2274">
        <v>2.7938800000000001</v>
      </c>
    </row>
    <row r="2275" spans="1:10">
      <c r="A2275" s="14">
        <v>43489</v>
      </c>
      <c r="B2275">
        <v>2.0811000000000002</v>
      </c>
      <c r="C2275">
        <v>2.1775000000000002</v>
      </c>
      <c r="D2275">
        <v>-0.70979999999999999</v>
      </c>
      <c r="E2275">
        <v>-0.316</v>
      </c>
      <c r="F2275">
        <v>0.90919000000000005</v>
      </c>
      <c r="G2275">
        <v>-7.5670000000000001E-2</v>
      </c>
      <c r="H2275">
        <v>1.885</v>
      </c>
      <c r="I2275">
        <v>-7.6999999999999999E-2</v>
      </c>
      <c r="J2275">
        <v>2.7949999999999999</v>
      </c>
    </row>
    <row r="2276" spans="1:10">
      <c r="A2276" s="14">
        <v>43490</v>
      </c>
      <c r="B2276">
        <v>2.0794999999999999</v>
      </c>
      <c r="C2276">
        <v>2.1749999999999998</v>
      </c>
      <c r="D2276">
        <v>-0.71160000000000001</v>
      </c>
      <c r="E2276">
        <v>-0.316</v>
      </c>
      <c r="F2276">
        <v>0.90537999999999996</v>
      </c>
      <c r="G2276">
        <v>-7.4499999999999997E-2</v>
      </c>
      <c r="H2276">
        <v>1.885</v>
      </c>
      <c r="I2276">
        <v>-7.6999999999999999E-2</v>
      </c>
      <c r="J2276">
        <v>2.8038799999999999</v>
      </c>
    </row>
    <row r="2277" spans="1:10">
      <c r="A2277" s="14">
        <v>43494</v>
      </c>
      <c r="B2277">
        <v>2.0741999999999998</v>
      </c>
      <c r="C2277">
        <v>2.1749999999999998</v>
      </c>
      <c r="D2277">
        <v>-0.70899999999999996</v>
      </c>
      <c r="E2277">
        <v>-0.316</v>
      </c>
      <c r="F2277">
        <v>0.90225</v>
      </c>
      <c r="G2277">
        <v>-7.1999999999999995E-2</v>
      </c>
      <c r="H2277">
        <v>1.895</v>
      </c>
      <c r="I2277">
        <v>-8.1000000000000003E-2</v>
      </c>
      <c r="J2277">
        <v>2.7968099999999998</v>
      </c>
    </row>
    <row r="2278" spans="1:10">
      <c r="A2278" s="14">
        <v>43495</v>
      </c>
      <c r="B2278">
        <v>2.0724</v>
      </c>
      <c r="C2278">
        <v>2.1687500000000002</v>
      </c>
      <c r="D2278">
        <v>-0.7036</v>
      </c>
      <c r="E2278">
        <v>-0.316</v>
      </c>
      <c r="F2278">
        <v>0.90656000000000003</v>
      </c>
      <c r="G2278">
        <v>-7.1669999999999998E-2</v>
      </c>
      <c r="H2278">
        <v>1.895</v>
      </c>
      <c r="I2278">
        <v>-8.2000000000000003E-2</v>
      </c>
      <c r="J2278">
        <v>2.7825000000000002</v>
      </c>
    </row>
    <row r="2279" spans="1:10">
      <c r="A2279" s="14">
        <v>43496</v>
      </c>
      <c r="B2279">
        <v>2.0657999999999999</v>
      </c>
      <c r="C2279">
        <v>2.1575000000000002</v>
      </c>
      <c r="D2279">
        <v>-0.7026</v>
      </c>
      <c r="E2279">
        <v>-0.316</v>
      </c>
      <c r="F2279">
        <v>0.90419000000000005</v>
      </c>
      <c r="G2279">
        <v>-7.3499999999999996E-2</v>
      </c>
      <c r="H2279">
        <v>1.89</v>
      </c>
      <c r="I2279">
        <v>-8.1000000000000003E-2</v>
      </c>
      <c r="J2279">
        <v>2.79888</v>
      </c>
    </row>
    <row r="2280" spans="1:10">
      <c r="A2280" s="14">
        <v>43497</v>
      </c>
      <c r="B2280">
        <v>2.0499999999999998</v>
      </c>
      <c r="C2280">
        <v>2.1575000000000002</v>
      </c>
      <c r="D2280">
        <v>-0.70399999999999996</v>
      </c>
      <c r="E2280">
        <v>-0.316</v>
      </c>
      <c r="F2280">
        <v>0.91762999999999995</v>
      </c>
      <c r="G2280">
        <v>-6.583E-2</v>
      </c>
      <c r="H2280">
        <v>1.895</v>
      </c>
      <c r="I2280">
        <v>-0.08</v>
      </c>
      <c r="J2280">
        <v>2.7969400000000002</v>
      </c>
    </row>
    <row r="2281" spans="1:10">
      <c r="A2281" s="14">
        <v>43500</v>
      </c>
      <c r="B2281">
        <v>2.04</v>
      </c>
      <c r="C2281">
        <v>2.1575000000000002</v>
      </c>
      <c r="D2281">
        <v>-0.70240000000000002</v>
      </c>
      <c r="E2281">
        <v>-0.316</v>
      </c>
      <c r="F2281">
        <v>0.91969000000000001</v>
      </c>
      <c r="G2281">
        <v>-6.8669999999999995E-2</v>
      </c>
      <c r="H2281">
        <v>1.905</v>
      </c>
      <c r="I2281">
        <v>-7.8E-2</v>
      </c>
      <c r="J2281">
        <v>2.7873100000000002</v>
      </c>
    </row>
    <row r="2282" spans="1:10">
      <c r="A2282" s="14">
        <v>43501</v>
      </c>
      <c r="B2282">
        <v>2.0282</v>
      </c>
      <c r="C2282">
        <v>2.1575000000000002</v>
      </c>
      <c r="D2282">
        <v>-0.70340000000000003</v>
      </c>
      <c r="E2282">
        <v>-0.316</v>
      </c>
      <c r="F2282">
        <v>0.92156000000000005</v>
      </c>
      <c r="G2282">
        <v>-6.6500000000000004E-2</v>
      </c>
      <c r="H2282">
        <v>1.905</v>
      </c>
      <c r="I2282">
        <v>-7.6999999999999999E-2</v>
      </c>
      <c r="J2282">
        <v>2.77894</v>
      </c>
    </row>
    <row r="2283" spans="1:10">
      <c r="A2283" s="14">
        <v>43502</v>
      </c>
      <c r="B2283">
        <v>2.02</v>
      </c>
      <c r="C2283">
        <v>2.15625</v>
      </c>
      <c r="D2283">
        <v>-0.70199999999999996</v>
      </c>
      <c r="E2283">
        <v>-0.316</v>
      </c>
      <c r="F2283">
        <v>0.92793999999999999</v>
      </c>
      <c r="G2283">
        <v>-7.0169999999999996E-2</v>
      </c>
      <c r="H2283">
        <v>1.905</v>
      </c>
      <c r="I2283">
        <v>-8.2000000000000003E-2</v>
      </c>
      <c r="J2283">
        <v>2.7734399999999999</v>
      </c>
    </row>
    <row r="2284" spans="1:10">
      <c r="A2284" s="14">
        <v>43503</v>
      </c>
      <c r="B2284">
        <v>2.0183</v>
      </c>
      <c r="C2284">
        <v>2.1487500000000002</v>
      </c>
      <c r="D2284">
        <v>-0.70279999999999998</v>
      </c>
      <c r="E2284">
        <v>-0.316</v>
      </c>
      <c r="F2284">
        <v>0.92356000000000005</v>
      </c>
      <c r="G2284">
        <v>-7.7499999999999999E-2</v>
      </c>
      <c r="H2284">
        <v>1.895</v>
      </c>
      <c r="I2284">
        <v>-8.4000000000000005E-2</v>
      </c>
      <c r="J2284">
        <v>2.7803100000000001</v>
      </c>
    </row>
    <row r="2285" spans="1:10">
      <c r="A2285" s="14">
        <v>43504</v>
      </c>
      <c r="B2285">
        <v>2.0053999999999998</v>
      </c>
      <c r="C2285">
        <v>2.1437499999999998</v>
      </c>
      <c r="D2285">
        <v>-0.70099999999999996</v>
      </c>
      <c r="E2285">
        <v>-0.316</v>
      </c>
      <c r="F2285">
        <v>0.92744000000000004</v>
      </c>
      <c r="G2285">
        <v>-8.3169999999999994E-2</v>
      </c>
      <c r="H2285">
        <v>1.895</v>
      </c>
      <c r="I2285">
        <v>-7.9000000000000001E-2</v>
      </c>
      <c r="J2285">
        <v>2.7757499999999999</v>
      </c>
    </row>
    <row r="2286" spans="1:10">
      <c r="A2286" s="14">
        <v>43507</v>
      </c>
      <c r="B2286">
        <v>1.9936</v>
      </c>
      <c r="C2286">
        <v>2.1349999999999998</v>
      </c>
      <c r="D2286">
        <v>-0.70199999999999996</v>
      </c>
      <c r="E2286">
        <v>-0.316</v>
      </c>
      <c r="F2286">
        <v>0.92749999999999999</v>
      </c>
      <c r="G2286">
        <v>-8.3169999999999994E-2</v>
      </c>
      <c r="H2286">
        <v>1.895</v>
      </c>
      <c r="I2286">
        <v>-7.8E-2</v>
      </c>
      <c r="J2286">
        <v>2.7610000000000001</v>
      </c>
    </row>
    <row r="2287" spans="1:10">
      <c r="A2287" s="14">
        <v>43508</v>
      </c>
      <c r="B2287">
        <v>1.99</v>
      </c>
      <c r="C2287">
        <v>2.13</v>
      </c>
      <c r="D2287">
        <v>-0.70120000000000005</v>
      </c>
      <c r="E2287">
        <v>-0.316</v>
      </c>
      <c r="F2287">
        <v>0.92488000000000004</v>
      </c>
      <c r="G2287">
        <v>-7.8829999999999997E-2</v>
      </c>
      <c r="H2287">
        <v>1.895</v>
      </c>
      <c r="I2287">
        <v>-0.08</v>
      </c>
      <c r="J2287">
        <v>2.7723800000000001</v>
      </c>
    </row>
    <row r="2288" spans="1:10">
      <c r="A2288" s="14">
        <v>43509</v>
      </c>
      <c r="B2288">
        <v>1.9850000000000001</v>
      </c>
      <c r="C2288">
        <v>2.125</v>
      </c>
      <c r="D2288">
        <v>-0.70040000000000002</v>
      </c>
      <c r="E2288">
        <v>-0.316</v>
      </c>
      <c r="F2288">
        <v>0.92474999999999996</v>
      </c>
      <c r="G2288">
        <v>-7.8E-2</v>
      </c>
      <c r="H2288">
        <v>1.895</v>
      </c>
      <c r="I2288">
        <v>-8.3000000000000004E-2</v>
      </c>
      <c r="J2288">
        <v>2.7792500000000002</v>
      </c>
    </row>
    <row r="2289" spans="1:10">
      <c r="A2289" s="14">
        <v>43510</v>
      </c>
      <c r="B2289">
        <v>1.98</v>
      </c>
      <c r="C2289">
        <v>2.1175000000000002</v>
      </c>
      <c r="D2289">
        <v>-0.70240000000000002</v>
      </c>
      <c r="E2289">
        <v>-0.315</v>
      </c>
      <c r="F2289">
        <v>0.91913</v>
      </c>
      <c r="G2289">
        <v>-8.967E-2</v>
      </c>
      <c r="H2289">
        <v>1.89</v>
      </c>
      <c r="I2289">
        <v>-7.8E-2</v>
      </c>
      <c r="J2289">
        <v>2.7706300000000001</v>
      </c>
    </row>
    <row r="2290" spans="1:10">
      <c r="A2290" s="14">
        <v>43511</v>
      </c>
      <c r="B2290">
        <v>1.9709000000000001</v>
      </c>
      <c r="C2290">
        <v>2.1150000000000002</v>
      </c>
      <c r="D2290">
        <v>-0.70099999999999996</v>
      </c>
      <c r="E2290">
        <v>-0.315</v>
      </c>
      <c r="F2290">
        <v>0.92562999999999995</v>
      </c>
      <c r="G2290">
        <v>-8.6330000000000004E-2</v>
      </c>
      <c r="H2290">
        <v>1.905</v>
      </c>
      <c r="I2290">
        <v>-7.8E-2</v>
      </c>
      <c r="J2290">
        <v>2.7647499999999998</v>
      </c>
    </row>
    <row r="2291" spans="1:10">
      <c r="A2291" s="14">
        <v>43514</v>
      </c>
      <c r="B2291">
        <v>1.95</v>
      </c>
      <c r="C2291">
        <v>2.1074999999999999</v>
      </c>
      <c r="D2291">
        <v>-0.69879999999999998</v>
      </c>
      <c r="E2291">
        <v>-0.314</v>
      </c>
      <c r="F2291">
        <v>0.91937999999999998</v>
      </c>
      <c r="G2291">
        <v>-8.5669999999999996E-2</v>
      </c>
      <c r="H2291">
        <v>1.915</v>
      </c>
      <c r="I2291">
        <v>-7.5999999999999998E-2</v>
      </c>
      <c r="J2291">
        <v>2.75163</v>
      </c>
    </row>
    <row r="2292" spans="1:10">
      <c r="A2292" s="14">
        <v>43515</v>
      </c>
      <c r="B2292">
        <v>1.9296</v>
      </c>
      <c r="C2292">
        <v>2.1074999999999999</v>
      </c>
      <c r="D2292">
        <v>-0.70040000000000002</v>
      </c>
      <c r="E2292">
        <v>-0.312</v>
      </c>
      <c r="F2292">
        <v>0.92300000000000004</v>
      </c>
      <c r="G2292">
        <v>-8.6499999999999994E-2</v>
      </c>
      <c r="H2292">
        <v>1.925</v>
      </c>
      <c r="I2292">
        <v>-7.2999999999999995E-2</v>
      </c>
      <c r="J2292">
        <v>2.7505000000000002</v>
      </c>
    </row>
    <row r="2293" spans="1:10">
      <c r="A2293" s="14">
        <v>43516</v>
      </c>
      <c r="B2293">
        <v>1.91</v>
      </c>
      <c r="C2293">
        <v>2.105</v>
      </c>
      <c r="D2293">
        <v>-0.69940000000000002</v>
      </c>
      <c r="E2293">
        <v>-0.312</v>
      </c>
      <c r="F2293">
        <v>0.93088000000000004</v>
      </c>
      <c r="G2293">
        <v>-7.4499999999999997E-2</v>
      </c>
      <c r="H2293">
        <v>1.92</v>
      </c>
      <c r="I2293">
        <v>-6.9000000000000006E-2</v>
      </c>
      <c r="J2293">
        <v>2.74438</v>
      </c>
    </row>
    <row r="2294" spans="1:10">
      <c r="A2294" s="14">
        <v>43517</v>
      </c>
      <c r="B2294">
        <v>1.9094</v>
      </c>
      <c r="C2294">
        <v>2.09375</v>
      </c>
      <c r="D2294">
        <v>-0.70540000000000003</v>
      </c>
      <c r="E2294">
        <v>-0.311</v>
      </c>
      <c r="F2294">
        <v>0.92413000000000001</v>
      </c>
      <c r="G2294">
        <v>-9.9669999999999995E-2</v>
      </c>
      <c r="H2294">
        <v>1.94</v>
      </c>
      <c r="I2294">
        <v>-6.6000000000000003E-2</v>
      </c>
      <c r="J2294">
        <v>2.7362500000000001</v>
      </c>
    </row>
    <row r="2295" spans="1:10">
      <c r="A2295" s="14">
        <v>43518</v>
      </c>
      <c r="B2295">
        <v>1.8946000000000001</v>
      </c>
      <c r="C2295">
        <v>2.085</v>
      </c>
      <c r="D2295">
        <v>-0.71299999999999997</v>
      </c>
      <c r="E2295">
        <v>-0.311</v>
      </c>
      <c r="F2295">
        <v>0.91200000000000003</v>
      </c>
      <c r="G2295">
        <v>-8.8669999999999999E-2</v>
      </c>
      <c r="H2295">
        <v>1.9550000000000001</v>
      </c>
      <c r="I2295">
        <v>-6.2E-2</v>
      </c>
      <c r="J2295">
        <v>2.7374999999999998</v>
      </c>
    </row>
    <row r="2296" spans="1:10">
      <c r="A2296" s="14">
        <v>43521</v>
      </c>
      <c r="B2296">
        <v>1.8911</v>
      </c>
      <c r="C2296">
        <v>2.08</v>
      </c>
      <c r="D2296">
        <v>-0.70620000000000005</v>
      </c>
      <c r="E2296">
        <v>-0.311</v>
      </c>
      <c r="F2296">
        <v>0.91349999999999998</v>
      </c>
      <c r="G2296">
        <v>-8.2000000000000003E-2</v>
      </c>
      <c r="H2296">
        <v>1.9650000000000001</v>
      </c>
      <c r="I2296">
        <v>-6.5000000000000002E-2</v>
      </c>
      <c r="J2296">
        <v>2.7326299999999999</v>
      </c>
    </row>
    <row r="2297" spans="1:10">
      <c r="A2297" s="14">
        <v>43522</v>
      </c>
      <c r="B2297">
        <v>1.8789</v>
      </c>
      <c r="C2297">
        <v>2.0625</v>
      </c>
      <c r="D2297">
        <v>-0.70320000000000005</v>
      </c>
      <c r="E2297">
        <v>-0.311</v>
      </c>
      <c r="F2297">
        <v>0.91674999999999995</v>
      </c>
      <c r="G2297">
        <v>-7.9670000000000005E-2</v>
      </c>
      <c r="H2297">
        <v>1.9750000000000001</v>
      </c>
      <c r="I2297">
        <v>-7.1999999999999995E-2</v>
      </c>
      <c r="J2297">
        <v>2.7343799999999998</v>
      </c>
    </row>
    <row r="2298" spans="1:10">
      <c r="A2298" s="14">
        <v>43523</v>
      </c>
      <c r="B2298">
        <v>1.87</v>
      </c>
      <c r="C2298">
        <v>2.0525000000000002</v>
      </c>
      <c r="D2298">
        <v>-0.70579999999999998</v>
      </c>
      <c r="E2298">
        <v>-0.309</v>
      </c>
      <c r="F2298">
        <v>0.91537999999999997</v>
      </c>
      <c r="G2298">
        <v>-8.4669999999999995E-2</v>
      </c>
      <c r="H2298">
        <v>1.99</v>
      </c>
      <c r="I2298">
        <v>-7.1999999999999995E-2</v>
      </c>
      <c r="J2298">
        <v>2.7385000000000002</v>
      </c>
    </row>
    <row r="2299" spans="1:10">
      <c r="A2299" s="14">
        <v>43524</v>
      </c>
      <c r="B2299">
        <v>1.8691</v>
      </c>
      <c r="C2299">
        <v>2.0487500000000001</v>
      </c>
      <c r="D2299">
        <v>-0.71079999999999999</v>
      </c>
      <c r="E2299">
        <v>-0.31</v>
      </c>
      <c r="F2299">
        <v>0.90337999999999996</v>
      </c>
      <c r="G2299">
        <v>-9.35E-2</v>
      </c>
      <c r="H2299">
        <v>1.99</v>
      </c>
      <c r="I2299">
        <v>-7.0999999999999994E-2</v>
      </c>
      <c r="J2299">
        <v>2.7376299999999998</v>
      </c>
    </row>
    <row r="2300" spans="1:10">
      <c r="A2300" s="14">
        <v>43525</v>
      </c>
      <c r="B2300">
        <v>1.8706</v>
      </c>
      <c r="C2300">
        <v>2.0437500000000002</v>
      </c>
      <c r="D2300">
        <v>-0.71140000000000003</v>
      </c>
      <c r="E2300">
        <v>-0.31</v>
      </c>
      <c r="F2300">
        <v>0.89688000000000001</v>
      </c>
      <c r="G2300">
        <v>-0.10050000000000001</v>
      </c>
      <c r="H2300">
        <v>1.9950000000000001</v>
      </c>
      <c r="I2300">
        <v>-7.0000000000000007E-2</v>
      </c>
      <c r="J2300">
        <v>2.6970000000000001</v>
      </c>
    </row>
    <row r="2301" spans="1:10">
      <c r="A2301" s="14">
        <v>43528</v>
      </c>
      <c r="B2301">
        <v>1.8809</v>
      </c>
      <c r="C2301">
        <v>2.04</v>
      </c>
      <c r="D2301">
        <v>-0.70979999999999999</v>
      </c>
      <c r="E2301">
        <v>-0.309</v>
      </c>
      <c r="F2301">
        <v>0.88275000000000003</v>
      </c>
      <c r="G2301">
        <v>-8.9829999999999993E-2</v>
      </c>
      <c r="H2301">
        <v>2.0099999999999998</v>
      </c>
      <c r="I2301">
        <v>-7.2999999999999995E-2</v>
      </c>
      <c r="J2301">
        <v>2.6977500000000001</v>
      </c>
    </row>
    <row r="2302" spans="1:10">
      <c r="A2302" s="14">
        <v>43529</v>
      </c>
      <c r="B2302">
        <v>1.8837999999999999</v>
      </c>
      <c r="C2302">
        <v>2.04</v>
      </c>
      <c r="D2302">
        <v>-0.70760000000000001</v>
      </c>
      <c r="E2302">
        <v>-0.309</v>
      </c>
      <c r="F2302">
        <v>0.875</v>
      </c>
      <c r="G2302">
        <v>-8.8669999999999999E-2</v>
      </c>
      <c r="H2302">
        <v>2</v>
      </c>
      <c r="I2302">
        <v>-6.9000000000000006E-2</v>
      </c>
      <c r="J2302">
        <v>2.6880000000000002</v>
      </c>
    </row>
    <row r="2303" spans="1:10">
      <c r="A2303" s="14">
        <v>43530</v>
      </c>
      <c r="B2303">
        <v>1.88</v>
      </c>
      <c r="C2303">
        <v>2.04</v>
      </c>
      <c r="D2303">
        <v>-0.71319999999999995</v>
      </c>
      <c r="E2303">
        <v>-0.31</v>
      </c>
      <c r="F2303">
        <v>0.86824999999999997</v>
      </c>
      <c r="G2303">
        <v>-8.2170000000000007E-2</v>
      </c>
      <c r="H2303">
        <v>2</v>
      </c>
      <c r="I2303">
        <v>-7.0000000000000007E-2</v>
      </c>
      <c r="J2303">
        <v>2.6928800000000002</v>
      </c>
    </row>
    <row r="2304" spans="1:10">
      <c r="A2304" s="14">
        <v>43531</v>
      </c>
      <c r="B2304">
        <v>1.8633</v>
      </c>
      <c r="C2304">
        <v>2.0350000000000001</v>
      </c>
      <c r="D2304">
        <v>-0.71779999999999999</v>
      </c>
      <c r="E2304">
        <v>-0.309</v>
      </c>
      <c r="F2304">
        <v>0.86963000000000001</v>
      </c>
      <c r="G2304">
        <v>-8.2170000000000007E-2</v>
      </c>
      <c r="H2304">
        <v>2</v>
      </c>
      <c r="I2304">
        <v>-7.2999999999999995E-2</v>
      </c>
      <c r="J2304">
        <v>2.6837499999999999</v>
      </c>
    </row>
    <row r="2305" spans="1:10">
      <c r="A2305" s="14">
        <v>43532</v>
      </c>
      <c r="B2305">
        <v>1.86</v>
      </c>
      <c r="C2305">
        <v>2.0325000000000002</v>
      </c>
      <c r="D2305">
        <v>-0.71840000000000004</v>
      </c>
      <c r="E2305">
        <v>-0.31</v>
      </c>
      <c r="F2305">
        <v>0.86724999999999997</v>
      </c>
      <c r="G2305">
        <v>-8.3500000000000005E-2</v>
      </c>
      <c r="H2305">
        <v>2</v>
      </c>
      <c r="I2305">
        <v>-7.3999999999999996E-2</v>
      </c>
      <c r="J2305">
        <v>2.6938800000000001</v>
      </c>
    </row>
    <row r="2306" spans="1:10">
      <c r="A2306" s="14">
        <v>43535</v>
      </c>
      <c r="B2306">
        <v>1.86</v>
      </c>
      <c r="C2306">
        <v>2.0325000000000002</v>
      </c>
      <c r="D2306">
        <v>-0.71760000000000002</v>
      </c>
      <c r="E2306">
        <v>-0.309</v>
      </c>
      <c r="F2306">
        <v>0.86987999999999999</v>
      </c>
      <c r="G2306">
        <v>-8.7830000000000005E-2</v>
      </c>
      <c r="H2306">
        <v>1.99</v>
      </c>
      <c r="I2306">
        <v>-7.1999999999999995E-2</v>
      </c>
      <c r="J2306">
        <v>2.6828799999999999</v>
      </c>
    </row>
    <row r="2307" spans="1:10">
      <c r="A2307" s="14">
        <v>43536</v>
      </c>
      <c r="B2307">
        <v>1.8694</v>
      </c>
      <c r="C2307">
        <v>2.0325000000000002</v>
      </c>
      <c r="D2307">
        <v>-0.71719999999999995</v>
      </c>
      <c r="E2307">
        <v>-0.309</v>
      </c>
      <c r="F2307">
        <v>0.86875000000000002</v>
      </c>
      <c r="G2307">
        <v>-8.4830000000000003E-2</v>
      </c>
      <c r="H2307">
        <v>2</v>
      </c>
      <c r="I2307">
        <v>-6.7000000000000004E-2</v>
      </c>
      <c r="J2307">
        <v>2.6436299999999999</v>
      </c>
    </row>
    <row r="2308" spans="1:10">
      <c r="A2308" s="14">
        <v>43537</v>
      </c>
      <c r="B2308">
        <v>1.8671</v>
      </c>
      <c r="C2308">
        <v>2.0262500000000001</v>
      </c>
      <c r="D2308">
        <v>-0.71940000000000004</v>
      </c>
      <c r="E2308">
        <v>-0.31</v>
      </c>
      <c r="F2308">
        <v>0.86638000000000004</v>
      </c>
      <c r="G2308">
        <v>-8.2000000000000003E-2</v>
      </c>
      <c r="H2308">
        <v>2</v>
      </c>
      <c r="I2308">
        <v>-6.0999999999999999E-2</v>
      </c>
      <c r="J2308">
        <v>2.6412499999999999</v>
      </c>
    </row>
    <row r="2309" spans="1:10">
      <c r="A2309" s="14">
        <v>43538</v>
      </c>
      <c r="B2309">
        <v>1.85</v>
      </c>
      <c r="C2309">
        <v>2.0225</v>
      </c>
      <c r="D2309">
        <v>-0.72099999999999997</v>
      </c>
      <c r="E2309">
        <v>-0.308</v>
      </c>
      <c r="F2309">
        <v>0.85863</v>
      </c>
      <c r="G2309">
        <v>-8.1670000000000006E-2</v>
      </c>
      <c r="H2309">
        <v>2</v>
      </c>
      <c r="I2309">
        <v>-5.1999999999999998E-2</v>
      </c>
      <c r="J2309">
        <v>2.6633800000000001</v>
      </c>
    </row>
    <row r="2310" spans="1:10">
      <c r="A2310" s="14">
        <v>43539</v>
      </c>
      <c r="B2310">
        <v>1.8439000000000001</v>
      </c>
      <c r="C2310">
        <v>2.0175000000000001</v>
      </c>
      <c r="D2310">
        <v>-0.71479999999999999</v>
      </c>
      <c r="E2310">
        <v>-0.308</v>
      </c>
      <c r="F2310">
        <v>0.86475000000000002</v>
      </c>
      <c r="G2310">
        <v>-8.0829999999999999E-2</v>
      </c>
      <c r="H2310">
        <v>1.99</v>
      </c>
      <c r="I2310">
        <v>-5.6000000000000001E-2</v>
      </c>
      <c r="J2310">
        <v>2.6509999999999998</v>
      </c>
    </row>
    <row r="2311" spans="1:10">
      <c r="A2311" s="14">
        <v>43542</v>
      </c>
      <c r="B2311">
        <v>1.835</v>
      </c>
      <c r="C2311">
        <v>2.0175000000000001</v>
      </c>
      <c r="D2311">
        <v>-0.71079999999999999</v>
      </c>
      <c r="E2311">
        <v>-0.308</v>
      </c>
      <c r="F2311">
        <v>0.85924999999999996</v>
      </c>
      <c r="G2311">
        <v>-7.8170000000000003E-2</v>
      </c>
      <c r="H2311">
        <v>1.99</v>
      </c>
      <c r="I2311">
        <v>-5.7000000000000002E-2</v>
      </c>
      <c r="J2311">
        <v>2.6462500000000002</v>
      </c>
    </row>
    <row r="2312" spans="1:10">
      <c r="A2312" s="14">
        <v>43543</v>
      </c>
      <c r="B2312">
        <v>1.8331</v>
      </c>
      <c r="C2312">
        <v>2.01125</v>
      </c>
      <c r="D2312">
        <v>-0.71779999999999999</v>
      </c>
      <c r="E2312">
        <v>-0.308</v>
      </c>
      <c r="F2312">
        <v>0.85975000000000001</v>
      </c>
      <c r="G2312">
        <v>-8.0329999999999999E-2</v>
      </c>
      <c r="H2312">
        <v>1.98</v>
      </c>
      <c r="I2312">
        <v>-5.1999999999999998E-2</v>
      </c>
      <c r="J2312">
        <v>2.63863</v>
      </c>
    </row>
    <row r="2313" spans="1:10">
      <c r="A2313" s="14">
        <v>43544</v>
      </c>
      <c r="B2313">
        <v>1.82</v>
      </c>
      <c r="C2313">
        <v>2.00875</v>
      </c>
      <c r="D2313">
        <v>-0.71560000000000001</v>
      </c>
      <c r="E2313">
        <v>-0.308</v>
      </c>
      <c r="F2313">
        <v>0.85663</v>
      </c>
      <c r="G2313">
        <v>-7.7670000000000003E-2</v>
      </c>
      <c r="H2313">
        <v>1.98</v>
      </c>
      <c r="I2313">
        <v>-3.9E-2</v>
      </c>
      <c r="J2313">
        <v>2.6288800000000001</v>
      </c>
    </row>
    <row r="2314" spans="1:10">
      <c r="A2314" s="14">
        <v>43545</v>
      </c>
      <c r="B2314">
        <v>1.8087</v>
      </c>
      <c r="C2314">
        <v>2.0150000000000001</v>
      </c>
      <c r="D2314">
        <v>-0.71540000000000004</v>
      </c>
      <c r="E2314">
        <v>-0.308</v>
      </c>
      <c r="F2314">
        <v>0.85487999999999997</v>
      </c>
      <c r="G2314">
        <v>-7.9670000000000005E-2</v>
      </c>
      <c r="H2314">
        <v>1.9750000000000001</v>
      </c>
      <c r="I2314">
        <v>-3.4000000000000002E-2</v>
      </c>
      <c r="J2314">
        <v>2.6261299999999999</v>
      </c>
    </row>
    <row r="2315" spans="1:10">
      <c r="A2315" s="14">
        <v>43546</v>
      </c>
      <c r="B2315">
        <v>1.81</v>
      </c>
      <c r="C2315">
        <v>2.0150000000000001</v>
      </c>
      <c r="D2315">
        <v>-0.71560000000000001</v>
      </c>
      <c r="E2315">
        <v>-0.308</v>
      </c>
      <c r="F2315">
        <v>0.85199999999999998</v>
      </c>
      <c r="G2315">
        <v>-7.8329999999999997E-2</v>
      </c>
      <c r="H2315">
        <v>1.9650000000000001</v>
      </c>
      <c r="I2315">
        <v>-3.1E-2</v>
      </c>
      <c r="J2315">
        <v>2.6151300000000002</v>
      </c>
    </row>
    <row r="2316" spans="1:10">
      <c r="A2316" s="14">
        <v>43549</v>
      </c>
      <c r="B2316">
        <v>1.81</v>
      </c>
      <c r="C2316">
        <v>2.0162499999999999</v>
      </c>
      <c r="D2316">
        <v>-0.7056</v>
      </c>
      <c r="E2316">
        <v>-0.308</v>
      </c>
      <c r="F2316">
        <v>0.85275000000000001</v>
      </c>
      <c r="G2316">
        <v>-7.3330000000000006E-2</v>
      </c>
      <c r="H2316">
        <v>1.9950000000000001</v>
      </c>
      <c r="I2316">
        <v>-2.4E-2</v>
      </c>
      <c r="J2316">
        <v>2.5985</v>
      </c>
    </row>
    <row r="2317" spans="1:10">
      <c r="A2317" s="14">
        <v>43550</v>
      </c>
      <c r="B2317">
        <v>1.8053999999999999</v>
      </c>
      <c r="C2317">
        <v>2.0187499999999998</v>
      </c>
      <c r="D2317">
        <v>-0.70440000000000003</v>
      </c>
      <c r="E2317">
        <v>-0.308</v>
      </c>
      <c r="F2317">
        <v>0.84924999999999995</v>
      </c>
      <c r="G2317">
        <v>-7.0830000000000004E-2</v>
      </c>
      <c r="H2317">
        <v>1.98</v>
      </c>
      <c r="I2317">
        <v>-3.1E-2</v>
      </c>
      <c r="J2317">
        <v>2.6076299999999999</v>
      </c>
    </row>
    <row r="2318" spans="1:10">
      <c r="A2318" s="14">
        <v>43551</v>
      </c>
      <c r="B2318">
        <v>1.8</v>
      </c>
      <c r="C2318">
        <v>2.0187499999999998</v>
      </c>
      <c r="D2318">
        <v>-0.70399999999999996</v>
      </c>
      <c r="E2318">
        <v>-0.308</v>
      </c>
      <c r="F2318">
        <v>0.84775</v>
      </c>
      <c r="G2318">
        <v>-7.1830000000000005E-2</v>
      </c>
      <c r="H2318">
        <v>1.984</v>
      </c>
      <c r="I2318">
        <v>-2.4E-2</v>
      </c>
      <c r="J2318">
        <v>2.60663</v>
      </c>
    </row>
    <row r="2319" spans="1:10">
      <c r="A2319" s="14">
        <v>43552</v>
      </c>
      <c r="B2319">
        <v>1.7749999999999999</v>
      </c>
      <c r="C2319">
        <v>2.0187499999999998</v>
      </c>
      <c r="D2319">
        <v>-0.70399999999999996</v>
      </c>
      <c r="E2319">
        <v>-0.308</v>
      </c>
      <c r="F2319">
        <v>0.84438000000000002</v>
      </c>
      <c r="G2319">
        <v>-7.3169999999999999E-2</v>
      </c>
      <c r="H2319">
        <v>1.9850000000000001</v>
      </c>
      <c r="I2319">
        <v>-1.9E-2</v>
      </c>
      <c r="J2319">
        <v>2.5945</v>
      </c>
    </row>
    <row r="2320" spans="1:10">
      <c r="A2320" s="14">
        <v>43553</v>
      </c>
      <c r="B2320">
        <v>1.7705</v>
      </c>
      <c r="C2320">
        <v>2.0175000000000001</v>
      </c>
      <c r="D2320">
        <v>-0.70520000000000005</v>
      </c>
      <c r="E2320">
        <v>-0.308</v>
      </c>
      <c r="F2320">
        <v>0.84313000000000005</v>
      </c>
      <c r="G2320">
        <v>-7.2330000000000005E-2</v>
      </c>
      <c r="H2320">
        <v>1.98</v>
      </c>
      <c r="I2320">
        <v>-1.7000000000000001E-2</v>
      </c>
      <c r="J2320">
        <v>2.6006300000000002</v>
      </c>
    </row>
    <row r="2321" spans="1:10">
      <c r="A2321" s="14">
        <v>43556</v>
      </c>
      <c r="B2321">
        <v>1.7665</v>
      </c>
      <c r="C2321">
        <v>2.0175000000000001</v>
      </c>
      <c r="D2321">
        <v>-0.70720000000000005</v>
      </c>
      <c r="E2321">
        <v>-0.30599999999999999</v>
      </c>
      <c r="F2321">
        <v>0.84599999999999997</v>
      </c>
      <c r="G2321">
        <v>-7.2499999999999995E-2</v>
      </c>
      <c r="H2321">
        <v>1.98</v>
      </c>
      <c r="I2321">
        <v>-7.0000000000000001E-3</v>
      </c>
      <c r="J2321">
        <v>2.5966300000000002</v>
      </c>
    </row>
    <row r="2322" spans="1:10">
      <c r="A2322" s="14">
        <v>43557</v>
      </c>
      <c r="B2322">
        <v>1.7673000000000001</v>
      </c>
      <c r="C2322">
        <v>2.0175000000000001</v>
      </c>
      <c r="D2322">
        <v>-0.71120000000000005</v>
      </c>
      <c r="E2322">
        <v>-0.307</v>
      </c>
      <c r="F2322">
        <v>0.84250000000000003</v>
      </c>
      <c r="G2322">
        <v>-6.9669999999999996E-2</v>
      </c>
      <c r="H2322">
        <v>1.98</v>
      </c>
      <c r="I2322">
        <v>0</v>
      </c>
      <c r="J2322">
        <v>2.60825</v>
      </c>
    </row>
    <row r="2323" spans="1:10">
      <c r="A2323" s="14">
        <v>43558</v>
      </c>
      <c r="B2323">
        <v>1.7450000000000001</v>
      </c>
      <c r="C2323">
        <v>2.0175000000000001</v>
      </c>
      <c r="D2323">
        <v>-0.71360000000000001</v>
      </c>
      <c r="E2323">
        <v>-0.307</v>
      </c>
      <c r="F2323">
        <v>0.84499999999999997</v>
      </c>
      <c r="G2323">
        <v>-7.4499999999999997E-2</v>
      </c>
      <c r="H2323">
        <v>1.97</v>
      </c>
      <c r="I2323">
        <v>1.2999999999999999E-2</v>
      </c>
      <c r="J2323">
        <v>2.5932499999999998</v>
      </c>
    </row>
    <row r="2324" spans="1:10">
      <c r="A2324" s="14">
        <v>43559</v>
      </c>
      <c r="B2324">
        <v>1.74</v>
      </c>
      <c r="C2324">
        <v>2.0175000000000001</v>
      </c>
      <c r="D2324">
        <v>-0.7036</v>
      </c>
      <c r="E2324">
        <v>-0.30599999999999999</v>
      </c>
      <c r="F2324">
        <v>0.84262999999999999</v>
      </c>
      <c r="G2324">
        <v>-7.7499999999999999E-2</v>
      </c>
      <c r="H2324">
        <v>1.97</v>
      </c>
      <c r="I2324">
        <v>2.1999999999999999E-2</v>
      </c>
      <c r="J2324">
        <v>2.6108799999999999</v>
      </c>
    </row>
    <row r="2325" spans="1:10">
      <c r="A2325" s="14">
        <v>43560</v>
      </c>
      <c r="B2325">
        <v>1.7299</v>
      </c>
      <c r="C2325">
        <v>2.0175000000000001</v>
      </c>
      <c r="D2325">
        <v>-0.70299999999999996</v>
      </c>
      <c r="E2325">
        <v>-0.308</v>
      </c>
      <c r="F2325">
        <v>0.84325000000000006</v>
      </c>
      <c r="G2325">
        <v>-7.5829999999999995E-2</v>
      </c>
      <c r="H2325">
        <v>1.9650000000000001</v>
      </c>
      <c r="I2325">
        <v>2.3E-2</v>
      </c>
      <c r="J2325">
        <v>2.61463</v>
      </c>
    </row>
    <row r="2326" spans="1:10">
      <c r="A2326" s="14">
        <v>43563</v>
      </c>
      <c r="B2326">
        <v>1.7234</v>
      </c>
      <c r="C2326">
        <v>2.0175000000000001</v>
      </c>
      <c r="D2326">
        <v>-0.70340000000000003</v>
      </c>
      <c r="E2326">
        <v>-0.308</v>
      </c>
      <c r="F2326">
        <v>0.84462999999999999</v>
      </c>
      <c r="G2326">
        <v>-8.1670000000000006E-2</v>
      </c>
      <c r="H2326">
        <v>1.97</v>
      </c>
      <c r="I2326">
        <v>2.3E-2</v>
      </c>
      <c r="J2326">
        <v>2.6252499999999999</v>
      </c>
    </row>
    <row r="2327" spans="1:10">
      <c r="A2327" s="14">
        <v>43564</v>
      </c>
      <c r="B2327">
        <v>1.7121999999999999</v>
      </c>
      <c r="C2327">
        <v>2.0175000000000001</v>
      </c>
      <c r="D2327">
        <v>-0.70920000000000005</v>
      </c>
      <c r="E2327">
        <v>-0.308</v>
      </c>
      <c r="F2327">
        <v>0.84599999999999997</v>
      </c>
      <c r="G2327">
        <v>-7.9670000000000005E-2</v>
      </c>
      <c r="H2327">
        <v>1.97</v>
      </c>
      <c r="I2327">
        <v>1.7000000000000001E-2</v>
      </c>
      <c r="J2327">
        <v>2.6326299999999998</v>
      </c>
    </row>
    <row r="2328" spans="1:10">
      <c r="A2328" s="14">
        <v>43565</v>
      </c>
      <c r="B2328">
        <v>1.6921999999999999</v>
      </c>
      <c r="C2328">
        <v>2.0175000000000001</v>
      </c>
      <c r="D2328">
        <v>-0.71319999999999995</v>
      </c>
      <c r="E2328">
        <v>-0.307</v>
      </c>
      <c r="F2328">
        <v>0.83962999999999999</v>
      </c>
      <c r="G2328">
        <v>-8.1670000000000006E-2</v>
      </c>
      <c r="H2328">
        <v>1.9810000000000001</v>
      </c>
      <c r="I2328">
        <v>1.4999999999999999E-2</v>
      </c>
      <c r="J2328">
        <v>2.6127500000000001</v>
      </c>
    </row>
    <row r="2329" spans="1:10">
      <c r="A2329" s="14">
        <v>43566</v>
      </c>
      <c r="B2329">
        <v>1.6937</v>
      </c>
      <c r="C2329">
        <v>2.0175000000000001</v>
      </c>
      <c r="D2329">
        <v>-0.70840000000000003</v>
      </c>
      <c r="E2329">
        <v>-0.308</v>
      </c>
      <c r="F2329">
        <v>0.83713000000000004</v>
      </c>
      <c r="G2329">
        <v>-7.7170000000000002E-2</v>
      </c>
      <c r="H2329">
        <v>1.98</v>
      </c>
      <c r="I2329">
        <v>1.2E-2</v>
      </c>
      <c r="J2329">
        <v>2.6070000000000002</v>
      </c>
    </row>
    <row r="2330" spans="1:10">
      <c r="A2330" s="14">
        <v>43567</v>
      </c>
      <c r="B2330">
        <v>1.69</v>
      </c>
      <c r="C2330">
        <v>2.0175000000000001</v>
      </c>
      <c r="D2330">
        <v>-0.71120000000000005</v>
      </c>
      <c r="E2330">
        <v>-0.308</v>
      </c>
      <c r="F2330">
        <v>0.83870999999999996</v>
      </c>
      <c r="G2330">
        <v>-7.467E-2</v>
      </c>
      <c r="H2330">
        <v>1.99</v>
      </c>
      <c r="I2330">
        <v>4.0000000000000001E-3</v>
      </c>
      <c r="J2330">
        <v>2.6015000000000001</v>
      </c>
    </row>
    <row r="2331" spans="1:10">
      <c r="A2331" s="14">
        <v>43570</v>
      </c>
      <c r="B2331">
        <v>1.6948000000000001</v>
      </c>
      <c r="C2331">
        <v>2.00875</v>
      </c>
      <c r="D2331">
        <v>-0.71299999999999997</v>
      </c>
      <c r="E2331">
        <v>-0.308</v>
      </c>
      <c r="F2331">
        <v>0.83038000000000001</v>
      </c>
      <c r="G2331">
        <v>-6.9669999999999996E-2</v>
      </c>
      <c r="H2331">
        <v>1.99</v>
      </c>
      <c r="I2331">
        <v>-4.0000000000000001E-3</v>
      </c>
      <c r="J2331">
        <v>2.60988</v>
      </c>
    </row>
    <row r="2332" spans="1:10">
      <c r="A2332" s="14">
        <v>43571</v>
      </c>
      <c r="B2332">
        <v>1.6904999999999999</v>
      </c>
      <c r="C2332">
        <v>2.0074999999999998</v>
      </c>
      <c r="D2332">
        <v>-0.7046</v>
      </c>
      <c r="E2332">
        <v>-0.308</v>
      </c>
      <c r="F2332">
        <v>0.83238000000000001</v>
      </c>
      <c r="G2332">
        <v>-6.3329999999999997E-2</v>
      </c>
      <c r="H2332">
        <v>1.99</v>
      </c>
      <c r="I2332">
        <v>-8.0000000000000002E-3</v>
      </c>
      <c r="J2332">
        <v>2.6087500000000001</v>
      </c>
    </row>
    <row r="2333" spans="1:10">
      <c r="A2333" s="14">
        <v>43572</v>
      </c>
      <c r="B2333">
        <v>1.6822999999999999</v>
      </c>
      <c r="C2333">
        <v>2.0074999999999998</v>
      </c>
      <c r="D2333">
        <v>-0.70320000000000005</v>
      </c>
      <c r="E2333">
        <v>-0.308</v>
      </c>
      <c r="F2333">
        <v>0.83625000000000005</v>
      </c>
      <c r="G2333">
        <v>-6.0670000000000002E-2</v>
      </c>
      <c r="H2333">
        <v>1.98</v>
      </c>
      <c r="I2333">
        <v>-1.4E-2</v>
      </c>
      <c r="J2333">
        <v>2.5973799999999998</v>
      </c>
    </row>
    <row r="2334" spans="1:10">
      <c r="A2334" s="14">
        <v>43573</v>
      </c>
      <c r="B2334">
        <v>1.6869000000000001</v>
      </c>
      <c r="C2334">
        <v>2.0074999999999998</v>
      </c>
      <c r="D2334">
        <v>-0.70379999999999998</v>
      </c>
      <c r="E2334">
        <v>-0.308</v>
      </c>
      <c r="F2334">
        <v>0.83550000000000002</v>
      </c>
      <c r="G2334">
        <v>-6.1499999999999999E-2</v>
      </c>
      <c r="H2334">
        <v>1.98</v>
      </c>
      <c r="I2334">
        <v>-1.6E-2</v>
      </c>
      <c r="J2334">
        <v>2.601</v>
      </c>
    </row>
    <row r="2335" spans="1:10">
      <c r="A2335" s="14">
        <v>43578</v>
      </c>
      <c r="B2335">
        <v>1.6861999999999999</v>
      </c>
      <c r="C2335">
        <v>2.0099999999999998</v>
      </c>
      <c r="D2335">
        <v>-0.70660000000000001</v>
      </c>
      <c r="E2335">
        <v>-0.308</v>
      </c>
      <c r="F2335">
        <v>0.83325000000000005</v>
      </c>
      <c r="G2335">
        <v>-6.4670000000000005E-2</v>
      </c>
      <c r="H2335">
        <v>1.97</v>
      </c>
      <c r="I2335">
        <v>-2.1000000000000001E-2</v>
      </c>
      <c r="J2335">
        <v>2.5917500000000002</v>
      </c>
    </row>
    <row r="2336" spans="1:10">
      <c r="A2336" s="14">
        <v>43579</v>
      </c>
      <c r="B2336">
        <v>1.6775</v>
      </c>
      <c r="C2336">
        <v>2.0125000000000002</v>
      </c>
      <c r="D2336">
        <v>-0.71220000000000006</v>
      </c>
      <c r="E2336">
        <v>-0.308</v>
      </c>
      <c r="F2336">
        <v>0.84838000000000002</v>
      </c>
      <c r="G2336">
        <v>-6.4000000000000001E-2</v>
      </c>
      <c r="H2336">
        <v>1.97</v>
      </c>
      <c r="I2336">
        <v>-2.5000000000000001E-2</v>
      </c>
      <c r="J2336">
        <v>2.5997499999999998</v>
      </c>
    </row>
    <row r="2337" spans="1:10">
      <c r="A2337" s="14">
        <v>43581</v>
      </c>
      <c r="B2337">
        <v>1.5578000000000001</v>
      </c>
      <c r="C2337">
        <v>2.0150000000000001</v>
      </c>
      <c r="D2337">
        <v>-0.71319999999999995</v>
      </c>
      <c r="E2337">
        <v>-0.308</v>
      </c>
      <c r="F2337">
        <v>0.84087999999999996</v>
      </c>
      <c r="G2337">
        <v>-6.1670000000000003E-2</v>
      </c>
      <c r="H2337">
        <v>1.9550000000000001</v>
      </c>
      <c r="I2337">
        <v>-2.9000000000000001E-2</v>
      </c>
      <c r="J2337">
        <v>2.5954999999999999</v>
      </c>
    </row>
    <row r="2338" spans="1:10">
      <c r="A2338" s="14">
        <v>43584</v>
      </c>
      <c r="B2338">
        <v>1.56</v>
      </c>
      <c r="C2338">
        <v>2.0150000000000001</v>
      </c>
      <c r="D2338">
        <v>-0.71399999999999997</v>
      </c>
      <c r="E2338">
        <v>-0.308</v>
      </c>
      <c r="F2338">
        <v>0.83038000000000001</v>
      </c>
      <c r="G2338">
        <v>-6.25E-2</v>
      </c>
      <c r="H2338">
        <v>1.95</v>
      </c>
      <c r="I2338">
        <v>-2.9000000000000001E-2</v>
      </c>
      <c r="J2338">
        <v>2.6023800000000001</v>
      </c>
    </row>
    <row r="2339" spans="1:10">
      <c r="A2339" s="14">
        <v>43585</v>
      </c>
      <c r="B2339">
        <v>1.5632999999999999</v>
      </c>
      <c r="C2339">
        <v>2.0150000000000001</v>
      </c>
      <c r="D2339">
        <v>-0.71440000000000003</v>
      </c>
      <c r="E2339">
        <v>-0.308</v>
      </c>
      <c r="F2339">
        <v>0.83762999999999999</v>
      </c>
      <c r="G2339">
        <v>-6.1670000000000003E-2</v>
      </c>
      <c r="H2339">
        <v>1.95</v>
      </c>
      <c r="I2339">
        <v>-4.4999999999999998E-2</v>
      </c>
      <c r="J2339">
        <v>2.59775</v>
      </c>
    </row>
    <row r="2340" spans="1:10">
      <c r="A2340" s="14">
        <v>43586</v>
      </c>
      <c r="B2340">
        <v>1.5649999999999999</v>
      </c>
      <c r="C2340">
        <v>2.0150000000000001</v>
      </c>
      <c r="D2340">
        <v>-0.71460000000000001</v>
      </c>
      <c r="E2340">
        <v>-0.308</v>
      </c>
      <c r="F2340">
        <v>0.82938000000000001</v>
      </c>
      <c r="G2340">
        <v>-6.1170000000000002E-2</v>
      </c>
      <c r="H2340">
        <v>1.91</v>
      </c>
      <c r="I2340">
        <v>-4.3999999999999997E-2</v>
      </c>
      <c r="J2340">
        <v>2.5886300000000002</v>
      </c>
    </row>
    <row r="2341" spans="1:10">
      <c r="A2341" s="14">
        <v>43587</v>
      </c>
      <c r="B2341">
        <v>1.55</v>
      </c>
      <c r="C2341">
        <v>2.0150000000000001</v>
      </c>
      <c r="D2341">
        <v>-0.71460000000000001</v>
      </c>
      <c r="E2341">
        <v>-0.31</v>
      </c>
      <c r="F2341">
        <v>0.81850000000000001</v>
      </c>
      <c r="G2341">
        <v>-6.1330000000000003E-2</v>
      </c>
      <c r="H2341">
        <v>1.92</v>
      </c>
      <c r="I2341">
        <v>-5.2999999999999999E-2</v>
      </c>
      <c r="J2341">
        <v>2.59213</v>
      </c>
    </row>
    <row r="2342" spans="1:10">
      <c r="A2342" s="14">
        <v>43588</v>
      </c>
      <c r="B2342">
        <v>1.55</v>
      </c>
      <c r="C2342">
        <v>2.0150000000000001</v>
      </c>
      <c r="D2342">
        <v>-0.71660000000000001</v>
      </c>
      <c r="E2342">
        <v>-0.31</v>
      </c>
      <c r="F2342">
        <v>0.81813000000000002</v>
      </c>
      <c r="G2342">
        <v>-6.1170000000000002E-2</v>
      </c>
      <c r="H2342">
        <v>1.93</v>
      </c>
      <c r="I2342">
        <v>-5.8999999999999997E-2</v>
      </c>
      <c r="J2342">
        <v>2.5840000000000001</v>
      </c>
    </row>
    <row r="2343" spans="1:10">
      <c r="A2343" s="14">
        <v>43591</v>
      </c>
      <c r="B2343">
        <v>1.5490999999999999</v>
      </c>
      <c r="C2343">
        <v>2.0150000000000001</v>
      </c>
      <c r="D2343">
        <v>-0.71519999999999995</v>
      </c>
      <c r="E2343">
        <v>-0.309</v>
      </c>
      <c r="F2343">
        <v>0.82174999999999998</v>
      </c>
      <c r="G2343">
        <v>-6.2E-2</v>
      </c>
      <c r="H2343">
        <v>1.925</v>
      </c>
      <c r="I2343">
        <v>-6.2E-2</v>
      </c>
      <c r="J2343">
        <v>2.5812499999999998</v>
      </c>
    </row>
    <row r="2344" spans="1:10">
      <c r="A2344" s="14">
        <v>43592</v>
      </c>
      <c r="B2344">
        <v>1.5449999999999999</v>
      </c>
      <c r="C2344">
        <v>2.0150000000000001</v>
      </c>
      <c r="D2344">
        <v>-0.71660000000000001</v>
      </c>
      <c r="E2344">
        <v>-0.31</v>
      </c>
      <c r="F2344">
        <v>0.82399999999999995</v>
      </c>
      <c r="G2344">
        <v>-6.2330000000000003E-2</v>
      </c>
      <c r="H2344">
        <v>1.925</v>
      </c>
      <c r="I2344">
        <v>-6.5000000000000002E-2</v>
      </c>
      <c r="J2344">
        <v>2.6034999999999999</v>
      </c>
    </row>
    <row r="2345" spans="1:10">
      <c r="A2345" s="14">
        <v>43593</v>
      </c>
      <c r="B2345">
        <v>1.6431</v>
      </c>
      <c r="C2345">
        <v>2.0150000000000001</v>
      </c>
      <c r="D2345">
        <v>-0.71619999999999995</v>
      </c>
      <c r="E2345">
        <v>-0.31</v>
      </c>
      <c r="F2345">
        <v>0.82762999999999998</v>
      </c>
      <c r="G2345">
        <v>-6.1670000000000003E-2</v>
      </c>
      <c r="H2345">
        <v>1.91</v>
      </c>
      <c r="I2345">
        <v>-6.4000000000000001E-2</v>
      </c>
      <c r="J2345">
        <v>2.5967500000000001</v>
      </c>
    </row>
    <row r="2346" spans="1:10">
      <c r="A2346" s="14">
        <v>43594</v>
      </c>
      <c r="B2346">
        <v>1.65</v>
      </c>
      <c r="C2346">
        <v>2.0150000000000001</v>
      </c>
      <c r="D2346">
        <v>-0.71660000000000001</v>
      </c>
      <c r="E2346">
        <v>-0.309</v>
      </c>
      <c r="F2346">
        <v>0.82887999999999995</v>
      </c>
      <c r="G2346">
        <v>-6.25E-2</v>
      </c>
      <c r="H2346">
        <v>1.9</v>
      </c>
      <c r="I2346">
        <v>-6.2E-2</v>
      </c>
      <c r="J2346">
        <v>2.601</v>
      </c>
    </row>
    <row r="2347" spans="1:10">
      <c r="A2347" s="14">
        <v>43595</v>
      </c>
      <c r="B2347">
        <v>1.6482000000000001</v>
      </c>
      <c r="C2347">
        <v>2.0150000000000001</v>
      </c>
      <c r="D2347">
        <v>-0.71819999999999995</v>
      </c>
      <c r="E2347">
        <v>-0.31</v>
      </c>
      <c r="F2347">
        <v>0.82088000000000005</v>
      </c>
      <c r="G2347">
        <v>-6.3329999999999997E-2</v>
      </c>
      <c r="H2347">
        <v>1.9</v>
      </c>
      <c r="I2347">
        <v>-0.06</v>
      </c>
      <c r="J2347">
        <v>2.5880000000000001</v>
      </c>
    </row>
    <row r="2348" spans="1:10">
      <c r="A2348" s="14">
        <v>43598</v>
      </c>
      <c r="B2348">
        <v>1.64</v>
      </c>
      <c r="C2348">
        <v>2.0150000000000001</v>
      </c>
      <c r="D2348">
        <v>-0.71779999999999999</v>
      </c>
      <c r="E2348">
        <v>-0.309</v>
      </c>
      <c r="F2348">
        <v>0.82174999999999998</v>
      </c>
      <c r="G2348">
        <v>-6.0999999999999999E-2</v>
      </c>
      <c r="H2348">
        <v>1.9</v>
      </c>
      <c r="I2348">
        <v>-5.0999999999999997E-2</v>
      </c>
      <c r="J2348">
        <v>2.6008800000000001</v>
      </c>
    </row>
    <row r="2349" spans="1:10">
      <c r="A2349" s="14">
        <v>43599</v>
      </c>
      <c r="B2349">
        <v>1.63</v>
      </c>
      <c r="C2349">
        <v>2.0175000000000001</v>
      </c>
      <c r="D2349">
        <v>-0.71619999999999995</v>
      </c>
      <c r="E2349">
        <v>-0.308</v>
      </c>
      <c r="F2349">
        <v>0.82650000000000001</v>
      </c>
      <c r="G2349">
        <v>-6.2E-2</v>
      </c>
      <c r="H2349">
        <v>1.9</v>
      </c>
      <c r="I2349">
        <v>-4.7E-2</v>
      </c>
      <c r="J2349">
        <v>2.5914999999999999</v>
      </c>
    </row>
    <row r="2350" spans="1:10">
      <c r="A2350" s="14">
        <v>43600</v>
      </c>
      <c r="B2350">
        <v>1.6384000000000001</v>
      </c>
      <c r="C2350">
        <v>2.0175000000000001</v>
      </c>
      <c r="D2350">
        <v>-0.71719999999999995</v>
      </c>
      <c r="E2350">
        <v>-0.308</v>
      </c>
      <c r="F2350">
        <v>0.82199999999999995</v>
      </c>
      <c r="G2350">
        <v>-6.9830000000000003E-2</v>
      </c>
      <c r="H2350">
        <v>1.885</v>
      </c>
      <c r="I2350">
        <v>-5.0999999999999997E-2</v>
      </c>
      <c r="J2350">
        <v>2.5811299999999999</v>
      </c>
    </row>
    <row r="2351" spans="1:10">
      <c r="A2351" s="14">
        <v>43601</v>
      </c>
      <c r="B2351">
        <v>1.625</v>
      </c>
      <c r="C2351">
        <v>2.0175000000000001</v>
      </c>
      <c r="D2351">
        <v>-0.71679999999999999</v>
      </c>
      <c r="E2351">
        <v>-0.308</v>
      </c>
      <c r="F2351">
        <v>0.82274999999999998</v>
      </c>
      <c r="G2351">
        <v>-0.06</v>
      </c>
      <c r="H2351">
        <v>1.88</v>
      </c>
      <c r="I2351">
        <v>-4.9000000000000002E-2</v>
      </c>
      <c r="J2351">
        <v>2.5802499999999999</v>
      </c>
    </row>
    <row r="2352" spans="1:10">
      <c r="A2352" s="14">
        <v>43602</v>
      </c>
      <c r="B2352">
        <v>1.5603</v>
      </c>
      <c r="C2352">
        <v>2.0150000000000001</v>
      </c>
      <c r="D2352">
        <v>-0.71679999999999999</v>
      </c>
      <c r="E2352">
        <v>-0.308</v>
      </c>
      <c r="F2352">
        <v>0.82162999999999997</v>
      </c>
      <c r="G2352">
        <v>-6.7669999999999994E-2</v>
      </c>
      <c r="H2352">
        <v>1.88</v>
      </c>
      <c r="I2352">
        <v>-4.5999999999999999E-2</v>
      </c>
      <c r="J2352">
        <v>2.5863800000000001</v>
      </c>
    </row>
    <row r="2353" spans="1:10">
      <c r="A2353" s="14">
        <v>43605</v>
      </c>
      <c r="B2353">
        <v>1.55</v>
      </c>
      <c r="C2353">
        <v>2.0125000000000002</v>
      </c>
      <c r="D2353">
        <v>-0.71419999999999995</v>
      </c>
      <c r="E2353">
        <v>-0.308</v>
      </c>
      <c r="F2353">
        <v>0.82525000000000004</v>
      </c>
      <c r="G2353">
        <v>-6.1670000000000003E-2</v>
      </c>
      <c r="H2353">
        <v>1.89</v>
      </c>
      <c r="I2353">
        <v>-3.9E-2</v>
      </c>
      <c r="J2353">
        <v>2.5823800000000001</v>
      </c>
    </row>
    <row r="2354" spans="1:10">
      <c r="A2354" s="14">
        <v>43606</v>
      </c>
      <c r="B2354">
        <v>1.5566</v>
      </c>
      <c r="C2354">
        <v>2.0099999999999998</v>
      </c>
      <c r="D2354">
        <v>-0.71199999999999997</v>
      </c>
      <c r="E2354">
        <v>-0.309</v>
      </c>
      <c r="F2354">
        <v>0.82499999999999996</v>
      </c>
      <c r="G2354">
        <v>-6.5329999999999999E-2</v>
      </c>
      <c r="H2354">
        <v>1.89</v>
      </c>
      <c r="I2354">
        <v>-2.9000000000000001E-2</v>
      </c>
      <c r="J2354">
        <v>2.5827499999999999</v>
      </c>
    </row>
    <row r="2355" spans="1:10">
      <c r="A2355" s="14">
        <v>43607</v>
      </c>
      <c r="B2355">
        <v>1.5</v>
      </c>
      <c r="C2355">
        <v>2.0074999999999998</v>
      </c>
      <c r="D2355">
        <v>-0.71279999999999999</v>
      </c>
      <c r="E2355">
        <v>-0.31</v>
      </c>
      <c r="F2355">
        <v>0.81874999999999998</v>
      </c>
      <c r="G2355">
        <v>-6.583E-2</v>
      </c>
      <c r="H2355">
        <v>1.91</v>
      </c>
      <c r="I2355">
        <v>-2.9000000000000001E-2</v>
      </c>
      <c r="J2355">
        <v>2.5790000000000002</v>
      </c>
    </row>
    <row r="2356" spans="1:10">
      <c r="A2356" s="14">
        <v>43608</v>
      </c>
      <c r="B2356">
        <v>1.4750000000000001</v>
      </c>
      <c r="C2356">
        <v>2.0074999999999998</v>
      </c>
      <c r="D2356">
        <v>-0.71379999999999999</v>
      </c>
      <c r="E2356">
        <v>-0.309</v>
      </c>
      <c r="F2356">
        <v>0.81688000000000005</v>
      </c>
      <c r="G2356">
        <v>-6.5000000000000002E-2</v>
      </c>
      <c r="H2356">
        <v>1.92</v>
      </c>
      <c r="I2356">
        <v>-0.03</v>
      </c>
      <c r="J2356">
        <v>2.5756299999999999</v>
      </c>
    </row>
    <row r="2357" spans="1:10">
      <c r="A2357" s="14">
        <v>43609</v>
      </c>
      <c r="B2357">
        <v>1.4428000000000001</v>
      </c>
      <c r="C2357">
        <v>2.0049999999999999</v>
      </c>
      <c r="D2357">
        <v>-0.7198</v>
      </c>
      <c r="E2357">
        <v>-0.309</v>
      </c>
      <c r="F2357">
        <v>0.81925000000000003</v>
      </c>
      <c r="G2357">
        <v>-6.5000000000000002E-2</v>
      </c>
      <c r="H2357">
        <v>1.925</v>
      </c>
      <c r="I2357">
        <v>-3.1E-2</v>
      </c>
      <c r="J2357">
        <v>2.5754999999999999</v>
      </c>
    </row>
    <row r="2358" spans="1:10">
      <c r="A2358" s="14">
        <v>43612</v>
      </c>
      <c r="B2358">
        <v>1.4341999999999999</v>
      </c>
      <c r="C2358">
        <v>2</v>
      </c>
      <c r="D2358">
        <v>-0.71819999999999995</v>
      </c>
      <c r="E2358">
        <v>-0.31</v>
      </c>
      <c r="F2358">
        <v>0.81374999999999997</v>
      </c>
      <c r="G2358">
        <v>-6.4170000000000005E-2</v>
      </c>
      <c r="H2358">
        <v>1.925</v>
      </c>
      <c r="I2358">
        <v>-2.1000000000000001E-2</v>
      </c>
      <c r="J2358">
        <v>2.5651299999999999</v>
      </c>
    </row>
    <row r="2359" spans="1:10">
      <c r="A2359" s="14">
        <v>43613</v>
      </c>
      <c r="B2359">
        <v>1.4308000000000001</v>
      </c>
      <c r="C2359">
        <v>1.9975000000000001</v>
      </c>
      <c r="D2359">
        <v>-0.71779999999999999</v>
      </c>
      <c r="E2359">
        <v>-0.31</v>
      </c>
      <c r="F2359">
        <v>0.81237999999999999</v>
      </c>
      <c r="G2359">
        <v>-6.4000000000000001E-2</v>
      </c>
      <c r="H2359">
        <v>1.925</v>
      </c>
      <c r="I2359">
        <v>-1.4E-2</v>
      </c>
      <c r="J2359">
        <v>2.5598800000000002</v>
      </c>
    </row>
    <row r="2360" spans="1:10">
      <c r="A2360" s="14">
        <v>43614</v>
      </c>
      <c r="B2360">
        <v>1.4240999999999999</v>
      </c>
      <c r="C2360">
        <v>1.9924999999999999</v>
      </c>
      <c r="D2360">
        <v>-0.71360000000000001</v>
      </c>
      <c r="E2360">
        <v>-0.309</v>
      </c>
      <c r="F2360">
        <v>0.80900000000000005</v>
      </c>
      <c r="G2360">
        <v>-7.5329999999999994E-2</v>
      </c>
      <c r="H2360">
        <v>1.915</v>
      </c>
      <c r="I2360">
        <v>-6.0000000000000001E-3</v>
      </c>
      <c r="J2360">
        <v>2.5619999999999998</v>
      </c>
    </row>
    <row r="2361" spans="1:10">
      <c r="A2361" s="14">
        <v>43615</v>
      </c>
      <c r="B2361">
        <v>1.42</v>
      </c>
      <c r="C2361">
        <v>1.9924999999999999</v>
      </c>
      <c r="D2361">
        <v>-0.71199999999999997</v>
      </c>
      <c r="E2361">
        <v>-0.309</v>
      </c>
      <c r="F2361">
        <v>0.81037999999999999</v>
      </c>
      <c r="G2361">
        <v>-7.4999999999999997E-2</v>
      </c>
      <c r="H2361">
        <v>1.915</v>
      </c>
      <c r="I2361">
        <v>1E-3</v>
      </c>
      <c r="J2361">
        <v>2.5451299999999999</v>
      </c>
    </row>
    <row r="2362" spans="1:10">
      <c r="A2362" s="14">
        <v>43616</v>
      </c>
      <c r="B2362">
        <v>1.415</v>
      </c>
      <c r="C2362">
        <v>1.9924999999999999</v>
      </c>
      <c r="D2362">
        <v>-0.71179999999999999</v>
      </c>
      <c r="E2362">
        <v>-0.309</v>
      </c>
      <c r="F2362">
        <v>0.80962999999999996</v>
      </c>
      <c r="G2362">
        <v>-7.2499999999999995E-2</v>
      </c>
      <c r="H2362">
        <v>1.92</v>
      </c>
      <c r="I2362">
        <v>6.0000000000000001E-3</v>
      </c>
      <c r="J2362">
        <v>2.53525</v>
      </c>
    </row>
    <row r="2363" spans="1:10">
      <c r="A2363" s="14">
        <v>43619</v>
      </c>
      <c r="B2363">
        <v>1.4</v>
      </c>
      <c r="C2363">
        <v>1.9937499999999999</v>
      </c>
      <c r="D2363">
        <v>-0.71160000000000001</v>
      </c>
      <c r="E2363">
        <v>-0.31</v>
      </c>
      <c r="F2363">
        <v>0.80500000000000005</v>
      </c>
      <c r="G2363">
        <v>-7.7170000000000002E-2</v>
      </c>
      <c r="H2363">
        <v>1.905</v>
      </c>
      <c r="I2363">
        <v>8.9999999999999993E-3</v>
      </c>
      <c r="J2363">
        <v>2.5278800000000001</v>
      </c>
    </row>
    <row r="2364" spans="1:10">
      <c r="A2364" s="14">
        <v>43620</v>
      </c>
      <c r="B2364">
        <v>1.3904000000000001</v>
      </c>
      <c r="C2364">
        <v>1.9937499999999999</v>
      </c>
      <c r="D2364">
        <v>-0.71199999999999997</v>
      </c>
      <c r="E2364">
        <v>-0.309</v>
      </c>
      <c r="F2364">
        <v>0.80449999999999999</v>
      </c>
      <c r="G2364">
        <v>-7.6670000000000002E-2</v>
      </c>
      <c r="H2364">
        <v>1.905</v>
      </c>
      <c r="I2364">
        <v>5.0000000000000001E-3</v>
      </c>
      <c r="J2364">
        <v>2.5179999999999998</v>
      </c>
    </row>
    <row r="2365" spans="1:10">
      <c r="A2365" s="14">
        <v>43621</v>
      </c>
      <c r="B2365">
        <v>1.39</v>
      </c>
      <c r="C2365">
        <v>1.99125</v>
      </c>
      <c r="D2365">
        <v>-0.71060000000000001</v>
      </c>
      <c r="E2365">
        <v>-0.309</v>
      </c>
      <c r="F2365">
        <v>0.80462999999999996</v>
      </c>
      <c r="G2365">
        <v>-7.8329999999999997E-2</v>
      </c>
      <c r="H2365">
        <v>1.9</v>
      </c>
      <c r="I2365">
        <v>8.0000000000000002E-3</v>
      </c>
      <c r="J2365">
        <v>2.5245000000000002</v>
      </c>
    </row>
    <row r="2366" spans="1:10">
      <c r="A2366" s="14">
        <v>43622</v>
      </c>
      <c r="B2366">
        <v>1.3761000000000001</v>
      </c>
      <c r="C2366">
        <v>1.9875</v>
      </c>
      <c r="D2366">
        <v>-0.71020000000000005</v>
      </c>
      <c r="E2366">
        <v>-0.311</v>
      </c>
      <c r="F2366">
        <v>0.80637999999999999</v>
      </c>
      <c r="G2366">
        <v>-7.5670000000000001E-2</v>
      </c>
      <c r="H2366">
        <v>1.885</v>
      </c>
      <c r="I2366">
        <v>0</v>
      </c>
      <c r="J2366">
        <v>2.5251299999999999</v>
      </c>
    </row>
    <row r="2367" spans="1:10">
      <c r="A2367" s="14">
        <v>43623</v>
      </c>
      <c r="B2367">
        <v>1.3688</v>
      </c>
      <c r="C2367">
        <v>1.9850000000000001</v>
      </c>
      <c r="D2367">
        <v>-0.71199999999999997</v>
      </c>
      <c r="E2367">
        <v>-0.311</v>
      </c>
      <c r="F2367">
        <v>0.80362999999999996</v>
      </c>
      <c r="G2367">
        <v>-7.417E-2</v>
      </c>
      <c r="H2367">
        <v>1.91</v>
      </c>
      <c r="I2367">
        <v>-1.7000000000000001E-2</v>
      </c>
      <c r="J2367">
        <v>2.5196299999999998</v>
      </c>
    </row>
    <row r="2368" spans="1:10">
      <c r="A2368" s="14">
        <v>43627</v>
      </c>
      <c r="B2368">
        <v>1.3663000000000001</v>
      </c>
      <c r="C2368">
        <v>1.9824999999999999</v>
      </c>
      <c r="D2368">
        <v>-0.71160000000000001</v>
      </c>
      <c r="E2368">
        <v>-0.31</v>
      </c>
      <c r="F2368">
        <v>0.80374999999999996</v>
      </c>
      <c r="G2368">
        <v>-7.7499999999999999E-2</v>
      </c>
      <c r="H2368">
        <v>1.9</v>
      </c>
      <c r="I2368">
        <v>-2.3E-2</v>
      </c>
      <c r="J2368">
        <v>2.5218799999999999</v>
      </c>
    </row>
    <row r="2369" spans="1:10">
      <c r="A2369" s="14">
        <v>43628</v>
      </c>
      <c r="B2369">
        <v>1.3541000000000001</v>
      </c>
      <c r="C2369">
        <v>1.98125</v>
      </c>
      <c r="D2369">
        <v>-0.71260000000000001</v>
      </c>
      <c r="E2369">
        <v>-0.311</v>
      </c>
      <c r="F2369">
        <v>0.80425000000000002</v>
      </c>
      <c r="G2369">
        <v>-7.6499999999999999E-2</v>
      </c>
      <c r="H2369">
        <v>1.9</v>
      </c>
      <c r="I2369">
        <v>-2.7E-2</v>
      </c>
      <c r="J2369">
        <v>2.52338</v>
      </c>
    </row>
    <row r="2370" spans="1:10">
      <c r="A2370" s="14">
        <v>43629</v>
      </c>
      <c r="B2370">
        <v>1.3459000000000001</v>
      </c>
      <c r="C2370">
        <v>1.9824999999999999</v>
      </c>
      <c r="D2370">
        <v>-0.71179999999999999</v>
      </c>
      <c r="E2370">
        <v>-0.31</v>
      </c>
      <c r="F2370">
        <v>0.80325000000000002</v>
      </c>
      <c r="G2370">
        <v>-7.7329999999999996E-2</v>
      </c>
      <c r="H2370">
        <v>1.895</v>
      </c>
      <c r="I2370">
        <v>-2.9000000000000001E-2</v>
      </c>
      <c r="J2370">
        <v>2.5234999999999999</v>
      </c>
    </row>
    <row r="2371" spans="1:10">
      <c r="A2371" s="14">
        <v>43630</v>
      </c>
      <c r="B2371">
        <v>1.3025</v>
      </c>
      <c r="C2371">
        <v>1.9750000000000001</v>
      </c>
      <c r="D2371">
        <v>-0.70699999999999996</v>
      </c>
      <c r="E2371">
        <v>-0.31</v>
      </c>
      <c r="F2371">
        <v>0.79888000000000003</v>
      </c>
      <c r="G2371">
        <v>-6.6500000000000004E-2</v>
      </c>
      <c r="H2371">
        <v>1.895</v>
      </c>
      <c r="I2371">
        <v>-2.3E-2</v>
      </c>
      <c r="J2371">
        <v>2.52475</v>
      </c>
    </row>
    <row r="2372" spans="1:10">
      <c r="A2372" s="14">
        <v>43633</v>
      </c>
      <c r="B2372">
        <v>1.3004</v>
      </c>
      <c r="C2372">
        <v>1.9750000000000001</v>
      </c>
      <c r="D2372">
        <v>-0.71079999999999999</v>
      </c>
      <c r="E2372">
        <v>-0.31</v>
      </c>
      <c r="F2372">
        <v>0.79574999999999996</v>
      </c>
      <c r="G2372">
        <v>-7.5829999999999995E-2</v>
      </c>
      <c r="H2372">
        <v>1.885</v>
      </c>
      <c r="I2372">
        <v>-0.02</v>
      </c>
      <c r="J2372">
        <v>2.5206300000000001</v>
      </c>
    </row>
    <row r="2373" spans="1:10">
      <c r="A2373" s="14">
        <v>43634</v>
      </c>
      <c r="B2373">
        <v>1.2873000000000001</v>
      </c>
      <c r="C2373">
        <v>1.9724999999999999</v>
      </c>
      <c r="D2373">
        <v>-0.71160000000000001</v>
      </c>
      <c r="E2373">
        <v>-0.31</v>
      </c>
      <c r="F2373">
        <v>0.79562999999999995</v>
      </c>
      <c r="G2373">
        <v>-6.4170000000000005E-2</v>
      </c>
      <c r="H2373">
        <v>1.89</v>
      </c>
      <c r="I2373">
        <v>-2.1999999999999999E-2</v>
      </c>
      <c r="J2373">
        <v>2.52488</v>
      </c>
    </row>
    <row r="2374" spans="1:10">
      <c r="A2374" s="14">
        <v>43635</v>
      </c>
      <c r="B2374">
        <v>1.2609999999999999</v>
      </c>
      <c r="C2374">
        <v>1.9724999999999999</v>
      </c>
      <c r="D2374">
        <v>-0.71179999999999999</v>
      </c>
      <c r="E2374">
        <v>-0.31</v>
      </c>
      <c r="F2374">
        <v>0.79449999999999998</v>
      </c>
      <c r="G2374">
        <v>-6.25E-2</v>
      </c>
      <c r="H2374">
        <v>1.89</v>
      </c>
      <c r="I2374">
        <v>-2.8000000000000001E-2</v>
      </c>
      <c r="J2374">
        <v>2.5237500000000002</v>
      </c>
    </row>
    <row r="2375" spans="1:10">
      <c r="A2375" s="14">
        <v>43636</v>
      </c>
      <c r="B2375">
        <v>1.2450000000000001</v>
      </c>
      <c r="C2375">
        <v>1.9724999999999999</v>
      </c>
      <c r="D2375">
        <v>-0.71199999999999997</v>
      </c>
      <c r="E2375">
        <v>-0.31</v>
      </c>
      <c r="F2375">
        <v>0.79400000000000004</v>
      </c>
      <c r="G2375">
        <v>-6.0830000000000002E-2</v>
      </c>
      <c r="H2375">
        <v>1.89</v>
      </c>
      <c r="I2375">
        <v>-0.03</v>
      </c>
      <c r="J2375">
        <v>2.5217499999999999</v>
      </c>
    </row>
    <row r="2376" spans="1:10">
      <c r="A2376" s="14">
        <v>43637</v>
      </c>
      <c r="B2376">
        <v>1.2150000000000001</v>
      </c>
      <c r="C2376">
        <v>1.9724999999999999</v>
      </c>
      <c r="D2376">
        <v>-0.71240000000000003</v>
      </c>
      <c r="E2376">
        <v>-0.31</v>
      </c>
      <c r="F2376">
        <v>0.79600000000000004</v>
      </c>
      <c r="G2376">
        <v>-6.0499999999999998E-2</v>
      </c>
      <c r="H2376">
        <v>1.89</v>
      </c>
      <c r="I2376">
        <v>-2.8000000000000001E-2</v>
      </c>
      <c r="J2376">
        <v>2.5202499999999999</v>
      </c>
    </row>
    <row r="2377" spans="1:10">
      <c r="A2377" s="14">
        <v>43640</v>
      </c>
      <c r="B2377">
        <v>1.1850000000000001</v>
      </c>
      <c r="C2377">
        <v>1.9724999999999999</v>
      </c>
      <c r="D2377">
        <v>-0.71299999999999997</v>
      </c>
      <c r="E2377">
        <v>-0.31</v>
      </c>
      <c r="F2377">
        <v>0.79588000000000003</v>
      </c>
      <c r="G2377">
        <v>-6.0670000000000002E-2</v>
      </c>
      <c r="H2377">
        <v>1.89</v>
      </c>
      <c r="I2377">
        <v>-3.1E-2</v>
      </c>
      <c r="J2377">
        <v>2.5024999999999999</v>
      </c>
    </row>
    <row r="2378" spans="1:10">
      <c r="A2378" s="14">
        <v>43641</v>
      </c>
      <c r="B2378">
        <v>1.1807000000000001</v>
      </c>
      <c r="C2378">
        <v>1.9724999999999999</v>
      </c>
      <c r="D2378">
        <v>-0.71360000000000001</v>
      </c>
      <c r="E2378">
        <v>-0.31</v>
      </c>
      <c r="F2378">
        <v>0.79725000000000001</v>
      </c>
      <c r="G2378">
        <v>-6.1330000000000003E-2</v>
      </c>
      <c r="H2378">
        <v>1.885</v>
      </c>
      <c r="I2378">
        <v>-3.4000000000000002E-2</v>
      </c>
      <c r="J2378">
        <v>2.4784999999999999</v>
      </c>
    </row>
    <row r="2379" spans="1:10">
      <c r="A2379" s="14">
        <v>43642</v>
      </c>
      <c r="B2379">
        <v>1.1834</v>
      </c>
      <c r="C2379">
        <v>1.9724999999999999</v>
      </c>
      <c r="D2379">
        <v>-0.71360000000000001</v>
      </c>
      <c r="E2379">
        <v>-0.31</v>
      </c>
      <c r="F2379">
        <v>0.79262999999999995</v>
      </c>
      <c r="G2379">
        <v>-6.3500000000000001E-2</v>
      </c>
      <c r="H2379">
        <v>1.885</v>
      </c>
      <c r="I2379">
        <v>-2.5000000000000001E-2</v>
      </c>
      <c r="J2379">
        <v>2.47438</v>
      </c>
    </row>
    <row r="2380" spans="1:10">
      <c r="A2380" s="14">
        <v>43643</v>
      </c>
      <c r="B2380">
        <v>1.1973</v>
      </c>
      <c r="C2380">
        <v>1.9724999999999999</v>
      </c>
      <c r="D2380">
        <v>-0.71299999999999997</v>
      </c>
      <c r="E2380">
        <v>-0.311</v>
      </c>
      <c r="F2380">
        <v>0.79574999999999996</v>
      </c>
      <c r="G2380">
        <v>-6.4000000000000001E-2</v>
      </c>
      <c r="H2380">
        <v>1.91</v>
      </c>
      <c r="I2380">
        <v>-1.9E-2</v>
      </c>
      <c r="J2380">
        <v>2.4716300000000002</v>
      </c>
    </row>
    <row r="2381" spans="1:10">
      <c r="A2381" s="14">
        <v>43644</v>
      </c>
      <c r="B2381">
        <v>1.2045999999999999</v>
      </c>
      <c r="C2381">
        <v>1.9750000000000001</v>
      </c>
      <c r="D2381">
        <v>-0.71140000000000003</v>
      </c>
      <c r="E2381">
        <v>-0.311</v>
      </c>
      <c r="F2381">
        <v>0.78563000000000005</v>
      </c>
      <c r="G2381">
        <v>-6.633E-2</v>
      </c>
      <c r="H2381">
        <v>1.91</v>
      </c>
      <c r="I2381">
        <v>-2.3E-2</v>
      </c>
      <c r="J2381">
        <v>2.4529999999999998</v>
      </c>
    </row>
    <row r="2382" spans="1:10">
      <c r="A2382" s="14">
        <v>43647</v>
      </c>
      <c r="B2382">
        <v>1.21</v>
      </c>
      <c r="C2382">
        <v>1.9750000000000001</v>
      </c>
      <c r="D2382">
        <v>-0.71260000000000001</v>
      </c>
      <c r="E2382">
        <v>-0.311</v>
      </c>
      <c r="F2382">
        <v>0.78249999999999997</v>
      </c>
      <c r="G2382">
        <v>-6.7000000000000004E-2</v>
      </c>
      <c r="H2382">
        <v>1.9</v>
      </c>
      <c r="I2382">
        <v>-2.5000000000000001E-2</v>
      </c>
      <c r="J2382">
        <v>2.4506299999999999</v>
      </c>
    </row>
    <row r="2383" spans="1:10">
      <c r="A2383" s="14">
        <v>43648</v>
      </c>
      <c r="B2383">
        <v>1.1766000000000001</v>
      </c>
      <c r="C2383">
        <v>1.9750000000000001</v>
      </c>
      <c r="D2383">
        <v>-0.70599999999999996</v>
      </c>
      <c r="E2383">
        <v>-0.312</v>
      </c>
      <c r="F2383">
        <v>0.78563000000000005</v>
      </c>
      <c r="G2383">
        <v>-6.4829999999999999E-2</v>
      </c>
      <c r="H2383">
        <v>1.88</v>
      </c>
      <c r="I2383">
        <v>-3.2000000000000001E-2</v>
      </c>
      <c r="J2383">
        <v>2.4357500000000001</v>
      </c>
    </row>
    <row r="2384" spans="1:10">
      <c r="A2384" s="14">
        <v>43649</v>
      </c>
      <c r="B2384">
        <v>1.1419999999999999</v>
      </c>
      <c r="C2384">
        <v>1.9750000000000001</v>
      </c>
      <c r="D2384">
        <v>-0.70840000000000003</v>
      </c>
      <c r="E2384">
        <v>-0.312</v>
      </c>
      <c r="F2384">
        <v>0.78800000000000003</v>
      </c>
      <c r="G2384">
        <v>-6.6830000000000001E-2</v>
      </c>
      <c r="H2384">
        <v>1.88</v>
      </c>
      <c r="I2384">
        <v>-3.5999999999999997E-2</v>
      </c>
      <c r="J2384">
        <v>2.4495</v>
      </c>
    </row>
    <row r="2385" spans="1:10">
      <c r="A2385" s="14">
        <v>43650</v>
      </c>
      <c r="B2385">
        <v>1.1365000000000001</v>
      </c>
      <c r="C2385">
        <v>1.9750000000000001</v>
      </c>
      <c r="D2385">
        <v>-0.71099999999999997</v>
      </c>
      <c r="E2385">
        <v>-0.31</v>
      </c>
      <c r="F2385">
        <v>0.79274999999999995</v>
      </c>
      <c r="G2385">
        <v>-6.6830000000000001E-2</v>
      </c>
      <c r="H2385">
        <v>1.885</v>
      </c>
      <c r="I2385">
        <v>-0.04</v>
      </c>
      <c r="J2385">
        <v>2.42788</v>
      </c>
    </row>
    <row r="2386" spans="1:10">
      <c r="A2386" s="14">
        <v>43651</v>
      </c>
      <c r="B2386">
        <v>1.1287</v>
      </c>
      <c r="C2386">
        <v>1.9750000000000001</v>
      </c>
      <c r="D2386">
        <v>-0.71160000000000001</v>
      </c>
      <c r="E2386">
        <v>-0.311</v>
      </c>
      <c r="F2386">
        <v>0.78900000000000003</v>
      </c>
      <c r="G2386">
        <v>-6.7669999999999994E-2</v>
      </c>
      <c r="H2386">
        <v>1.865</v>
      </c>
      <c r="I2386">
        <v>-3.9E-2</v>
      </c>
      <c r="J2386">
        <v>2.41025</v>
      </c>
    </row>
    <row r="2387" spans="1:10">
      <c r="A2387" s="14">
        <v>43654</v>
      </c>
      <c r="B2387">
        <v>1.1309</v>
      </c>
      <c r="C2387">
        <v>1.9750000000000001</v>
      </c>
      <c r="D2387">
        <v>-0.71179999999999999</v>
      </c>
      <c r="E2387">
        <v>-0.31</v>
      </c>
      <c r="F2387">
        <v>0.78749999999999998</v>
      </c>
      <c r="G2387">
        <v>-6.7830000000000001E-2</v>
      </c>
      <c r="H2387">
        <v>1.875</v>
      </c>
      <c r="I2387">
        <v>-3.4000000000000002E-2</v>
      </c>
      <c r="J2387">
        <v>2.4020000000000001</v>
      </c>
    </row>
    <row r="2388" spans="1:10">
      <c r="A2388" s="14">
        <v>43655</v>
      </c>
      <c r="B2388">
        <v>1.1344000000000001</v>
      </c>
      <c r="C2388">
        <v>1.9750000000000001</v>
      </c>
      <c r="D2388">
        <v>-0.71379999999999999</v>
      </c>
      <c r="E2388">
        <v>-0.309</v>
      </c>
      <c r="F2388">
        <v>0.78613</v>
      </c>
      <c r="G2388">
        <v>-6.8169999999999994E-2</v>
      </c>
      <c r="H2388">
        <v>1.875</v>
      </c>
      <c r="I2388">
        <v>-0.04</v>
      </c>
      <c r="J2388">
        <v>2.4184999999999999</v>
      </c>
    </row>
    <row r="2389" spans="1:10">
      <c r="A2389" s="14">
        <v>43656</v>
      </c>
      <c r="B2389">
        <v>1.1274999999999999</v>
      </c>
      <c r="C2389">
        <v>1.9750000000000001</v>
      </c>
      <c r="D2389">
        <v>-0.71319999999999995</v>
      </c>
      <c r="E2389">
        <v>-0.309</v>
      </c>
      <c r="F2389">
        <v>0.78137999999999996</v>
      </c>
      <c r="G2389">
        <v>-6.7169999999999994E-2</v>
      </c>
      <c r="H2389">
        <v>1.88</v>
      </c>
      <c r="I2389">
        <v>-0.05</v>
      </c>
      <c r="J2389">
        <v>2.3866299999999998</v>
      </c>
    </row>
    <row r="2390" spans="1:10">
      <c r="A2390" s="14">
        <v>43657</v>
      </c>
      <c r="B2390">
        <v>1.1269</v>
      </c>
      <c r="C2390">
        <v>1.9750000000000001</v>
      </c>
      <c r="D2390">
        <v>-0.71740000000000004</v>
      </c>
      <c r="E2390">
        <v>-0.308</v>
      </c>
      <c r="F2390">
        <v>0.78149999999999997</v>
      </c>
      <c r="G2390">
        <v>-7.0169999999999996E-2</v>
      </c>
      <c r="H2390">
        <v>1.885</v>
      </c>
      <c r="I2390">
        <v>-5.1999999999999998E-2</v>
      </c>
      <c r="J2390">
        <v>2.3861300000000001</v>
      </c>
    </row>
    <row r="2391" spans="1:10">
      <c r="A2391" s="14">
        <v>43658</v>
      </c>
      <c r="B2391">
        <v>1.1288</v>
      </c>
      <c r="C2391">
        <v>1.9712499999999999</v>
      </c>
      <c r="D2391">
        <v>-0.7208</v>
      </c>
      <c r="E2391">
        <v>-0.308</v>
      </c>
      <c r="F2391">
        <v>0.78412999999999999</v>
      </c>
      <c r="G2391">
        <v>-6.9830000000000003E-2</v>
      </c>
      <c r="H2391">
        <v>1.87</v>
      </c>
      <c r="I2391">
        <v>-4.7E-2</v>
      </c>
      <c r="J2391">
        <v>2.3431299999999999</v>
      </c>
    </row>
    <row r="2392" spans="1:10">
      <c r="A2392" s="14">
        <v>43661</v>
      </c>
      <c r="B2392">
        <v>1.125</v>
      </c>
      <c r="C2392">
        <v>1.9712499999999999</v>
      </c>
      <c r="D2392">
        <v>-0.72219999999999995</v>
      </c>
      <c r="E2392">
        <v>-0.308</v>
      </c>
      <c r="F2392">
        <v>0.77488000000000001</v>
      </c>
      <c r="G2392">
        <v>-7.0499999999999993E-2</v>
      </c>
      <c r="H2392">
        <v>1.875</v>
      </c>
      <c r="I2392">
        <v>-5.0999999999999997E-2</v>
      </c>
      <c r="J2392">
        <v>2.3492500000000001</v>
      </c>
    </row>
    <row r="2393" spans="1:10">
      <c r="A2393" s="14">
        <v>43662</v>
      </c>
      <c r="B2393">
        <v>1.1246</v>
      </c>
      <c r="C2393">
        <v>1.9712499999999999</v>
      </c>
      <c r="D2393">
        <v>-0.72499999999999998</v>
      </c>
      <c r="E2393">
        <v>-0.308</v>
      </c>
      <c r="F2393">
        <v>0.77275000000000005</v>
      </c>
      <c r="G2393">
        <v>-6.7000000000000004E-2</v>
      </c>
      <c r="H2393">
        <v>1.885</v>
      </c>
      <c r="I2393">
        <v>-0.05</v>
      </c>
      <c r="J2393">
        <v>2.3328799999999998</v>
      </c>
    </row>
    <row r="2394" spans="1:10">
      <c r="A2394" s="14">
        <v>43663</v>
      </c>
      <c r="B2394">
        <v>1.1200000000000001</v>
      </c>
      <c r="C2394">
        <v>1.9712499999999999</v>
      </c>
      <c r="D2394">
        <v>-0.72740000000000005</v>
      </c>
      <c r="E2394">
        <v>-0.309</v>
      </c>
      <c r="F2394">
        <v>0.77200000000000002</v>
      </c>
      <c r="G2394">
        <v>-6.6170000000000007E-2</v>
      </c>
      <c r="H2394">
        <v>1.895</v>
      </c>
      <c r="I2394">
        <v>-5.1999999999999998E-2</v>
      </c>
      <c r="J2394">
        <v>2.3112499999999998</v>
      </c>
    </row>
    <row r="2395" spans="1:10">
      <c r="A2395" s="14">
        <v>43664</v>
      </c>
      <c r="B2395">
        <v>1.1214</v>
      </c>
      <c r="C2395">
        <v>1.9712499999999999</v>
      </c>
      <c r="D2395">
        <v>-0.72719999999999996</v>
      </c>
      <c r="E2395">
        <v>-0.311</v>
      </c>
      <c r="F2395">
        <v>0.76937999999999995</v>
      </c>
      <c r="G2395">
        <v>-6.4000000000000001E-2</v>
      </c>
      <c r="H2395">
        <v>1.885</v>
      </c>
      <c r="I2395">
        <v>-5.6000000000000001E-2</v>
      </c>
      <c r="J2395">
        <v>2.3298800000000002</v>
      </c>
    </row>
    <row r="2396" spans="1:10">
      <c r="A2396" s="14">
        <v>43665</v>
      </c>
      <c r="B2396">
        <v>1.1200000000000001</v>
      </c>
      <c r="C2396">
        <v>1.9712499999999999</v>
      </c>
      <c r="D2396">
        <v>-0.72719999999999996</v>
      </c>
      <c r="E2396">
        <v>-0.311</v>
      </c>
      <c r="F2396">
        <v>0.76875000000000004</v>
      </c>
      <c r="G2396">
        <v>-6.5500000000000003E-2</v>
      </c>
      <c r="H2396">
        <v>1.885</v>
      </c>
      <c r="I2396">
        <v>-5.6000000000000001E-2</v>
      </c>
      <c r="J2396">
        <v>2.3188800000000001</v>
      </c>
    </row>
    <row r="2397" spans="1:10">
      <c r="A2397" s="14">
        <v>43668</v>
      </c>
      <c r="B2397">
        <v>1.1137999999999999</v>
      </c>
      <c r="C2397">
        <v>1.9712499999999999</v>
      </c>
      <c r="D2397">
        <v>-0.72560000000000002</v>
      </c>
      <c r="E2397">
        <v>-0.311</v>
      </c>
      <c r="F2397">
        <v>0.77375000000000005</v>
      </c>
      <c r="G2397">
        <v>-6.5500000000000003E-2</v>
      </c>
      <c r="H2397">
        <v>1.835</v>
      </c>
      <c r="I2397">
        <v>-5.6000000000000001E-2</v>
      </c>
      <c r="J2397">
        <v>2.3198799999999999</v>
      </c>
    </row>
    <row r="2398" spans="1:10">
      <c r="A2398" s="14">
        <v>43669</v>
      </c>
      <c r="B2398">
        <v>1.105</v>
      </c>
      <c r="C2398">
        <v>1.9737499999999999</v>
      </c>
      <c r="D2398">
        <v>-0.73499999999999999</v>
      </c>
      <c r="E2398">
        <v>-0.312</v>
      </c>
      <c r="F2398">
        <v>0.77975000000000005</v>
      </c>
      <c r="G2398">
        <v>-6.8169999999999994E-2</v>
      </c>
      <c r="H2398">
        <v>1.835</v>
      </c>
      <c r="I2398">
        <v>-6.0999999999999999E-2</v>
      </c>
      <c r="J2398">
        <v>2.33188</v>
      </c>
    </row>
    <row r="2399" spans="1:10">
      <c r="A2399" s="14">
        <v>43670</v>
      </c>
      <c r="B2399">
        <v>1.0879000000000001</v>
      </c>
      <c r="C2399">
        <v>1.9775</v>
      </c>
      <c r="D2399">
        <v>-0.73819999999999997</v>
      </c>
      <c r="E2399">
        <v>-0.313</v>
      </c>
      <c r="F2399">
        <v>0.77663000000000004</v>
      </c>
      <c r="G2399">
        <v>-6.4500000000000002E-2</v>
      </c>
      <c r="H2399">
        <v>1.85</v>
      </c>
      <c r="I2399">
        <v>-6.4000000000000001E-2</v>
      </c>
      <c r="J2399">
        <v>2.3130000000000002</v>
      </c>
    </row>
    <row r="2400" spans="1:10">
      <c r="A2400" s="14">
        <v>43671</v>
      </c>
      <c r="B2400">
        <v>1.05</v>
      </c>
      <c r="C2400">
        <v>1.98</v>
      </c>
      <c r="D2400">
        <v>-0.74360000000000004</v>
      </c>
      <c r="E2400">
        <v>-0.314</v>
      </c>
      <c r="F2400">
        <v>0.76049999999999995</v>
      </c>
      <c r="G2400">
        <v>-6.9669999999999996E-2</v>
      </c>
      <c r="H2400">
        <v>1.845</v>
      </c>
      <c r="I2400">
        <v>-6.0999999999999999E-2</v>
      </c>
      <c r="J2400">
        <v>2.2885</v>
      </c>
    </row>
    <row r="2401" spans="1:10">
      <c r="A2401" s="14">
        <v>43672</v>
      </c>
      <c r="B2401">
        <v>1.04</v>
      </c>
      <c r="C2401">
        <v>1.98</v>
      </c>
      <c r="D2401">
        <v>-0.74580000000000002</v>
      </c>
      <c r="E2401">
        <v>-0.313</v>
      </c>
      <c r="F2401">
        <v>0.76200000000000001</v>
      </c>
      <c r="G2401">
        <v>-6.9830000000000003E-2</v>
      </c>
      <c r="H2401">
        <v>1.825</v>
      </c>
      <c r="I2401">
        <v>-6.2E-2</v>
      </c>
      <c r="J2401">
        <v>2.3026300000000002</v>
      </c>
    </row>
    <row r="2402" spans="1:10">
      <c r="A2402" s="14">
        <v>43675</v>
      </c>
      <c r="B2402">
        <v>1.0282</v>
      </c>
      <c r="C2402">
        <v>1.97875</v>
      </c>
      <c r="D2402">
        <v>-0.74460000000000004</v>
      </c>
      <c r="E2402">
        <v>-0.311</v>
      </c>
      <c r="F2402">
        <v>0.76175000000000004</v>
      </c>
      <c r="G2402">
        <v>-7.1499999999999994E-2</v>
      </c>
      <c r="H2402">
        <v>1.8049999999999999</v>
      </c>
      <c r="I2402">
        <v>-7.0999999999999994E-2</v>
      </c>
      <c r="J2402">
        <v>2.3113800000000002</v>
      </c>
    </row>
    <row r="2403" spans="1:10">
      <c r="A2403" s="14">
        <v>43676</v>
      </c>
      <c r="B2403">
        <v>1.0116000000000001</v>
      </c>
      <c r="C2403">
        <v>1.9712499999999999</v>
      </c>
      <c r="D2403">
        <v>-0.74839999999999995</v>
      </c>
      <c r="E2403">
        <v>-0.31</v>
      </c>
      <c r="F2403">
        <v>0.76263000000000003</v>
      </c>
      <c r="G2403">
        <v>-7.4499999999999997E-2</v>
      </c>
      <c r="H2403">
        <v>1.8149999999999999</v>
      </c>
      <c r="I2403">
        <v>-7.1999999999999995E-2</v>
      </c>
      <c r="J2403">
        <v>2.3377500000000002</v>
      </c>
    </row>
    <row r="2404" spans="1:10">
      <c r="A2404" s="14">
        <v>43677</v>
      </c>
      <c r="B2404">
        <v>1.0049999999999999</v>
      </c>
      <c r="C2404">
        <v>1.9750000000000001</v>
      </c>
      <c r="D2404">
        <v>-0.746</v>
      </c>
      <c r="E2404">
        <v>-0.311</v>
      </c>
      <c r="F2404">
        <v>0.77124999999999999</v>
      </c>
      <c r="G2404">
        <v>-7.3999999999999996E-2</v>
      </c>
      <c r="H2404">
        <v>1.8149999999999999</v>
      </c>
      <c r="I2404">
        <v>-7.0000000000000007E-2</v>
      </c>
      <c r="J2404">
        <v>2.3407499999999999</v>
      </c>
    </row>
    <row r="2405" spans="1:10">
      <c r="A2405" s="14">
        <v>43678</v>
      </c>
      <c r="B2405">
        <v>1.0349999999999999</v>
      </c>
      <c r="C2405">
        <v>1.9750000000000001</v>
      </c>
      <c r="D2405">
        <v>-0.74860000000000004</v>
      </c>
      <c r="E2405">
        <v>-0.311</v>
      </c>
      <c r="F2405">
        <v>0.77575000000000005</v>
      </c>
      <c r="G2405">
        <v>-7.5829999999999995E-2</v>
      </c>
      <c r="H2405">
        <v>1.8049999999999999</v>
      </c>
      <c r="I2405">
        <v>-6.9000000000000006E-2</v>
      </c>
      <c r="J2405">
        <v>2.3395000000000001</v>
      </c>
    </row>
    <row r="2406" spans="1:10">
      <c r="A2406" s="14">
        <v>43679</v>
      </c>
      <c r="B2406">
        <v>1.01</v>
      </c>
      <c r="C2406">
        <v>1.9712499999999999</v>
      </c>
      <c r="D2406">
        <v>-0.74480000000000002</v>
      </c>
      <c r="E2406">
        <v>-0.315</v>
      </c>
      <c r="F2406">
        <v>0.77024999999999999</v>
      </c>
      <c r="G2406">
        <v>-7.4999999999999997E-2</v>
      </c>
      <c r="H2406">
        <v>1.81</v>
      </c>
      <c r="I2406">
        <v>-6.7000000000000004E-2</v>
      </c>
      <c r="J2406">
        <v>2.3033800000000002</v>
      </c>
    </row>
    <row r="2407" spans="1:10">
      <c r="A2407" s="14">
        <v>43683</v>
      </c>
      <c r="B2407">
        <v>0.98860000000000003</v>
      </c>
      <c r="C2407">
        <v>1.97</v>
      </c>
      <c r="D2407">
        <v>-0.74719999999999998</v>
      </c>
      <c r="E2407">
        <v>-0.317</v>
      </c>
      <c r="F2407">
        <v>0.76749999999999996</v>
      </c>
      <c r="G2407">
        <v>-8.1170000000000006E-2</v>
      </c>
      <c r="H2407">
        <v>1.8149999999999999</v>
      </c>
      <c r="I2407">
        <v>-5.8000000000000003E-2</v>
      </c>
      <c r="J2407">
        <v>2.3222499999999999</v>
      </c>
    </row>
    <row r="2408" spans="1:10">
      <c r="A2408" s="14">
        <v>43684</v>
      </c>
      <c r="B2408">
        <v>1.0047999999999999</v>
      </c>
      <c r="C2408">
        <v>1.9662500000000001</v>
      </c>
      <c r="D2408">
        <v>-0.74660000000000004</v>
      </c>
      <c r="E2408">
        <v>-0.32</v>
      </c>
      <c r="F2408">
        <v>0.76712999999999998</v>
      </c>
      <c r="G2408">
        <v>-8.0670000000000006E-2</v>
      </c>
      <c r="H2408">
        <v>1.825</v>
      </c>
      <c r="I2408">
        <v>-5.1999999999999998E-2</v>
      </c>
      <c r="J2408">
        <v>2.3032499999999998</v>
      </c>
    </row>
    <row r="2409" spans="1:10">
      <c r="A2409" s="14">
        <v>43685</v>
      </c>
      <c r="B2409">
        <v>0.97</v>
      </c>
      <c r="C2409">
        <v>1.9624999999999999</v>
      </c>
      <c r="D2409">
        <v>-0.74839999999999995</v>
      </c>
      <c r="E2409">
        <v>-0.32200000000000001</v>
      </c>
      <c r="F2409">
        <v>0.76649999999999996</v>
      </c>
      <c r="G2409">
        <v>-8.0500000000000002E-2</v>
      </c>
      <c r="H2409">
        <v>1.83</v>
      </c>
      <c r="I2409">
        <v>-3.7999999999999999E-2</v>
      </c>
      <c r="J2409">
        <v>2.2996300000000001</v>
      </c>
    </row>
    <row r="2410" spans="1:10">
      <c r="A2410" s="14">
        <v>43686</v>
      </c>
      <c r="B2410">
        <v>0.96589999999999998</v>
      </c>
      <c r="C2410">
        <v>1.9624999999999999</v>
      </c>
      <c r="D2410">
        <v>-0.74780000000000002</v>
      </c>
      <c r="E2410">
        <v>-0.32300000000000001</v>
      </c>
      <c r="F2410">
        <v>0.76649999999999996</v>
      </c>
      <c r="G2410">
        <v>-7.8329999999999997E-2</v>
      </c>
      <c r="H2410">
        <v>1.845</v>
      </c>
      <c r="I2410">
        <v>-0.03</v>
      </c>
      <c r="J2410">
        <v>2.3025000000000002</v>
      </c>
    </row>
    <row r="2411" spans="1:10">
      <c r="A2411" s="14">
        <v>43689</v>
      </c>
      <c r="B2411">
        <v>0.96499999999999997</v>
      </c>
      <c r="C2411">
        <v>1.9650000000000001</v>
      </c>
      <c r="D2411">
        <v>-0.74980000000000002</v>
      </c>
      <c r="E2411">
        <v>-0.32200000000000001</v>
      </c>
      <c r="F2411">
        <v>0.76600000000000001</v>
      </c>
      <c r="G2411">
        <v>-8.0829999999999999E-2</v>
      </c>
      <c r="H2411">
        <v>1.83</v>
      </c>
      <c r="I2411">
        <v>-2.1000000000000001E-2</v>
      </c>
      <c r="J2411">
        <v>2.2776299999999998</v>
      </c>
    </row>
    <row r="2412" spans="1:10">
      <c r="A2412" s="14">
        <v>43690</v>
      </c>
      <c r="B2412">
        <v>0.95389999999999997</v>
      </c>
      <c r="C2412">
        <v>1.9612499999999999</v>
      </c>
      <c r="D2412">
        <v>-0.753</v>
      </c>
      <c r="E2412">
        <v>-0.32</v>
      </c>
      <c r="F2412">
        <v>0.76475000000000004</v>
      </c>
      <c r="G2412">
        <v>-7.9000000000000001E-2</v>
      </c>
      <c r="H2412">
        <v>1.77</v>
      </c>
      <c r="I2412">
        <v>-2.5999999999999999E-2</v>
      </c>
      <c r="J2412">
        <v>2.2593800000000002</v>
      </c>
    </row>
    <row r="2413" spans="1:10">
      <c r="A2413" s="14">
        <v>43691</v>
      </c>
      <c r="B2413">
        <v>0.95979999999999999</v>
      </c>
      <c r="C2413">
        <v>1.9612499999999999</v>
      </c>
      <c r="D2413">
        <v>-0.75600000000000001</v>
      </c>
      <c r="E2413">
        <v>-0.32300000000000001</v>
      </c>
      <c r="F2413">
        <v>0.77263000000000004</v>
      </c>
      <c r="G2413">
        <v>-7.8329999999999997E-2</v>
      </c>
      <c r="H2413">
        <v>1.78</v>
      </c>
      <c r="I2413">
        <v>-3.3000000000000002E-2</v>
      </c>
      <c r="J2413">
        <v>2.2827500000000001</v>
      </c>
    </row>
    <row r="2414" spans="1:10">
      <c r="A2414" s="14">
        <v>43692</v>
      </c>
      <c r="B2414">
        <v>0.94499999999999995</v>
      </c>
      <c r="C2414">
        <v>1.96</v>
      </c>
      <c r="D2414">
        <v>-0.75839999999999996</v>
      </c>
      <c r="E2414">
        <v>-0.31900000000000001</v>
      </c>
      <c r="F2414">
        <v>0.77849999999999997</v>
      </c>
      <c r="G2414">
        <v>-7.9500000000000001E-2</v>
      </c>
      <c r="H2414">
        <v>1.78</v>
      </c>
      <c r="I2414">
        <v>-2.8000000000000001E-2</v>
      </c>
      <c r="J2414">
        <v>2.2755000000000001</v>
      </c>
    </row>
    <row r="2415" spans="1:10">
      <c r="A2415" s="14">
        <v>43693</v>
      </c>
      <c r="B2415">
        <v>0.96499999999999997</v>
      </c>
      <c r="C2415">
        <v>1.96</v>
      </c>
      <c r="D2415">
        <v>-0.75539999999999996</v>
      </c>
      <c r="E2415">
        <v>-0.318</v>
      </c>
      <c r="F2415">
        <v>0.78300000000000003</v>
      </c>
      <c r="G2415">
        <v>-7.3169999999999999E-2</v>
      </c>
      <c r="H2415">
        <v>1.78</v>
      </c>
      <c r="I2415">
        <v>-2.9000000000000001E-2</v>
      </c>
      <c r="J2415">
        <v>2.2666300000000001</v>
      </c>
    </row>
    <row r="2416" spans="1:10">
      <c r="A2416" s="14">
        <v>43696</v>
      </c>
      <c r="B2416">
        <v>0.97</v>
      </c>
      <c r="C2416">
        <v>1.9524999999999999</v>
      </c>
      <c r="D2416">
        <v>-0.75839999999999996</v>
      </c>
      <c r="E2416">
        <v>-0.31900000000000001</v>
      </c>
      <c r="F2416">
        <v>0.78174999999999994</v>
      </c>
      <c r="G2416">
        <v>-7.2830000000000006E-2</v>
      </c>
      <c r="H2416">
        <v>1.76</v>
      </c>
      <c r="I2416">
        <v>-2.4E-2</v>
      </c>
      <c r="J2416">
        <v>2.2557499999999999</v>
      </c>
    </row>
    <row r="2417" spans="1:10">
      <c r="A2417" s="14">
        <v>43697</v>
      </c>
      <c r="B2417">
        <v>0.97550000000000003</v>
      </c>
      <c r="C2417">
        <v>1.9524999999999999</v>
      </c>
      <c r="D2417">
        <v>-0.75980000000000003</v>
      </c>
      <c r="E2417">
        <v>-0.318</v>
      </c>
      <c r="F2417">
        <v>0.78325</v>
      </c>
      <c r="G2417">
        <v>-7.3330000000000006E-2</v>
      </c>
      <c r="H2417">
        <v>1.76</v>
      </c>
      <c r="I2417">
        <v>-0.02</v>
      </c>
      <c r="J2417">
        <v>2.2657500000000002</v>
      </c>
    </row>
    <row r="2418" spans="1:10">
      <c r="A2418" s="14">
        <v>43698</v>
      </c>
      <c r="B2418">
        <v>0.98329999999999995</v>
      </c>
      <c r="C2418">
        <v>1.9450000000000001</v>
      </c>
      <c r="D2418">
        <v>-0.75960000000000005</v>
      </c>
      <c r="E2418">
        <v>-0.318</v>
      </c>
      <c r="F2418">
        <v>0.77763000000000004</v>
      </c>
      <c r="G2418">
        <v>-7.1330000000000005E-2</v>
      </c>
      <c r="H2418">
        <v>1.79</v>
      </c>
      <c r="I2418">
        <v>-0.02</v>
      </c>
      <c r="J2418">
        <v>2.2555000000000001</v>
      </c>
    </row>
    <row r="2419" spans="1:10">
      <c r="A2419" s="14">
        <v>43699</v>
      </c>
      <c r="B2419">
        <v>0.98929999999999996</v>
      </c>
      <c r="C2419">
        <v>1.9450000000000001</v>
      </c>
      <c r="D2419">
        <v>-0.76139999999999997</v>
      </c>
      <c r="E2419">
        <v>-0.318</v>
      </c>
      <c r="F2419">
        <v>0.77200000000000002</v>
      </c>
      <c r="G2419">
        <v>-7.3169999999999999E-2</v>
      </c>
      <c r="H2419">
        <v>1.8</v>
      </c>
      <c r="I2419">
        <v>-1.7000000000000001E-2</v>
      </c>
      <c r="J2419">
        <v>2.2531300000000001</v>
      </c>
    </row>
    <row r="2420" spans="1:10">
      <c r="A2420" s="14">
        <v>43700</v>
      </c>
      <c r="B2420">
        <v>0.98909999999999998</v>
      </c>
      <c r="C2420">
        <v>1.94625</v>
      </c>
      <c r="D2420">
        <v>-0.76800000000000002</v>
      </c>
      <c r="E2420">
        <v>-0.32</v>
      </c>
      <c r="F2420">
        <v>0.77263000000000004</v>
      </c>
      <c r="G2420">
        <v>-7.3330000000000006E-2</v>
      </c>
      <c r="H2420">
        <v>1.82</v>
      </c>
      <c r="I2420">
        <v>-1.4999999999999999E-2</v>
      </c>
      <c r="J2420">
        <v>2.2656299999999998</v>
      </c>
    </row>
    <row r="2421" spans="1:10">
      <c r="A2421" s="14">
        <v>43703</v>
      </c>
      <c r="B2421">
        <v>0.96419999999999995</v>
      </c>
      <c r="C2421">
        <v>1.94625</v>
      </c>
      <c r="D2421">
        <v>-0.77</v>
      </c>
      <c r="E2421">
        <v>-0.32200000000000001</v>
      </c>
      <c r="F2421">
        <v>0.77</v>
      </c>
      <c r="G2421">
        <v>-8.2669999999999993E-2</v>
      </c>
      <c r="H2421">
        <v>1.8</v>
      </c>
      <c r="I2421">
        <v>-1.4999999999999999E-2</v>
      </c>
      <c r="J2421">
        <v>2.2867500000000001</v>
      </c>
    </row>
    <row r="2422" spans="1:10">
      <c r="A2422" s="14">
        <v>43704</v>
      </c>
      <c r="B2422">
        <v>0.97509999999999997</v>
      </c>
      <c r="C2422">
        <v>1.9475</v>
      </c>
      <c r="D2422">
        <v>-0.7722</v>
      </c>
      <c r="E2422">
        <v>-0.33600000000000002</v>
      </c>
      <c r="F2422">
        <v>0.77312999999999998</v>
      </c>
      <c r="G2422">
        <v>-9.0329999999999994E-2</v>
      </c>
      <c r="H2422">
        <v>1.7849999999999999</v>
      </c>
      <c r="I2422">
        <v>-1.6E-2</v>
      </c>
      <c r="J2422">
        <v>2.2392500000000002</v>
      </c>
    </row>
    <row r="2423" spans="1:10">
      <c r="A2423" s="14">
        <v>43705</v>
      </c>
      <c r="B2423">
        <v>0.96</v>
      </c>
      <c r="C2423">
        <v>1.9524999999999999</v>
      </c>
      <c r="D2423">
        <v>-0.78100000000000003</v>
      </c>
      <c r="E2423">
        <v>-0.33800000000000002</v>
      </c>
      <c r="F2423">
        <v>0.76788000000000001</v>
      </c>
      <c r="G2423">
        <v>-9.2999999999999999E-2</v>
      </c>
      <c r="H2423">
        <v>1.79</v>
      </c>
      <c r="I2423">
        <v>-4.0000000000000001E-3</v>
      </c>
      <c r="J2423">
        <v>2.2090000000000001</v>
      </c>
    </row>
    <row r="2424" spans="1:10">
      <c r="A2424" s="14">
        <v>43706</v>
      </c>
      <c r="B2424">
        <v>0.96650000000000003</v>
      </c>
      <c r="C2424">
        <v>1.9624999999999999</v>
      </c>
      <c r="D2424">
        <v>-0.78159999999999996</v>
      </c>
      <c r="E2424">
        <v>-0.34399999999999997</v>
      </c>
      <c r="F2424">
        <v>0.77288000000000001</v>
      </c>
      <c r="G2424">
        <v>-9.8000000000000004E-2</v>
      </c>
      <c r="H2424">
        <v>1.7949999999999999</v>
      </c>
      <c r="I2424">
        <v>2E-3</v>
      </c>
      <c r="J2424">
        <v>2.1869999999999998</v>
      </c>
    </row>
    <row r="2425" spans="1:10">
      <c r="A2425" s="14">
        <v>43707</v>
      </c>
      <c r="B2425">
        <v>0.9728</v>
      </c>
      <c r="C2425">
        <v>1.96875</v>
      </c>
      <c r="D2425">
        <v>-0.78639999999999999</v>
      </c>
      <c r="E2425">
        <v>-0.34300000000000003</v>
      </c>
      <c r="F2425">
        <v>0.77100000000000002</v>
      </c>
      <c r="G2425">
        <v>-9.783E-2</v>
      </c>
      <c r="H2425">
        <v>1.7849999999999999</v>
      </c>
      <c r="I2425">
        <v>4.0000000000000001E-3</v>
      </c>
      <c r="J2425">
        <v>2.1844999999999999</v>
      </c>
    </row>
    <row r="2426" spans="1:10">
      <c r="A2426" s="14">
        <v>43710</v>
      </c>
      <c r="B2426">
        <v>0.96</v>
      </c>
      <c r="C2426">
        <v>1.97</v>
      </c>
      <c r="D2426">
        <v>-0.78739999999999999</v>
      </c>
      <c r="E2426">
        <v>-0.34499999999999997</v>
      </c>
      <c r="F2426">
        <v>0.76963000000000004</v>
      </c>
      <c r="G2426">
        <v>-0.10150000000000001</v>
      </c>
      <c r="H2426">
        <v>1.6850000000000001</v>
      </c>
      <c r="I2426">
        <v>4.0000000000000001E-3</v>
      </c>
      <c r="J2426">
        <v>2.181</v>
      </c>
    </row>
    <row r="2427" spans="1:10">
      <c r="A2427" s="14">
        <v>43711</v>
      </c>
      <c r="B2427">
        <v>0.96130000000000004</v>
      </c>
      <c r="C2427">
        <v>1.97</v>
      </c>
      <c r="D2427">
        <v>-0.78839999999999999</v>
      </c>
      <c r="E2427">
        <v>-0.34300000000000003</v>
      </c>
      <c r="F2427">
        <v>0.76375000000000004</v>
      </c>
      <c r="G2427">
        <v>-0.1065</v>
      </c>
      <c r="H2427">
        <v>1.7050000000000001</v>
      </c>
      <c r="I2427">
        <v>8.0000000000000002E-3</v>
      </c>
      <c r="J2427">
        <v>2.17563</v>
      </c>
    </row>
    <row r="2428" spans="1:10">
      <c r="A2428" s="14">
        <v>43712</v>
      </c>
      <c r="B2428">
        <v>0.97709999999999997</v>
      </c>
      <c r="C2428">
        <v>1.97</v>
      </c>
      <c r="D2428">
        <v>-0.79179999999999995</v>
      </c>
      <c r="E2428">
        <v>-0.34399999999999997</v>
      </c>
      <c r="F2428">
        <v>0.76100000000000001</v>
      </c>
      <c r="G2428">
        <v>-0.107</v>
      </c>
      <c r="H2428">
        <v>1.7</v>
      </c>
      <c r="I2428">
        <v>1.7000000000000001E-2</v>
      </c>
      <c r="J2428">
        <v>2.1752500000000001</v>
      </c>
    </row>
    <row r="2429" spans="1:10">
      <c r="A2429" s="14">
        <v>43713</v>
      </c>
      <c r="B2429">
        <v>0.99729999999999996</v>
      </c>
      <c r="C2429">
        <v>1.9712499999999999</v>
      </c>
      <c r="D2429">
        <v>-0.79679999999999995</v>
      </c>
      <c r="E2429">
        <v>-0.34499999999999997</v>
      </c>
      <c r="F2429">
        <v>0.75938000000000005</v>
      </c>
      <c r="G2429">
        <v>-0.10767</v>
      </c>
      <c r="H2429">
        <v>1.7050000000000001</v>
      </c>
      <c r="I2429">
        <v>2.1999999999999999E-2</v>
      </c>
      <c r="J2429">
        <v>2.1581299999999999</v>
      </c>
    </row>
    <row r="2430" spans="1:10">
      <c r="A2430" s="14">
        <v>43714</v>
      </c>
      <c r="B2430">
        <v>1.0029999999999999</v>
      </c>
      <c r="C2430">
        <v>1.9712499999999999</v>
      </c>
      <c r="D2430">
        <v>-0.82320000000000004</v>
      </c>
      <c r="E2430">
        <v>-0.34599999999999997</v>
      </c>
      <c r="F2430">
        <v>0.76988000000000001</v>
      </c>
      <c r="G2430">
        <v>-0.10417</v>
      </c>
      <c r="H2430">
        <v>1.7</v>
      </c>
      <c r="I2430">
        <v>2.4E-2</v>
      </c>
      <c r="J2430">
        <v>2.16838</v>
      </c>
    </row>
    <row r="2431" spans="1:10">
      <c r="A2431" s="14">
        <v>43717</v>
      </c>
      <c r="B2431">
        <v>1.0079</v>
      </c>
      <c r="C2431">
        <v>1.9712499999999999</v>
      </c>
      <c r="D2431">
        <v>-0.82420000000000004</v>
      </c>
      <c r="E2431">
        <v>-0.35099999999999998</v>
      </c>
      <c r="F2431">
        <v>0.76812999999999998</v>
      </c>
      <c r="G2431">
        <v>-0.10433000000000001</v>
      </c>
      <c r="H2431">
        <v>1.6950000000000001</v>
      </c>
      <c r="I2431">
        <v>1.7000000000000001E-2</v>
      </c>
      <c r="J2431">
        <v>2.1237499999999998</v>
      </c>
    </row>
    <row r="2432" spans="1:10">
      <c r="A2432" s="14">
        <v>43718</v>
      </c>
      <c r="B2432">
        <v>1.0124</v>
      </c>
      <c r="C2432">
        <v>1.97</v>
      </c>
      <c r="D2432">
        <v>-0.83699999999999997</v>
      </c>
      <c r="E2432">
        <v>-0.35299999999999998</v>
      </c>
      <c r="F2432">
        <v>0.76549999999999996</v>
      </c>
      <c r="G2432">
        <v>-0.10199999999999999</v>
      </c>
      <c r="H2432">
        <v>1.7050000000000001</v>
      </c>
      <c r="I2432">
        <v>1.2E-2</v>
      </c>
      <c r="J2432">
        <v>2.1358799999999998</v>
      </c>
    </row>
    <row r="2433" spans="1:10">
      <c r="A2433" s="14">
        <v>43719</v>
      </c>
      <c r="B2433">
        <v>1.0149999999999999</v>
      </c>
      <c r="C2433">
        <v>1.97</v>
      </c>
      <c r="D2433">
        <v>-0.83979999999999999</v>
      </c>
      <c r="E2433">
        <v>-0.35399999999999998</v>
      </c>
      <c r="F2433">
        <v>0.76537999999999995</v>
      </c>
      <c r="G2433">
        <v>-0.10433000000000001</v>
      </c>
      <c r="H2433">
        <v>1.72</v>
      </c>
      <c r="I2433">
        <v>6.0000000000000001E-3</v>
      </c>
      <c r="J2433">
        <v>2.1515</v>
      </c>
    </row>
    <row r="2434" spans="1:10">
      <c r="A2434" s="14">
        <v>43720</v>
      </c>
      <c r="B2434">
        <v>1.02</v>
      </c>
      <c r="C2434">
        <v>1.97</v>
      </c>
      <c r="D2434">
        <v>-0.84140000000000004</v>
      </c>
      <c r="E2434">
        <v>-0.36</v>
      </c>
      <c r="F2434">
        <v>0.76049999999999995</v>
      </c>
      <c r="G2434">
        <v>-0.10267</v>
      </c>
      <c r="H2434">
        <v>1.7</v>
      </c>
      <c r="I2434">
        <v>-6.0000000000000001E-3</v>
      </c>
      <c r="J2434">
        <v>2.1495000000000002</v>
      </c>
    </row>
    <row r="2435" spans="1:10">
      <c r="A2435" s="14">
        <v>43721</v>
      </c>
      <c r="B2435">
        <v>1.0306999999999999</v>
      </c>
      <c r="C2435">
        <v>1.97</v>
      </c>
      <c r="D2435">
        <v>-0.84379999999999999</v>
      </c>
      <c r="E2435">
        <v>-0.35599999999999998</v>
      </c>
      <c r="F2435">
        <v>0.76412999999999998</v>
      </c>
      <c r="G2435">
        <v>-0.10349999999999999</v>
      </c>
      <c r="H2435">
        <v>1.7150000000000001</v>
      </c>
      <c r="I2435">
        <v>-2.3E-2</v>
      </c>
      <c r="J2435">
        <v>2.1476299999999999</v>
      </c>
    </row>
    <row r="2436" spans="1:10">
      <c r="A2436" s="14">
        <v>43724</v>
      </c>
      <c r="B2436">
        <v>1.0349999999999999</v>
      </c>
      <c r="C2436">
        <v>1.97</v>
      </c>
      <c r="D2436">
        <v>-0.8468</v>
      </c>
      <c r="E2436">
        <v>-0.35799999999999998</v>
      </c>
      <c r="F2436">
        <v>0.76088</v>
      </c>
      <c r="G2436">
        <v>-0.10483000000000001</v>
      </c>
      <c r="H2436">
        <v>1.708</v>
      </c>
      <c r="I2436">
        <v>-2.8000000000000001E-2</v>
      </c>
      <c r="J2436">
        <v>2.13225</v>
      </c>
    </row>
    <row r="2437" spans="1:10">
      <c r="A2437" s="14">
        <v>43725</v>
      </c>
      <c r="B2437">
        <v>1.0362</v>
      </c>
      <c r="C2437">
        <v>1.97</v>
      </c>
      <c r="D2437">
        <v>-0.84219999999999995</v>
      </c>
      <c r="E2437">
        <v>-0.35799999999999998</v>
      </c>
      <c r="F2437">
        <v>0.76200000000000001</v>
      </c>
      <c r="G2437">
        <v>-8.5830000000000004E-2</v>
      </c>
      <c r="H2437">
        <v>1.72</v>
      </c>
      <c r="I2437">
        <v>-3.6999999999999998E-2</v>
      </c>
      <c r="J2437">
        <v>2.14438</v>
      </c>
    </row>
    <row r="2438" spans="1:10">
      <c r="A2438" s="14">
        <v>43726</v>
      </c>
      <c r="B2438">
        <v>0.99170000000000003</v>
      </c>
      <c r="C2438">
        <v>1.97</v>
      </c>
      <c r="D2438">
        <v>-0.84519999999999995</v>
      </c>
      <c r="E2438">
        <v>-0.36399999999999999</v>
      </c>
      <c r="F2438">
        <v>0.76463000000000003</v>
      </c>
      <c r="G2438">
        <v>-8.3500000000000005E-2</v>
      </c>
      <c r="H2438">
        <v>1.71</v>
      </c>
      <c r="I2438">
        <v>-4.1000000000000002E-2</v>
      </c>
      <c r="J2438">
        <v>2.1173799999999998</v>
      </c>
    </row>
    <row r="2439" spans="1:10">
      <c r="A2439" s="14">
        <v>43727</v>
      </c>
      <c r="B2439">
        <v>0.97299999999999998</v>
      </c>
      <c r="C2439">
        <v>1.97</v>
      </c>
      <c r="D2439">
        <v>-0.84799999999999998</v>
      </c>
      <c r="E2439">
        <v>-0.36299999999999999</v>
      </c>
      <c r="F2439">
        <v>0.75975000000000004</v>
      </c>
      <c r="G2439">
        <v>-8.4830000000000003E-2</v>
      </c>
      <c r="H2439">
        <v>1.69</v>
      </c>
      <c r="I2439">
        <v>-0.05</v>
      </c>
      <c r="J2439">
        <v>2.1241300000000001</v>
      </c>
    </row>
    <row r="2440" spans="1:10">
      <c r="A2440" s="14">
        <v>43728</v>
      </c>
      <c r="B2440">
        <v>0.92</v>
      </c>
      <c r="C2440">
        <v>1.9712499999999999</v>
      </c>
      <c r="D2440">
        <v>-0.85880000000000001</v>
      </c>
      <c r="E2440">
        <v>-0.36299999999999999</v>
      </c>
      <c r="F2440">
        <v>0.75488</v>
      </c>
      <c r="G2440">
        <v>-9.1829999999999995E-2</v>
      </c>
      <c r="H2440">
        <v>1.675</v>
      </c>
      <c r="I2440">
        <v>-5.1999999999999998E-2</v>
      </c>
      <c r="J2440">
        <v>2.1317499999999998</v>
      </c>
    </row>
    <row r="2441" spans="1:10">
      <c r="A2441" s="14">
        <v>43731</v>
      </c>
      <c r="B2441">
        <v>0.91500000000000004</v>
      </c>
      <c r="C2441">
        <v>1.9712499999999999</v>
      </c>
      <c r="D2441">
        <v>-0.85540000000000005</v>
      </c>
      <c r="E2441">
        <v>-0.36699999999999999</v>
      </c>
      <c r="F2441">
        <v>0.75924999999999998</v>
      </c>
      <c r="G2441">
        <v>-9.1999999999999998E-2</v>
      </c>
      <c r="H2441">
        <v>1.665</v>
      </c>
      <c r="I2441">
        <v>-5.7000000000000002E-2</v>
      </c>
      <c r="J2441">
        <v>2.1376300000000001</v>
      </c>
    </row>
    <row r="2442" spans="1:10">
      <c r="A2442" s="14">
        <v>43732</v>
      </c>
      <c r="B2442">
        <v>0.91910000000000003</v>
      </c>
      <c r="C2442">
        <v>1.97</v>
      </c>
      <c r="D2442">
        <v>-0.8548</v>
      </c>
      <c r="E2442">
        <v>-0.36899999999999999</v>
      </c>
      <c r="F2442">
        <v>0.76675000000000004</v>
      </c>
      <c r="G2442">
        <v>-9.0829999999999994E-2</v>
      </c>
      <c r="H2442">
        <v>1.66</v>
      </c>
      <c r="I2442">
        <v>-4.1000000000000002E-2</v>
      </c>
      <c r="J2442">
        <v>2.1327500000000001</v>
      </c>
    </row>
    <row r="2443" spans="1:10">
      <c r="A2443" s="14">
        <v>43733</v>
      </c>
      <c r="B2443">
        <v>0.94</v>
      </c>
      <c r="C2443">
        <v>1.97</v>
      </c>
      <c r="D2443">
        <v>-0.86360000000000003</v>
      </c>
      <c r="E2443">
        <v>-0.37</v>
      </c>
      <c r="F2443">
        <v>0.75724999999999998</v>
      </c>
      <c r="G2443">
        <v>-9.0499999999999997E-2</v>
      </c>
      <c r="H2443">
        <v>1.675</v>
      </c>
      <c r="I2443">
        <v>-3.1E-2</v>
      </c>
      <c r="J2443">
        <v>2.12663</v>
      </c>
    </row>
    <row r="2444" spans="1:10">
      <c r="A2444" s="14">
        <v>43734</v>
      </c>
      <c r="B2444">
        <v>0.95</v>
      </c>
      <c r="C2444">
        <v>1.97</v>
      </c>
      <c r="D2444">
        <v>-0.86780000000000002</v>
      </c>
      <c r="E2444">
        <v>-0.375</v>
      </c>
      <c r="F2444">
        <v>0.76163000000000003</v>
      </c>
      <c r="G2444">
        <v>-9.5170000000000005E-2</v>
      </c>
      <c r="H2444">
        <v>1.665</v>
      </c>
      <c r="I2444">
        <v>-0.03</v>
      </c>
      <c r="J2444">
        <v>2.1123799999999999</v>
      </c>
    </row>
    <row r="2445" spans="1:10">
      <c r="A2445" s="14">
        <v>43735</v>
      </c>
      <c r="B2445">
        <v>0.95</v>
      </c>
      <c r="C2445">
        <v>1.97</v>
      </c>
      <c r="D2445">
        <v>-0.86699999999999999</v>
      </c>
      <c r="E2445">
        <v>-0.374</v>
      </c>
      <c r="F2445">
        <v>0.76512999999999998</v>
      </c>
      <c r="G2445">
        <v>-9.35E-2</v>
      </c>
      <c r="H2445">
        <v>1.65</v>
      </c>
      <c r="I2445">
        <v>-3.3000000000000002E-2</v>
      </c>
      <c r="J2445">
        <v>2.1021299999999998</v>
      </c>
    </row>
    <row r="2446" spans="1:10">
      <c r="A2446" s="14">
        <v>43738</v>
      </c>
      <c r="B2446">
        <v>0.94499999999999995</v>
      </c>
      <c r="C2446">
        <v>1.97</v>
      </c>
      <c r="D2446">
        <v>-0.86140000000000005</v>
      </c>
      <c r="E2446">
        <v>-0.373</v>
      </c>
      <c r="F2446">
        <v>0.76763000000000003</v>
      </c>
      <c r="G2446">
        <v>-9.3670000000000003E-2</v>
      </c>
      <c r="H2446">
        <v>1.635</v>
      </c>
      <c r="I2446">
        <v>-3.3000000000000002E-2</v>
      </c>
      <c r="J2446">
        <v>2.1341299999999999</v>
      </c>
    </row>
    <row r="2447" spans="1:10">
      <c r="A2447" s="14">
        <v>43739</v>
      </c>
      <c r="B2447">
        <v>0.93500000000000005</v>
      </c>
      <c r="C2447">
        <v>1.97</v>
      </c>
      <c r="D2447">
        <v>-0.86240000000000006</v>
      </c>
      <c r="E2447">
        <v>-0.376</v>
      </c>
      <c r="F2447">
        <v>0.76688000000000001</v>
      </c>
      <c r="G2447">
        <v>-9.3670000000000003E-2</v>
      </c>
      <c r="H2447">
        <v>1.63</v>
      </c>
      <c r="I2447">
        <v>-7.2999999999999995E-2</v>
      </c>
      <c r="J2447">
        <v>2.1383800000000002</v>
      </c>
    </row>
    <row r="2448" spans="1:10">
      <c r="A2448" s="14">
        <v>43740</v>
      </c>
      <c r="B2448">
        <v>0.86</v>
      </c>
      <c r="C2448">
        <v>1.97</v>
      </c>
      <c r="D2448">
        <v>-0.85740000000000005</v>
      </c>
      <c r="E2448">
        <v>-0.378</v>
      </c>
      <c r="F2448">
        <v>0.77200000000000002</v>
      </c>
      <c r="G2448">
        <v>-9.3829999999999997E-2</v>
      </c>
      <c r="H2448">
        <v>1.63</v>
      </c>
      <c r="I2448">
        <v>-8.5999999999999993E-2</v>
      </c>
      <c r="J2448">
        <v>2.1316299999999999</v>
      </c>
    </row>
    <row r="2449" spans="1:10">
      <c r="A2449" s="14">
        <v>43741</v>
      </c>
      <c r="B2449">
        <v>0.85</v>
      </c>
      <c r="C2449">
        <v>1.9775</v>
      </c>
      <c r="D2449">
        <v>-0.85419999999999996</v>
      </c>
      <c r="E2449">
        <v>-0.36799999999999999</v>
      </c>
      <c r="F2449">
        <v>0.78300000000000003</v>
      </c>
      <c r="G2449">
        <v>-9.2670000000000002E-2</v>
      </c>
      <c r="H2449">
        <v>1.62</v>
      </c>
      <c r="I2449">
        <v>-9.5000000000000001E-2</v>
      </c>
      <c r="J2449">
        <v>2.1272500000000001</v>
      </c>
    </row>
    <row r="2450" spans="1:10">
      <c r="A2450" s="14">
        <v>43742</v>
      </c>
      <c r="B2450">
        <v>0.8367</v>
      </c>
      <c r="C2450">
        <v>1.97875</v>
      </c>
      <c r="D2450">
        <v>-0.84560000000000002</v>
      </c>
      <c r="E2450">
        <v>-0.36699999999999999</v>
      </c>
      <c r="F2450">
        <v>0.77988000000000002</v>
      </c>
      <c r="G2450">
        <v>-8.9829999999999993E-2</v>
      </c>
      <c r="H2450">
        <v>1.61</v>
      </c>
      <c r="I2450">
        <v>-9.6000000000000002E-2</v>
      </c>
      <c r="J2450">
        <v>2.1185</v>
      </c>
    </row>
    <row r="2451" spans="1:10">
      <c r="A2451" s="14">
        <v>43746</v>
      </c>
      <c r="B2451">
        <v>0.83840000000000003</v>
      </c>
      <c r="C2451">
        <v>1.97875</v>
      </c>
      <c r="D2451">
        <v>-0.80920000000000003</v>
      </c>
      <c r="E2451">
        <v>-0.374</v>
      </c>
      <c r="F2451">
        <v>0.78463000000000005</v>
      </c>
      <c r="G2451">
        <v>-8.9829999999999993E-2</v>
      </c>
      <c r="H2451">
        <v>1.61</v>
      </c>
      <c r="I2451">
        <v>-9.5000000000000001E-2</v>
      </c>
      <c r="J2451">
        <v>2.1393800000000001</v>
      </c>
    </row>
    <row r="2452" spans="1:10">
      <c r="A2452" s="14">
        <v>43747</v>
      </c>
      <c r="B2452">
        <v>0.84</v>
      </c>
      <c r="C2452">
        <v>1.97875</v>
      </c>
      <c r="D2452">
        <v>-0.80520000000000003</v>
      </c>
      <c r="E2452">
        <v>-0.375</v>
      </c>
      <c r="F2452">
        <v>0.78137999999999996</v>
      </c>
      <c r="G2452">
        <v>-8.8499999999999995E-2</v>
      </c>
      <c r="H2452">
        <v>1.595</v>
      </c>
      <c r="I2452">
        <v>-9.2999999999999999E-2</v>
      </c>
      <c r="J2452">
        <v>2.14513</v>
      </c>
    </row>
    <row r="2453" spans="1:10">
      <c r="A2453" s="14">
        <v>43748</v>
      </c>
      <c r="B2453">
        <v>0.84</v>
      </c>
      <c r="C2453">
        <v>1.97875</v>
      </c>
      <c r="D2453">
        <v>-0.81079999999999997</v>
      </c>
      <c r="E2453">
        <v>-0.377</v>
      </c>
      <c r="F2453">
        <v>0.78274999999999995</v>
      </c>
      <c r="G2453">
        <v>-9.2329999999999995E-2</v>
      </c>
      <c r="H2453">
        <v>1.58</v>
      </c>
      <c r="I2453">
        <v>-9.1999999999999998E-2</v>
      </c>
      <c r="J2453">
        <v>2.1641300000000001</v>
      </c>
    </row>
    <row r="2454" spans="1:10">
      <c r="A2454" s="14">
        <v>43749</v>
      </c>
      <c r="B2454">
        <v>0.8417</v>
      </c>
      <c r="C2454">
        <v>1.97875</v>
      </c>
      <c r="D2454">
        <v>-0.80420000000000003</v>
      </c>
      <c r="E2454">
        <v>-0.38</v>
      </c>
      <c r="F2454">
        <v>0.77563000000000004</v>
      </c>
      <c r="G2454">
        <v>-9.0999999999999998E-2</v>
      </c>
      <c r="H2454">
        <v>1.59</v>
      </c>
      <c r="I2454">
        <v>-9.9000000000000005E-2</v>
      </c>
      <c r="J2454">
        <v>2.1558799999999998</v>
      </c>
    </row>
    <row r="2455" spans="1:10">
      <c r="A2455" s="14">
        <v>43752</v>
      </c>
      <c r="B2455">
        <v>0.85499999999999998</v>
      </c>
      <c r="C2455">
        <v>1.9762500000000001</v>
      </c>
      <c r="D2455">
        <v>-0.76800000000000002</v>
      </c>
      <c r="E2455">
        <v>-0.38400000000000001</v>
      </c>
      <c r="F2455">
        <v>0.77888000000000002</v>
      </c>
      <c r="G2455">
        <v>-9.6000000000000002E-2</v>
      </c>
      <c r="H2455">
        <v>1.585</v>
      </c>
      <c r="I2455">
        <v>-0.1</v>
      </c>
      <c r="J2455">
        <v>2.1588799999999999</v>
      </c>
    </row>
    <row r="2456" spans="1:10">
      <c r="A2456" s="14">
        <v>43753</v>
      </c>
      <c r="B2456">
        <v>0.8478</v>
      </c>
      <c r="C2456">
        <v>1.9762500000000001</v>
      </c>
      <c r="D2456">
        <v>-0.75380000000000003</v>
      </c>
      <c r="E2456">
        <v>-0.38900000000000001</v>
      </c>
      <c r="F2456">
        <v>0.77625</v>
      </c>
      <c r="G2456">
        <v>-9.4670000000000004E-2</v>
      </c>
      <c r="H2456">
        <v>1.6</v>
      </c>
      <c r="I2456">
        <v>-9.5000000000000001E-2</v>
      </c>
      <c r="J2456">
        <v>2.13463</v>
      </c>
    </row>
    <row r="2457" spans="1:10">
      <c r="A2457" s="14">
        <v>43754</v>
      </c>
      <c r="B2457">
        <v>0.85170000000000001</v>
      </c>
      <c r="C2457">
        <v>1.9762500000000001</v>
      </c>
      <c r="D2457">
        <v>-0.75939999999999996</v>
      </c>
      <c r="E2457">
        <v>-0.39</v>
      </c>
      <c r="F2457">
        <v>0.76500000000000001</v>
      </c>
      <c r="G2457">
        <v>-9.4670000000000004E-2</v>
      </c>
      <c r="H2457">
        <v>1.57</v>
      </c>
      <c r="I2457">
        <v>-0.1</v>
      </c>
      <c r="J2457">
        <v>2.1062500000000002</v>
      </c>
    </row>
    <row r="2458" spans="1:10">
      <c r="A2458" s="14">
        <v>43755</v>
      </c>
      <c r="B2458">
        <v>0.85499999999999998</v>
      </c>
      <c r="C2458">
        <v>1.9762500000000001</v>
      </c>
      <c r="D2458">
        <v>-0.75480000000000003</v>
      </c>
      <c r="E2458">
        <v>-0.39800000000000002</v>
      </c>
      <c r="F2458">
        <v>0.76600000000000001</v>
      </c>
      <c r="G2458">
        <v>-9.2829999999999996E-2</v>
      </c>
      <c r="H2458">
        <v>1.58</v>
      </c>
      <c r="I2458">
        <v>-9.2999999999999999E-2</v>
      </c>
      <c r="J2458">
        <v>2.113</v>
      </c>
    </row>
    <row r="2459" spans="1:10">
      <c r="A2459" s="14">
        <v>43756</v>
      </c>
      <c r="B2459">
        <v>0.89</v>
      </c>
      <c r="C2459">
        <v>1.9762500000000001</v>
      </c>
      <c r="D2459">
        <v>-0.76080000000000003</v>
      </c>
      <c r="E2459">
        <v>-0.40400000000000003</v>
      </c>
      <c r="F2459">
        <v>0.76424999999999998</v>
      </c>
      <c r="G2459">
        <v>-9.2999999999999999E-2</v>
      </c>
      <c r="H2459">
        <v>1.585</v>
      </c>
      <c r="I2459">
        <v>-8.2000000000000003E-2</v>
      </c>
      <c r="J2459">
        <v>2.0996299999999999</v>
      </c>
    </row>
    <row r="2460" spans="1:10">
      <c r="A2460" s="14">
        <v>43759</v>
      </c>
      <c r="B2460">
        <v>0.89500000000000002</v>
      </c>
      <c r="C2460">
        <v>1.9775</v>
      </c>
      <c r="D2460">
        <v>-0.75639999999999996</v>
      </c>
      <c r="E2460">
        <v>-0.4</v>
      </c>
      <c r="F2460">
        <v>0.77075000000000005</v>
      </c>
      <c r="G2460">
        <v>-9.1829999999999995E-2</v>
      </c>
      <c r="H2460">
        <v>1.6</v>
      </c>
      <c r="I2460">
        <v>-7.3999999999999996E-2</v>
      </c>
      <c r="J2460">
        <v>2.1043799999999999</v>
      </c>
    </row>
    <row r="2461" spans="1:10">
      <c r="A2461" s="14">
        <v>43760</v>
      </c>
      <c r="B2461">
        <v>0.9</v>
      </c>
      <c r="C2461">
        <v>1.9750000000000001</v>
      </c>
      <c r="D2461">
        <v>-0.76719999999999999</v>
      </c>
      <c r="E2461">
        <v>-0.40200000000000002</v>
      </c>
      <c r="F2461">
        <v>0.76088</v>
      </c>
      <c r="G2461">
        <v>-9.5000000000000001E-2</v>
      </c>
      <c r="H2461">
        <v>1.62</v>
      </c>
      <c r="I2461">
        <v>-7.3999999999999996E-2</v>
      </c>
      <c r="J2461">
        <v>2.09863</v>
      </c>
    </row>
    <row r="2462" spans="1:10">
      <c r="A2462" s="14">
        <v>43761</v>
      </c>
      <c r="B2462">
        <v>0.90069999999999995</v>
      </c>
      <c r="C2462">
        <v>1.9712499999999999</v>
      </c>
      <c r="D2462">
        <v>-0.76319999999999999</v>
      </c>
      <c r="E2462">
        <v>-0.40600000000000003</v>
      </c>
      <c r="F2462">
        <v>0.75800000000000001</v>
      </c>
      <c r="G2462">
        <v>-9.9169999999999994E-2</v>
      </c>
      <c r="H2462">
        <v>1.64</v>
      </c>
      <c r="I2462">
        <v>-7.0999999999999994E-2</v>
      </c>
      <c r="J2462">
        <v>2.0851299999999999</v>
      </c>
    </row>
    <row r="2463" spans="1:10">
      <c r="A2463" s="14">
        <v>43762</v>
      </c>
      <c r="B2463">
        <v>0.88329999999999997</v>
      </c>
      <c r="C2463">
        <v>1.9712499999999999</v>
      </c>
      <c r="D2463">
        <v>-0.77259999999999995</v>
      </c>
      <c r="E2463">
        <v>-0.40400000000000003</v>
      </c>
      <c r="F2463">
        <v>0.75963000000000003</v>
      </c>
      <c r="G2463">
        <v>-9.8500000000000004E-2</v>
      </c>
      <c r="H2463">
        <v>1.65</v>
      </c>
      <c r="I2463">
        <v>-6.9000000000000006E-2</v>
      </c>
      <c r="J2463">
        <v>2.0886300000000002</v>
      </c>
    </row>
    <row r="2464" spans="1:10">
      <c r="A2464" s="14">
        <v>43763</v>
      </c>
      <c r="B2464">
        <v>0.88</v>
      </c>
      <c r="C2464">
        <v>1.9712499999999999</v>
      </c>
      <c r="D2464">
        <v>-0.76719999999999999</v>
      </c>
      <c r="E2464">
        <v>-0.42</v>
      </c>
      <c r="F2464">
        <v>0.76663000000000003</v>
      </c>
      <c r="G2464">
        <v>-0.10333000000000001</v>
      </c>
      <c r="H2464">
        <v>1.63</v>
      </c>
      <c r="I2464">
        <v>-7.0000000000000007E-2</v>
      </c>
      <c r="J2464">
        <v>2.0563799999999999</v>
      </c>
    </row>
    <row r="2465" spans="1:10">
      <c r="A2465" s="14">
        <v>43766</v>
      </c>
      <c r="B2465">
        <v>0.88500000000000001</v>
      </c>
      <c r="C2465">
        <v>1.9712499999999999</v>
      </c>
      <c r="D2465">
        <v>-0.7752</v>
      </c>
      <c r="E2465">
        <v>-0.42199999999999999</v>
      </c>
      <c r="F2465">
        <v>0.76075000000000004</v>
      </c>
      <c r="G2465">
        <v>-0.1085</v>
      </c>
      <c r="H2465">
        <v>1.625</v>
      </c>
      <c r="I2465">
        <v>-6.0999999999999999E-2</v>
      </c>
      <c r="J2465">
        <v>2.0431300000000001</v>
      </c>
    </row>
    <row r="2466" spans="1:10">
      <c r="A2466" s="14">
        <v>43767</v>
      </c>
      <c r="B2466">
        <v>0.88980000000000004</v>
      </c>
      <c r="C2466">
        <v>1.9712499999999999</v>
      </c>
      <c r="D2466">
        <v>-0.78300000000000003</v>
      </c>
      <c r="E2466">
        <v>-0.42099999999999999</v>
      </c>
      <c r="F2466">
        <v>0.75975000000000004</v>
      </c>
      <c r="G2466">
        <v>-0.11533</v>
      </c>
      <c r="H2466">
        <v>1.62</v>
      </c>
      <c r="I2466">
        <v>-4.4999999999999998E-2</v>
      </c>
      <c r="J2466">
        <v>2.0270000000000001</v>
      </c>
    </row>
    <row r="2467" spans="1:10">
      <c r="A2467" s="14">
        <v>43768</v>
      </c>
      <c r="B2467">
        <v>0.90790000000000004</v>
      </c>
      <c r="C2467">
        <v>1.9712499999999999</v>
      </c>
      <c r="D2467">
        <v>-0.78659999999999997</v>
      </c>
      <c r="E2467">
        <v>-0.42299999999999999</v>
      </c>
      <c r="F2467">
        <v>0.76088</v>
      </c>
      <c r="G2467">
        <v>-0.11600000000000001</v>
      </c>
      <c r="H2467">
        <v>1.6359999999999999</v>
      </c>
      <c r="I2467">
        <v>-4.4999999999999998E-2</v>
      </c>
      <c r="J2467">
        <v>2.012</v>
      </c>
    </row>
    <row r="2468" spans="1:10">
      <c r="A2468" s="14">
        <v>43769</v>
      </c>
      <c r="B2468">
        <v>0.92500000000000004</v>
      </c>
      <c r="C2468">
        <v>1.97</v>
      </c>
      <c r="D2468">
        <v>-0.78839999999999999</v>
      </c>
      <c r="E2468">
        <v>-0.41799999999999998</v>
      </c>
      <c r="F2468">
        <v>0.76137999999999995</v>
      </c>
      <c r="G2468">
        <v>-0.11817</v>
      </c>
      <c r="H2468">
        <v>1.62</v>
      </c>
      <c r="I2468">
        <v>-4.2000000000000003E-2</v>
      </c>
      <c r="J2468">
        <v>2.0095000000000001</v>
      </c>
    </row>
    <row r="2469" spans="1:10">
      <c r="A2469" s="14">
        <v>43770</v>
      </c>
      <c r="B2469">
        <v>0.93</v>
      </c>
      <c r="C2469">
        <v>1.97</v>
      </c>
      <c r="D2469">
        <v>-0.79</v>
      </c>
      <c r="E2469">
        <v>-0.41199999999999998</v>
      </c>
      <c r="F2469">
        <v>0.76424999999999998</v>
      </c>
      <c r="G2469">
        <v>-0.11466999999999999</v>
      </c>
      <c r="H2469">
        <v>1.62</v>
      </c>
      <c r="I2469">
        <v>-3.7999999999999999E-2</v>
      </c>
      <c r="J2469">
        <v>1.9842500000000001</v>
      </c>
    </row>
    <row r="2470" spans="1:10">
      <c r="A2470" s="14">
        <v>43773</v>
      </c>
      <c r="B2470">
        <v>0.92689999999999995</v>
      </c>
      <c r="C2470">
        <v>1.97</v>
      </c>
      <c r="D2470">
        <v>-0.79</v>
      </c>
      <c r="E2470">
        <v>-0.41799999999999998</v>
      </c>
      <c r="F2470">
        <v>0.77375000000000005</v>
      </c>
      <c r="G2470">
        <v>-0.1145</v>
      </c>
      <c r="H2470">
        <v>1.62</v>
      </c>
      <c r="I2470">
        <v>-1.4999999999999999E-2</v>
      </c>
      <c r="J2470">
        <v>1.98613</v>
      </c>
    </row>
    <row r="2471" spans="1:10">
      <c r="A2471" s="14">
        <v>43774</v>
      </c>
      <c r="B2471">
        <v>0.92830000000000001</v>
      </c>
      <c r="C2471">
        <v>1.97</v>
      </c>
      <c r="D2471">
        <v>-0.78680000000000005</v>
      </c>
      <c r="E2471">
        <v>-0.41799999999999998</v>
      </c>
      <c r="F2471">
        <v>0.78474999999999995</v>
      </c>
      <c r="G2471">
        <v>-0.1115</v>
      </c>
      <c r="H2471">
        <v>1.61</v>
      </c>
      <c r="I2471">
        <v>1E-3</v>
      </c>
      <c r="J2471">
        <v>2.00088</v>
      </c>
    </row>
    <row r="2472" spans="1:10">
      <c r="A2472" s="14">
        <v>43775</v>
      </c>
      <c r="B2472">
        <v>0.94</v>
      </c>
      <c r="C2472">
        <v>1.97</v>
      </c>
      <c r="D2472">
        <v>-0.78</v>
      </c>
      <c r="E2472">
        <v>-0.42199999999999999</v>
      </c>
      <c r="F2472">
        <v>0.78249999999999997</v>
      </c>
      <c r="G2472">
        <v>-0.11167000000000001</v>
      </c>
      <c r="H2472">
        <v>1.605</v>
      </c>
      <c r="I2472">
        <v>2.1000000000000001E-2</v>
      </c>
      <c r="J2472">
        <v>2.00088</v>
      </c>
    </row>
    <row r="2473" spans="1:10">
      <c r="A2473" s="14">
        <v>43776</v>
      </c>
      <c r="B2473">
        <v>0.93330000000000002</v>
      </c>
      <c r="C2473">
        <v>1.97</v>
      </c>
      <c r="D2473">
        <v>-0.77759999999999996</v>
      </c>
      <c r="E2473">
        <v>-0.42799999999999999</v>
      </c>
      <c r="F2473">
        <v>0.78500000000000003</v>
      </c>
      <c r="G2473">
        <v>-0.10299999999999999</v>
      </c>
      <c r="H2473">
        <v>1.595</v>
      </c>
      <c r="I2473">
        <v>3.7999999999999999E-2</v>
      </c>
      <c r="J2473">
        <v>2.0021300000000002</v>
      </c>
    </row>
    <row r="2474" spans="1:10">
      <c r="A2474" s="14">
        <v>43777</v>
      </c>
      <c r="B2474">
        <v>0.9345</v>
      </c>
      <c r="C2474">
        <v>1.97</v>
      </c>
      <c r="D2474">
        <v>-0.77759999999999996</v>
      </c>
      <c r="E2474">
        <v>-0.433</v>
      </c>
      <c r="F2474">
        <v>0.78363000000000005</v>
      </c>
      <c r="G2474">
        <v>-0.10883</v>
      </c>
      <c r="H2474">
        <v>1.585</v>
      </c>
      <c r="I2474">
        <v>3.2000000000000001E-2</v>
      </c>
      <c r="J2474">
        <v>2.00325</v>
      </c>
    </row>
    <row r="2475" spans="1:10">
      <c r="A2475" s="14">
        <v>43780</v>
      </c>
      <c r="B2475">
        <v>0.93</v>
      </c>
      <c r="C2475">
        <v>1.97</v>
      </c>
      <c r="D2475">
        <v>-0.7732</v>
      </c>
      <c r="E2475">
        <v>-0.436</v>
      </c>
      <c r="F2475">
        <v>0.79313</v>
      </c>
      <c r="G2475">
        <v>-0.10967</v>
      </c>
      <c r="H2475">
        <v>1.56</v>
      </c>
      <c r="I2475">
        <v>3.3000000000000002E-2</v>
      </c>
      <c r="J2475">
        <v>1.9658800000000001</v>
      </c>
    </row>
    <row r="2476" spans="1:10">
      <c r="A2476" s="14">
        <v>43781</v>
      </c>
      <c r="B2476">
        <v>0.93259999999999998</v>
      </c>
      <c r="C2476">
        <v>1.97</v>
      </c>
      <c r="D2476">
        <v>-0.77500000000000002</v>
      </c>
      <c r="E2476">
        <v>-0.44800000000000001</v>
      </c>
      <c r="F2476">
        <v>0.79374999999999996</v>
      </c>
      <c r="G2476">
        <v>-0.11783</v>
      </c>
      <c r="H2476">
        <v>1.55</v>
      </c>
      <c r="I2476">
        <v>3.4000000000000002E-2</v>
      </c>
      <c r="J2476">
        <v>1.9532499999999999</v>
      </c>
    </row>
    <row r="2477" spans="1:10">
      <c r="A2477" s="14">
        <v>43782</v>
      </c>
      <c r="B2477">
        <v>0.92110000000000003</v>
      </c>
      <c r="C2477">
        <v>1.97</v>
      </c>
      <c r="D2477">
        <v>-0.77380000000000004</v>
      </c>
      <c r="E2477">
        <v>-0.443</v>
      </c>
      <c r="F2477">
        <v>0.79537999999999998</v>
      </c>
      <c r="G2477">
        <v>-0.1135</v>
      </c>
      <c r="H2477">
        <v>1.54</v>
      </c>
      <c r="I2477">
        <v>3.4000000000000002E-2</v>
      </c>
      <c r="J2477">
        <v>1.9339999999999999</v>
      </c>
    </row>
    <row r="2478" spans="1:10">
      <c r="A2478" s="14">
        <v>43783</v>
      </c>
      <c r="B2478">
        <v>0.92689999999999995</v>
      </c>
      <c r="C2478">
        <v>1.97</v>
      </c>
      <c r="D2478">
        <v>-0.77259999999999995</v>
      </c>
      <c r="E2478">
        <v>-0.441</v>
      </c>
      <c r="F2478">
        <v>0.78988000000000003</v>
      </c>
      <c r="G2478">
        <v>-0.11283</v>
      </c>
      <c r="H2478">
        <v>1.53</v>
      </c>
      <c r="I2478">
        <v>3.5999999999999997E-2</v>
      </c>
      <c r="J2478">
        <v>1.9359999999999999</v>
      </c>
    </row>
    <row r="2479" spans="1:10">
      <c r="A2479" s="14">
        <v>43784</v>
      </c>
      <c r="B2479">
        <v>0.89439999999999997</v>
      </c>
      <c r="C2479">
        <v>1.97</v>
      </c>
      <c r="D2479">
        <v>-0.76659999999999995</v>
      </c>
      <c r="E2479">
        <v>-0.437</v>
      </c>
      <c r="F2479">
        <v>0.79849999999999999</v>
      </c>
      <c r="G2479">
        <v>-0.11233</v>
      </c>
      <c r="H2479">
        <v>1.49</v>
      </c>
      <c r="I2479">
        <v>4.3999999999999997E-2</v>
      </c>
      <c r="J2479">
        <v>1.93963</v>
      </c>
    </row>
    <row r="2480" spans="1:10">
      <c r="A2480" s="14">
        <v>43787</v>
      </c>
      <c r="B2480">
        <v>0.90169999999999995</v>
      </c>
      <c r="C2480">
        <v>1.97</v>
      </c>
      <c r="D2480">
        <v>-0.76700000000000002</v>
      </c>
      <c r="E2480">
        <v>-0.433</v>
      </c>
      <c r="F2480">
        <v>0.80513000000000001</v>
      </c>
      <c r="G2480">
        <v>-0.11550000000000001</v>
      </c>
      <c r="H2480">
        <v>1.4850000000000001</v>
      </c>
      <c r="I2480">
        <v>3.9E-2</v>
      </c>
      <c r="J2480">
        <v>1.93563</v>
      </c>
    </row>
    <row r="2481" spans="1:10">
      <c r="A2481" s="14">
        <v>43788</v>
      </c>
      <c r="B2481">
        <v>0.89980000000000004</v>
      </c>
      <c r="C2481">
        <v>1.97</v>
      </c>
      <c r="D2481">
        <v>-0.75919999999999999</v>
      </c>
      <c r="E2481">
        <v>-0.435</v>
      </c>
      <c r="F2481">
        <v>0.80300000000000005</v>
      </c>
      <c r="G2481">
        <v>-0.11</v>
      </c>
      <c r="H2481">
        <v>1.48</v>
      </c>
      <c r="I2481">
        <v>3.7999999999999999E-2</v>
      </c>
      <c r="J2481">
        <v>1.9281299999999999</v>
      </c>
    </row>
    <row r="2482" spans="1:10">
      <c r="A2482" s="14">
        <v>43789</v>
      </c>
      <c r="B2482">
        <v>0.88449999999999995</v>
      </c>
      <c r="C2482">
        <v>1.97</v>
      </c>
      <c r="D2482">
        <v>-0.76080000000000003</v>
      </c>
      <c r="E2482">
        <v>-0.43</v>
      </c>
      <c r="F2482">
        <v>0.80362999999999996</v>
      </c>
      <c r="G2482">
        <v>-0.11366999999999999</v>
      </c>
      <c r="H2482">
        <v>1.48</v>
      </c>
      <c r="I2482">
        <v>4.5999999999999999E-2</v>
      </c>
      <c r="J2482">
        <v>1.9355</v>
      </c>
    </row>
    <row r="2483" spans="1:10">
      <c r="A2483" s="14">
        <v>43790</v>
      </c>
      <c r="B2483">
        <v>0.89</v>
      </c>
      <c r="C2483">
        <v>1.97</v>
      </c>
      <c r="D2483">
        <v>-0.76080000000000003</v>
      </c>
      <c r="E2483">
        <v>-0.433</v>
      </c>
      <c r="F2483">
        <v>0.79649999999999999</v>
      </c>
      <c r="G2483">
        <v>-0.11667</v>
      </c>
      <c r="H2483">
        <v>1.5</v>
      </c>
      <c r="I2483">
        <v>5.2999999999999999E-2</v>
      </c>
      <c r="J2483">
        <v>1.92713</v>
      </c>
    </row>
    <row r="2484" spans="1:10">
      <c r="A2484" s="14">
        <v>43791</v>
      </c>
      <c r="B2484">
        <v>0.89419999999999999</v>
      </c>
      <c r="C2484">
        <v>1.97</v>
      </c>
      <c r="D2484">
        <v>-0.76459999999999995</v>
      </c>
      <c r="E2484">
        <v>-0.4</v>
      </c>
      <c r="F2484">
        <v>0.8</v>
      </c>
      <c r="G2484">
        <v>-0.11683</v>
      </c>
      <c r="H2484">
        <v>1.51</v>
      </c>
      <c r="I2484">
        <v>6.0999999999999999E-2</v>
      </c>
      <c r="J2484">
        <v>1.90913</v>
      </c>
    </row>
    <row r="2485" spans="1:10">
      <c r="A2485" s="14">
        <v>43794</v>
      </c>
      <c r="B2485">
        <v>0.88429999999999997</v>
      </c>
      <c r="C2485">
        <v>1.97</v>
      </c>
      <c r="D2485">
        <v>-0.75939999999999996</v>
      </c>
      <c r="E2485">
        <v>-0.39400000000000002</v>
      </c>
      <c r="F2485">
        <v>0.80925000000000002</v>
      </c>
      <c r="G2485">
        <v>-0.115</v>
      </c>
      <c r="H2485">
        <v>1.5</v>
      </c>
      <c r="I2485">
        <v>0.08</v>
      </c>
      <c r="J2485">
        <v>1.90225</v>
      </c>
    </row>
    <row r="2486" spans="1:10">
      <c r="A2486" s="14">
        <v>43795</v>
      </c>
      <c r="B2486">
        <v>0.87960000000000005</v>
      </c>
      <c r="C2486">
        <v>1.9750000000000001</v>
      </c>
      <c r="D2486">
        <v>-0.72419999999999995</v>
      </c>
      <c r="E2486">
        <v>-0.39800000000000002</v>
      </c>
      <c r="F2486">
        <v>0.81537999999999999</v>
      </c>
      <c r="G2486">
        <v>-0.11583</v>
      </c>
      <c r="H2486">
        <v>1.51</v>
      </c>
      <c r="I2486">
        <v>7.2999999999999995E-2</v>
      </c>
      <c r="J2486">
        <v>1.8905000000000001</v>
      </c>
    </row>
    <row r="2487" spans="1:10">
      <c r="A2487" s="14">
        <v>43796</v>
      </c>
      <c r="B2487">
        <v>0.88859999999999995</v>
      </c>
      <c r="C2487">
        <v>1.9762500000000001</v>
      </c>
      <c r="D2487">
        <v>-0.71560000000000001</v>
      </c>
      <c r="E2487">
        <v>-0.39600000000000002</v>
      </c>
      <c r="F2487">
        <v>0.80462999999999996</v>
      </c>
      <c r="G2487">
        <v>-0.11533</v>
      </c>
      <c r="H2487">
        <v>1.49</v>
      </c>
      <c r="I2487">
        <v>7.3999999999999996E-2</v>
      </c>
      <c r="J2487">
        <v>1.90825</v>
      </c>
    </row>
    <row r="2488" spans="1:10">
      <c r="A2488" s="14">
        <v>43797</v>
      </c>
      <c r="B2488">
        <v>0.8871</v>
      </c>
      <c r="C2488">
        <v>1.98125</v>
      </c>
      <c r="D2488">
        <v>-0.7</v>
      </c>
      <c r="E2488">
        <v>-0.39600000000000002</v>
      </c>
      <c r="F2488">
        <v>0.80449999999999999</v>
      </c>
      <c r="G2488">
        <v>-0.1115</v>
      </c>
      <c r="H2488">
        <v>1.45</v>
      </c>
      <c r="I2488">
        <v>7.1999999999999995E-2</v>
      </c>
      <c r="J2488">
        <v>1.8935</v>
      </c>
    </row>
    <row r="2489" spans="1:10">
      <c r="A2489" s="14">
        <v>43798</v>
      </c>
      <c r="B2489">
        <v>0.88500000000000001</v>
      </c>
      <c r="C2489">
        <v>1.98125</v>
      </c>
      <c r="D2489">
        <v>-0.70840000000000003</v>
      </c>
      <c r="E2489">
        <v>-0.39300000000000002</v>
      </c>
      <c r="F2489">
        <v>0.79849999999999999</v>
      </c>
      <c r="G2489">
        <v>-0.10383000000000001</v>
      </c>
      <c r="H2489">
        <v>1.43</v>
      </c>
      <c r="I2489">
        <v>6.5000000000000002E-2</v>
      </c>
      <c r="J2489">
        <v>1.90425</v>
      </c>
    </row>
    <row r="2490" spans="1:10">
      <c r="A2490" s="14">
        <v>43801</v>
      </c>
      <c r="B2490">
        <v>0.88500000000000001</v>
      </c>
      <c r="C2490">
        <v>1.98125</v>
      </c>
      <c r="D2490">
        <v>-0.71020000000000005</v>
      </c>
      <c r="E2490">
        <v>-0.4</v>
      </c>
      <c r="F2490">
        <v>0.79913000000000001</v>
      </c>
      <c r="G2490">
        <v>-0.10517</v>
      </c>
      <c r="H2490">
        <v>1.425</v>
      </c>
      <c r="I2490">
        <v>6.4000000000000001E-2</v>
      </c>
      <c r="J2490">
        <v>1.9013800000000001</v>
      </c>
    </row>
    <row r="2491" spans="1:10">
      <c r="A2491" s="14">
        <v>43802</v>
      </c>
      <c r="B2491">
        <v>0.88600000000000001</v>
      </c>
      <c r="C2491">
        <v>1.9837499999999999</v>
      </c>
      <c r="D2491">
        <v>-0.70920000000000005</v>
      </c>
      <c r="E2491">
        <v>-0.40300000000000002</v>
      </c>
      <c r="F2491">
        <v>0.78988000000000003</v>
      </c>
      <c r="G2491">
        <v>-0.10783</v>
      </c>
      <c r="H2491">
        <v>1.1599999999999999</v>
      </c>
      <c r="I2491">
        <v>0.06</v>
      </c>
      <c r="J2491">
        <v>1.90063</v>
      </c>
    </row>
    <row r="2492" spans="1:10">
      <c r="A2492" s="14">
        <v>43803</v>
      </c>
      <c r="B2492">
        <v>0.90039999999999998</v>
      </c>
      <c r="C2492">
        <v>1.99</v>
      </c>
      <c r="D2492">
        <v>-0.70840000000000003</v>
      </c>
      <c r="E2492">
        <v>-0.41</v>
      </c>
      <c r="F2492">
        <v>0.78837999999999997</v>
      </c>
      <c r="G2492">
        <v>-0.10732999999999999</v>
      </c>
      <c r="H2492">
        <v>1.2150000000000001</v>
      </c>
      <c r="I2492">
        <v>0.06</v>
      </c>
      <c r="J2492">
        <v>1.90463</v>
      </c>
    </row>
    <row r="2493" spans="1:10">
      <c r="A2493" s="14">
        <v>43804</v>
      </c>
      <c r="B2493">
        <v>0.89939999999999998</v>
      </c>
      <c r="C2493">
        <v>1.9975000000000001</v>
      </c>
      <c r="D2493">
        <v>-0.70379999999999998</v>
      </c>
      <c r="E2493">
        <v>-0.41299999999999998</v>
      </c>
      <c r="F2493">
        <v>0.79113</v>
      </c>
      <c r="G2493">
        <v>-0.10617</v>
      </c>
      <c r="H2493">
        <v>1.21</v>
      </c>
      <c r="I2493">
        <v>6.5000000000000002E-2</v>
      </c>
      <c r="J2493">
        <v>1.9092499999999999</v>
      </c>
    </row>
    <row r="2494" spans="1:10">
      <c r="A2494" s="14">
        <v>43805</v>
      </c>
      <c r="B2494">
        <v>0.89239999999999997</v>
      </c>
      <c r="C2494">
        <v>2.0074999999999998</v>
      </c>
      <c r="D2494">
        <v>-0.7026</v>
      </c>
      <c r="E2494">
        <v>-0.41199999999999998</v>
      </c>
      <c r="F2494">
        <v>0.79174999999999995</v>
      </c>
      <c r="G2494">
        <v>-0.1085</v>
      </c>
      <c r="H2494">
        <v>1.23</v>
      </c>
      <c r="I2494">
        <v>7.3999999999999996E-2</v>
      </c>
      <c r="J2494">
        <v>1.90988</v>
      </c>
    </row>
    <row r="2495" spans="1:10">
      <c r="A2495" s="14">
        <v>43808</v>
      </c>
      <c r="B2495">
        <v>0.8911</v>
      </c>
      <c r="C2495">
        <v>2.0175000000000001</v>
      </c>
      <c r="D2495">
        <v>-0.70699999999999996</v>
      </c>
      <c r="E2495">
        <v>-0.41799999999999998</v>
      </c>
      <c r="F2495">
        <v>0.78888000000000003</v>
      </c>
      <c r="G2495">
        <v>-0.10083</v>
      </c>
      <c r="H2495">
        <v>1.22</v>
      </c>
      <c r="I2495">
        <v>7.4999999999999997E-2</v>
      </c>
      <c r="J2495">
        <v>1.9041300000000001</v>
      </c>
    </row>
    <row r="2496" spans="1:10">
      <c r="A2496" s="14">
        <v>43809</v>
      </c>
      <c r="B2496">
        <v>0.88880000000000003</v>
      </c>
      <c r="C2496">
        <v>2.0274999999999999</v>
      </c>
      <c r="D2496">
        <v>-0.7046</v>
      </c>
      <c r="E2496">
        <v>-0.42799999999999999</v>
      </c>
      <c r="F2496">
        <v>0.78713</v>
      </c>
      <c r="G2496">
        <v>-9.9669999999999995E-2</v>
      </c>
      <c r="H2496">
        <v>1.21</v>
      </c>
      <c r="I2496">
        <v>7.1999999999999995E-2</v>
      </c>
      <c r="J2496">
        <v>1.90263</v>
      </c>
    </row>
    <row r="2497" spans="1:10">
      <c r="A2497" s="14">
        <v>43810</v>
      </c>
      <c r="B2497">
        <v>0.88500000000000001</v>
      </c>
      <c r="C2497">
        <v>2.0362499999999999</v>
      </c>
      <c r="D2497">
        <v>-0.70879999999999999</v>
      </c>
      <c r="E2497">
        <v>-0.42499999999999999</v>
      </c>
      <c r="F2497">
        <v>0.78988000000000003</v>
      </c>
      <c r="G2497">
        <v>-0.105</v>
      </c>
      <c r="H2497">
        <v>1.2150000000000001</v>
      </c>
      <c r="I2497">
        <v>7.0999999999999994E-2</v>
      </c>
      <c r="J2497">
        <v>1.8985000000000001</v>
      </c>
    </row>
    <row r="2498" spans="1:10">
      <c r="A2498" s="14">
        <v>43811</v>
      </c>
      <c r="B2498">
        <v>0.8881</v>
      </c>
      <c r="C2498">
        <v>2.0499999999999998</v>
      </c>
      <c r="D2498">
        <v>-0.71</v>
      </c>
      <c r="E2498">
        <v>-0.42499999999999999</v>
      </c>
      <c r="F2498">
        <v>0.78925000000000001</v>
      </c>
      <c r="G2498">
        <v>-0.10299999999999999</v>
      </c>
      <c r="H2498">
        <v>1.22</v>
      </c>
      <c r="I2498">
        <v>6.8000000000000005E-2</v>
      </c>
      <c r="J2498">
        <v>1.89463</v>
      </c>
    </row>
    <row r="2499" spans="1:10">
      <c r="A2499" s="14">
        <v>43812</v>
      </c>
      <c r="B2499">
        <v>0.89600000000000002</v>
      </c>
      <c r="C2499">
        <v>2.0550000000000002</v>
      </c>
      <c r="D2499">
        <v>-0.71419999999999995</v>
      </c>
      <c r="E2499">
        <v>-0.42299999999999999</v>
      </c>
      <c r="F2499">
        <v>0.80237999999999998</v>
      </c>
      <c r="G2499">
        <v>-9.9330000000000002E-2</v>
      </c>
      <c r="H2499">
        <v>1.2</v>
      </c>
      <c r="I2499">
        <v>4.1000000000000002E-2</v>
      </c>
      <c r="J2499">
        <v>1.8987499999999999</v>
      </c>
    </row>
    <row r="2500" spans="1:10">
      <c r="A2500" s="14">
        <v>43815</v>
      </c>
      <c r="B2500">
        <v>0.89500000000000002</v>
      </c>
      <c r="C2500">
        <v>2.0612499999999998</v>
      </c>
      <c r="D2500">
        <v>-0.71599999999999997</v>
      </c>
      <c r="E2500">
        <v>-0.42299999999999999</v>
      </c>
      <c r="F2500">
        <v>0.79774999999999996</v>
      </c>
      <c r="G2500">
        <v>-0.10833</v>
      </c>
      <c r="H2500">
        <v>1.19</v>
      </c>
      <c r="I2500">
        <v>2.4E-2</v>
      </c>
      <c r="J2500">
        <v>1.9095</v>
      </c>
    </row>
    <row r="2501" spans="1:10">
      <c r="A2501" s="14">
        <v>43816</v>
      </c>
      <c r="B2501">
        <v>0.90029999999999999</v>
      </c>
      <c r="C2501">
        <v>2.0662500000000001</v>
      </c>
      <c r="D2501">
        <v>-0.71260000000000001</v>
      </c>
      <c r="E2501">
        <v>-0.41699999999999998</v>
      </c>
      <c r="F2501">
        <v>0.78700000000000003</v>
      </c>
      <c r="G2501">
        <v>-9.8000000000000004E-2</v>
      </c>
      <c r="H2501">
        <v>1.2</v>
      </c>
      <c r="I2501">
        <v>1.6E-2</v>
      </c>
      <c r="J2501">
        <v>1.9172499999999999</v>
      </c>
    </row>
    <row r="2502" spans="1:10">
      <c r="A2502" s="14">
        <v>43817</v>
      </c>
      <c r="B2502">
        <v>0.88180000000000003</v>
      </c>
      <c r="C2502">
        <v>2.0750000000000002</v>
      </c>
      <c r="D2502">
        <v>-0.71660000000000001</v>
      </c>
      <c r="E2502">
        <v>-0.41799999999999998</v>
      </c>
      <c r="F2502">
        <v>0.78374999999999995</v>
      </c>
      <c r="G2502">
        <v>-8.5000000000000006E-2</v>
      </c>
      <c r="H2502">
        <v>1.19</v>
      </c>
      <c r="I2502">
        <v>1.7999999999999999E-2</v>
      </c>
      <c r="J2502">
        <v>1.9186300000000001</v>
      </c>
    </row>
    <row r="2503" spans="1:10">
      <c r="A2503" s="14">
        <v>43818</v>
      </c>
      <c r="B2503">
        <v>0.89</v>
      </c>
      <c r="C2503">
        <v>0.75290000000000001</v>
      </c>
      <c r="D2503">
        <v>-0.71699999999999997</v>
      </c>
      <c r="E2503">
        <v>-0.41799999999999998</v>
      </c>
      <c r="F2503">
        <v>0.79162999999999994</v>
      </c>
      <c r="G2503">
        <v>-8.5500000000000007E-2</v>
      </c>
      <c r="H2503">
        <v>1.1950000000000001</v>
      </c>
      <c r="I2503">
        <v>0.02</v>
      </c>
      <c r="J2503">
        <v>1.90863</v>
      </c>
    </row>
    <row r="2504" spans="1:10">
      <c r="A2504" s="14">
        <v>43819</v>
      </c>
      <c r="B2504">
        <v>0.91410000000000002</v>
      </c>
      <c r="C2504">
        <v>0.75170000000000003</v>
      </c>
      <c r="D2504">
        <v>-0.71640000000000004</v>
      </c>
      <c r="E2504">
        <v>-0.41799999999999998</v>
      </c>
      <c r="F2504">
        <v>0.79488000000000003</v>
      </c>
      <c r="G2504">
        <v>-8.7330000000000005E-2</v>
      </c>
      <c r="H2504">
        <v>1.2050000000000001</v>
      </c>
      <c r="I2504">
        <v>0.02</v>
      </c>
      <c r="J2504">
        <v>1.9137500000000001</v>
      </c>
    </row>
    <row r="2505" spans="1:10">
      <c r="A2505" s="14">
        <v>43822</v>
      </c>
      <c r="B2505">
        <v>0.92210000000000003</v>
      </c>
      <c r="C2505">
        <v>0.75600000000000001</v>
      </c>
      <c r="D2505">
        <v>-0.71899999999999997</v>
      </c>
      <c r="E2505">
        <v>-0.41599999999999998</v>
      </c>
      <c r="F2505">
        <v>0.79349999999999998</v>
      </c>
      <c r="G2505">
        <v>-8.2500000000000004E-2</v>
      </c>
      <c r="H2505">
        <v>1.1950000000000001</v>
      </c>
      <c r="I2505">
        <v>2.1999999999999999E-2</v>
      </c>
      <c r="J2505">
        <v>1.9068799999999999</v>
      </c>
    </row>
    <row r="2506" spans="1:10">
      <c r="A2506" s="14">
        <v>43823</v>
      </c>
      <c r="B2506">
        <v>0.9234</v>
      </c>
      <c r="C2506">
        <v>0.75639999999999996</v>
      </c>
      <c r="D2506">
        <v>-0.7228</v>
      </c>
      <c r="E2506">
        <v>-0.41799999999999998</v>
      </c>
      <c r="F2506">
        <v>0.79313</v>
      </c>
      <c r="G2506">
        <v>-8.3500000000000005E-2</v>
      </c>
      <c r="H2506">
        <v>1.2</v>
      </c>
      <c r="I2506">
        <v>5.0999999999999997E-2</v>
      </c>
      <c r="J2506">
        <v>1.9055</v>
      </c>
    </row>
    <row r="2507" spans="1:10">
      <c r="A2507" s="14">
        <v>43826</v>
      </c>
      <c r="B2507">
        <v>0.92</v>
      </c>
      <c r="C2507">
        <v>0.75529999999999997</v>
      </c>
      <c r="D2507">
        <v>-0.72260000000000002</v>
      </c>
      <c r="E2507">
        <v>-0.41</v>
      </c>
      <c r="F2507">
        <v>0.78700000000000003</v>
      </c>
      <c r="G2507">
        <v>-7.9829999999999998E-2</v>
      </c>
      <c r="H2507">
        <v>1.196</v>
      </c>
      <c r="I2507">
        <v>6.9000000000000006E-2</v>
      </c>
      <c r="J2507">
        <v>1.9001300000000001</v>
      </c>
    </row>
    <row r="2508" spans="1:10">
      <c r="A2508" s="14">
        <v>43829</v>
      </c>
      <c r="B2508">
        <v>0.92</v>
      </c>
      <c r="C2508">
        <v>0.75619999999999998</v>
      </c>
      <c r="D2508">
        <v>-0.7258</v>
      </c>
      <c r="E2508">
        <v>-0.41</v>
      </c>
      <c r="F2508">
        <v>0.78437999999999997</v>
      </c>
      <c r="G2508">
        <v>-7.9829999999999998E-2</v>
      </c>
      <c r="H2508">
        <v>1.1950000000000001</v>
      </c>
      <c r="I2508">
        <v>9.8000000000000004E-2</v>
      </c>
      <c r="J2508">
        <v>1.8915</v>
      </c>
    </row>
    <row r="2509" spans="1:10">
      <c r="A2509" s="14">
        <v>43830</v>
      </c>
      <c r="B2509">
        <v>0.9224</v>
      </c>
      <c r="C2509">
        <v>0.75080000000000002</v>
      </c>
      <c r="D2509">
        <v>-0.72419999999999995</v>
      </c>
      <c r="E2509">
        <v>-0.40699999999999997</v>
      </c>
      <c r="F2509">
        <v>0.78312999999999999</v>
      </c>
      <c r="G2509">
        <v>-7.6499999999999999E-2</v>
      </c>
      <c r="H2509">
        <v>1.2</v>
      </c>
      <c r="I2509">
        <v>0.13</v>
      </c>
      <c r="J2509">
        <v>1.88713</v>
      </c>
    </row>
    <row r="2510" spans="1:10">
      <c r="A2510" s="14">
        <v>43692</v>
      </c>
      <c r="B2510">
        <v>0.67749999999999999</v>
      </c>
      <c r="C2510">
        <v>0.75109999999999999</v>
      </c>
      <c r="D2510">
        <v>-0.72240000000000004</v>
      </c>
      <c r="E2510">
        <v>-0.40799999999999997</v>
      </c>
      <c r="F2510">
        <v>0.78537999999999997</v>
      </c>
      <c r="G2510">
        <v>-7.3669999999999999E-2</v>
      </c>
      <c r="H2510">
        <v>1.1850000000000001</v>
      </c>
      <c r="I2510">
        <v>0.14899999999999999</v>
      </c>
      <c r="J2510">
        <v>1.885</v>
      </c>
    </row>
    <row r="2511" spans="1:10">
      <c r="A2511" s="14">
        <v>43693</v>
      </c>
      <c r="B2511">
        <v>0.67789999999999995</v>
      </c>
      <c r="C2511">
        <v>0.75339999999999996</v>
      </c>
      <c r="D2511">
        <v>-0.71760000000000002</v>
      </c>
      <c r="E2511">
        <v>-0.40400000000000003</v>
      </c>
      <c r="F2511">
        <v>0.78212999999999999</v>
      </c>
      <c r="G2511">
        <v>-7.1830000000000005E-2</v>
      </c>
      <c r="H2511">
        <v>1.18</v>
      </c>
      <c r="I2511">
        <v>0.10323599999999999</v>
      </c>
      <c r="J2511">
        <v>1.8905000000000001</v>
      </c>
    </row>
    <row r="2512" spans="1:10">
      <c r="A2512" s="14">
        <v>43696</v>
      </c>
      <c r="B2512">
        <v>0.6764</v>
      </c>
      <c r="C2512">
        <v>0.75060000000000004</v>
      </c>
      <c r="D2512">
        <v>-0.71919999999999995</v>
      </c>
      <c r="E2512">
        <v>-0.40200000000000002</v>
      </c>
      <c r="F2512">
        <v>0.78337999999999997</v>
      </c>
      <c r="G2512">
        <v>-7.0499999999999993E-2</v>
      </c>
      <c r="H2512">
        <v>1.175</v>
      </c>
      <c r="I2512">
        <v>0.103185</v>
      </c>
      <c r="J2512">
        <v>1.8883799999999999</v>
      </c>
    </row>
    <row r="2513" spans="1:10">
      <c r="A2513" s="14">
        <v>43697</v>
      </c>
      <c r="B2513">
        <v>0.67779999999999996</v>
      </c>
      <c r="C2513">
        <v>0.75080000000000002</v>
      </c>
      <c r="D2513">
        <v>-0.71799999999999997</v>
      </c>
      <c r="E2513">
        <v>-0.40400000000000003</v>
      </c>
      <c r="F2513">
        <v>0.78525</v>
      </c>
      <c r="G2513">
        <v>-7.0830000000000004E-2</v>
      </c>
      <c r="H2513">
        <v>1.175</v>
      </c>
      <c r="I2513">
        <v>0.10388600000000001</v>
      </c>
      <c r="J2513">
        <v>1.8872500000000001</v>
      </c>
    </row>
    <row r="2514" spans="1:10">
      <c r="A2514" s="14">
        <v>43698</v>
      </c>
      <c r="B2514">
        <v>0.67810000000000004</v>
      </c>
      <c r="C2514">
        <v>0.75239999999999996</v>
      </c>
      <c r="D2514">
        <v>-0.72060000000000002</v>
      </c>
      <c r="E2514">
        <v>-0.41299999999999998</v>
      </c>
      <c r="F2514">
        <v>0.77937999999999996</v>
      </c>
      <c r="G2514">
        <v>-7.1169999999999997E-2</v>
      </c>
      <c r="H2514">
        <v>1.1599999999999999</v>
      </c>
      <c r="I2514">
        <v>0.10334400000000001</v>
      </c>
      <c r="J2514">
        <v>1.8873800000000001</v>
      </c>
    </row>
    <row r="2515" spans="1:10">
      <c r="A2515" s="14">
        <v>43699</v>
      </c>
      <c r="B2515">
        <v>0.67569999999999997</v>
      </c>
      <c r="C2515">
        <v>0.75170000000000003</v>
      </c>
      <c r="D2515">
        <v>-0.72240000000000004</v>
      </c>
      <c r="E2515">
        <v>-0.40899999999999997</v>
      </c>
      <c r="F2515">
        <v>0.77863000000000004</v>
      </c>
      <c r="G2515">
        <v>-7.417E-2</v>
      </c>
      <c r="H2515">
        <v>1.1599999999999999</v>
      </c>
      <c r="I2515">
        <v>0.104157</v>
      </c>
      <c r="J2515">
        <v>1.8936299999999999</v>
      </c>
    </row>
    <row r="2516" spans="1:10">
      <c r="A2516" s="14">
        <v>43700</v>
      </c>
      <c r="B2516">
        <v>0.67559999999999998</v>
      </c>
      <c r="C2516">
        <v>0.75290000000000001</v>
      </c>
      <c r="D2516">
        <v>-0.72299999999999998</v>
      </c>
      <c r="E2516">
        <v>-0.40500000000000003</v>
      </c>
      <c r="F2516">
        <v>0.79962999999999995</v>
      </c>
      <c r="G2516">
        <v>-7.0169999999999996E-2</v>
      </c>
      <c r="H2516">
        <v>1.155</v>
      </c>
      <c r="I2516">
        <v>0.10335800000000001</v>
      </c>
      <c r="J2516">
        <v>1.8996299999999999</v>
      </c>
    </row>
    <row r="2517" spans="1:10">
      <c r="A2517" s="14">
        <v>43703</v>
      </c>
      <c r="B2517">
        <v>0.67749999999999999</v>
      </c>
      <c r="C2517">
        <v>0.75449999999999995</v>
      </c>
      <c r="D2517">
        <v>-0.70779999999999998</v>
      </c>
      <c r="E2517">
        <v>-0.40100000000000002</v>
      </c>
      <c r="F2517">
        <v>0.79749999999999999</v>
      </c>
      <c r="G2517">
        <v>-6.7330000000000001E-2</v>
      </c>
      <c r="H2517">
        <v>1.145</v>
      </c>
      <c r="I2517">
        <v>0.103392</v>
      </c>
      <c r="J2517">
        <v>1.8985000000000001</v>
      </c>
    </row>
    <row r="2518" spans="1:10">
      <c r="A2518" s="14">
        <v>43704</v>
      </c>
      <c r="B2518">
        <v>0.67520000000000002</v>
      </c>
      <c r="C2518">
        <v>0.75280000000000002</v>
      </c>
      <c r="D2518">
        <v>-0.7056</v>
      </c>
      <c r="E2518">
        <v>-0.39400000000000002</v>
      </c>
      <c r="F2518">
        <v>0.79437999999999998</v>
      </c>
      <c r="G2518">
        <v>-6.6500000000000004E-2</v>
      </c>
      <c r="H2518">
        <v>1.1499999999999999</v>
      </c>
      <c r="I2518">
        <v>0.10280300000000001</v>
      </c>
      <c r="J2518">
        <v>1.9025000000000001</v>
      </c>
    </row>
    <row r="2519" spans="1:10">
      <c r="A2519" s="14">
        <v>43705</v>
      </c>
      <c r="B2519">
        <v>0.6734</v>
      </c>
      <c r="C2519">
        <v>0.75149999999999995</v>
      </c>
      <c r="D2519">
        <v>-0.70620000000000005</v>
      </c>
      <c r="E2519">
        <v>-0.39900000000000002</v>
      </c>
      <c r="F2519">
        <v>0.78974999999999995</v>
      </c>
      <c r="G2519">
        <v>-6.633E-2</v>
      </c>
      <c r="H2519">
        <v>1.1399999999999999</v>
      </c>
      <c r="I2519">
        <v>0.102286</v>
      </c>
      <c r="J2519">
        <v>1.9079999999999999</v>
      </c>
    </row>
    <row r="2520" spans="1:10">
      <c r="A2520" s="14">
        <v>43706</v>
      </c>
      <c r="B2520">
        <v>0.67279999999999995</v>
      </c>
      <c r="C2520">
        <v>0.75249999999999995</v>
      </c>
      <c r="D2520">
        <v>-0.70479999999999998</v>
      </c>
      <c r="E2520">
        <v>-0.39800000000000002</v>
      </c>
      <c r="F2520">
        <v>0.78888000000000003</v>
      </c>
      <c r="G2520">
        <v>-5.833E-2</v>
      </c>
      <c r="H2520">
        <v>1.1479999999999999</v>
      </c>
      <c r="I2520">
        <v>0.1018</v>
      </c>
      <c r="J2520">
        <v>1.9277500000000001</v>
      </c>
    </row>
    <row r="2521" spans="1:10">
      <c r="A2521" s="14">
        <v>43707</v>
      </c>
      <c r="B2521">
        <v>0.67330000000000001</v>
      </c>
      <c r="C2521">
        <v>0.75129999999999997</v>
      </c>
      <c r="D2521">
        <v>-0.69479999999999997</v>
      </c>
      <c r="E2521">
        <v>-0.40300000000000002</v>
      </c>
      <c r="F2521">
        <v>0.79813000000000001</v>
      </c>
      <c r="G2521">
        <v>-4.9169999999999998E-2</v>
      </c>
      <c r="H2521">
        <v>1.1499999999999999</v>
      </c>
      <c r="I2521">
        <v>0.101754</v>
      </c>
      <c r="J2521">
        <v>1.93475</v>
      </c>
    </row>
    <row r="2522" spans="1:10">
      <c r="A2522" s="14">
        <v>43710</v>
      </c>
      <c r="B2522">
        <v>0.67159999999999997</v>
      </c>
      <c r="C2522">
        <v>0.75049999999999994</v>
      </c>
      <c r="D2522">
        <v>-0.69679999999999997</v>
      </c>
      <c r="E2522">
        <v>-0.40600000000000003</v>
      </c>
      <c r="F2522">
        <v>0.79962999999999995</v>
      </c>
      <c r="G2522">
        <v>-4.5499999999999999E-2</v>
      </c>
      <c r="H2522">
        <v>1.145</v>
      </c>
      <c r="I2522">
        <v>0.101827</v>
      </c>
      <c r="J2522">
        <v>1.9466300000000001</v>
      </c>
    </row>
    <row r="2523" spans="1:10">
      <c r="A2523" s="14">
        <v>43711</v>
      </c>
      <c r="B2523">
        <v>0.67600000000000005</v>
      </c>
      <c r="C2523">
        <v>0.74980000000000002</v>
      </c>
      <c r="D2523">
        <v>-0.6956</v>
      </c>
      <c r="E2523">
        <v>-0.4</v>
      </c>
      <c r="F2523">
        <v>0.79762999999999995</v>
      </c>
      <c r="G2523">
        <v>-4.233E-2</v>
      </c>
      <c r="H2523">
        <v>1.1399999999999999</v>
      </c>
      <c r="I2523">
        <v>0.102743</v>
      </c>
      <c r="J2523">
        <v>1.9604999999999999</v>
      </c>
    </row>
    <row r="2524" spans="1:10">
      <c r="A2524" s="14">
        <v>43712</v>
      </c>
      <c r="B2524">
        <v>0.67969999999999997</v>
      </c>
      <c r="C2524">
        <v>0.75619999999999998</v>
      </c>
      <c r="D2524">
        <v>-0.69379999999999997</v>
      </c>
      <c r="E2524">
        <v>-0.39500000000000002</v>
      </c>
      <c r="F2524">
        <v>0.79437999999999998</v>
      </c>
      <c r="G2524">
        <v>-4.1000000000000002E-2</v>
      </c>
      <c r="H2524">
        <v>1.1399999999999999</v>
      </c>
      <c r="I2524">
        <v>0.103214</v>
      </c>
      <c r="J2524">
        <v>1.9446300000000001</v>
      </c>
    </row>
    <row r="2525" spans="1:10">
      <c r="A2525" s="14">
        <v>43713</v>
      </c>
      <c r="B2525">
        <v>0.68149999999999999</v>
      </c>
      <c r="C2525">
        <v>0.75600000000000001</v>
      </c>
      <c r="D2525">
        <v>-0.69040000000000001</v>
      </c>
      <c r="E2525">
        <v>-0.39400000000000002</v>
      </c>
      <c r="F2525">
        <v>0.79237999999999997</v>
      </c>
      <c r="G2525">
        <v>-4.65E-2</v>
      </c>
      <c r="H2525">
        <v>1.125</v>
      </c>
      <c r="I2525">
        <v>0.103685</v>
      </c>
      <c r="J2525">
        <v>1.9093800000000001</v>
      </c>
    </row>
    <row r="2526" spans="1:10">
      <c r="A2526" s="14">
        <v>43714</v>
      </c>
      <c r="B2526">
        <v>0.68459999999999999</v>
      </c>
      <c r="C2526">
        <v>0.75949999999999995</v>
      </c>
      <c r="D2526">
        <v>-0.68840000000000001</v>
      </c>
      <c r="E2526">
        <v>-0.39800000000000002</v>
      </c>
      <c r="F2526">
        <v>0.79162999999999994</v>
      </c>
      <c r="G2526">
        <v>-4.7329999999999997E-2</v>
      </c>
      <c r="H2526">
        <v>1.135</v>
      </c>
      <c r="I2526">
        <v>0.103543</v>
      </c>
      <c r="J2526">
        <v>1.90838</v>
      </c>
    </row>
    <row r="2527" spans="1:10">
      <c r="A2527" s="14">
        <v>43717</v>
      </c>
      <c r="B2527">
        <v>0.68620000000000003</v>
      </c>
      <c r="C2527">
        <v>0.75939999999999996</v>
      </c>
      <c r="E2527">
        <v>-0.40200000000000002</v>
      </c>
      <c r="F2527">
        <v>1.2345999999999999</v>
      </c>
      <c r="G2527">
        <v>9.325E-3</v>
      </c>
      <c r="H2527">
        <v>1.1399999999999999</v>
      </c>
      <c r="I2527">
        <v>0.10326299999999999</v>
      </c>
    </row>
    <row r="2528" spans="1:10">
      <c r="A2528" s="14">
        <v>43718</v>
      </c>
      <c r="B2528">
        <v>0.68610000000000004</v>
      </c>
      <c r="C2528">
        <v>0.76039999999999996</v>
      </c>
      <c r="E2528">
        <v>-0.39900000000000002</v>
      </c>
      <c r="F2528">
        <v>1.2350000000000001</v>
      </c>
      <c r="G2528">
        <v>9.299E-3</v>
      </c>
      <c r="H2528">
        <v>1.1399999999999999</v>
      </c>
      <c r="I2528">
        <v>0.10337499999999999</v>
      </c>
    </row>
    <row r="2529" spans="1:9">
      <c r="A2529" s="14">
        <v>43719</v>
      </c>
      <c r="B2529">
        <v>0.68620000000000003</v>
      </c>
      <c r="C2529">
        <v>0.75790000000000002</v>
      </c>
      <c r="E2529">
        <v>-0.40400000000000003</v>
      </c>
      <c r="F2529">
        <v>1.2325999999999999</v>
      </c>
      <c r="G2529">
        <v>9.2739999999999993E-3</v>
      </c>
      <c r="H2529">
        <v>1.1499999999999999</v>
      </c>
      <c r="I2529">
        <v>0.103898</v>
      </c>
    </row>
    <row r="2530" spans="1:9">
      <c r="A2530" s="14">
        <v>43720</v>
      </c>
      <c r="B2530">
        <v>0.68659999999999999</v>
      </c>
      <c r="C2530">
        <v>0.75700000000000001</v>
      </c>
      <c r="E2530">
        <v>-0.40300000000000002</v>
      </c>
      <c r="F2530">
        <v>1.2335</v>
      </c>
      <c r="G2530">
        <v>9.2510000000000005E-3</v>
      </c>
      <c r="H2530">
        <v>1.1000000000000001</v>
      </c>
      <c r="I2530">
        <v>0.10408100000000001</v>
      </c>
    </row>
    <row r="2531" spans="1:9">
      <c r="A2531" s="14">
        <v>43721</v>
      </c>
      <c r="B2531">
        <v>0.68789999999999996</v>
      </c>
      <c r="C2531">
        <v>0.75270000000000004</v>
      </c>
      <c r="E2531">
        <v>-0.40799999999999997</v>
      </c>
      <c r="F2531">
        <v>1.2501</v>
      </c>
      <c r="G2531">
        <v>9.2510000000000005E-3</v>
      </c>
      <c r="H2531">
        <v>1.085</v>
      </c>
      <c r="I2531">
        <v>0.103505</v>
      </c>
    </row>
    <row r="2532" spans="1:9">
      <c r="A2532" s="14">
        <v>43724</v>
      </c>
      <c r="B2532">
        <v>0.6865</v>
      </c>
      <c r="C2532">
        <v>0.75519999999999998</v>
      </c>
      <c r="E2532">
        <v>-0.40600000000000003</v>
      </c>
      <c r="F2532">
        <v>1.2431000000000001</v>
      </c>
      <c r="G2532">
        <v>9.2479999999999993E-3</v>
      </c>
      <c r="H2532">
        <v>1.0549999999999999</v>
      </c>
      <c r="I2532">
        <v>0.10340299999999999</v>
      </c>
    </row>
    <row r="2533" spans="1:9">
      <c r="A2533" s="14">
        <v>43725</v>
      </c>
      <c r="B2533">
        <v>0.68659999999999999</v>
      </c>
      <c r="C2533">
        <v>0.755</v>
      </c>
      <c r="E2533">
        <v>-0.40799999999999997</v>
      </c>
      <c r="F2533">
        <v>1.25</v>
      </c>
      <c r="G2533">
        <v>9.2479999999999993E-3</v>
      </c>
      <c r="H2533">
        <v>1.0449999999999999</v>
      </c>
      <c r="I2533">
        <v>0.102814</v>
      </c>
    </row>
    <row r="2534" spans="1:9">
      <c r="A2534" s="14">
        <v>43726</v>
      </c>
      <c r="B2534">
        <v>0.68279999999999996</v>
      </c>
      <c r="C2534">
        <v>0.75239999999999996</v>
      </c>
      <c r="E2534">
        <v>-0.40300000000000002</v>
      </c>
      <c r="F2534">
        <v>1.2472000000000001</v>
      </c>
      <c r="G2534">
        <v>9.221E-3</v>
      </c>
      <c r="H2534">
        <v>1.0449999999999999</v>
      </c>
      <c r="I2534">
        <v>0.10312</v>
      </c>
    </row>
    <row r="2535" spans="1:9">
      <c r="A2535" s="14">
        <v>43727</v>
      </c>
      <c r="B2535">
        <v>0.67920000000000003</v>
      </c>
      <c r="C2535">
        <v>0.75390000000000001</v>
      </c>
      <c r="E2535">
        <v>-0.40400000000000003</v>
      </c>
      <c r="F2535">
        <v>1.2525999999999999</v>
      </c>
      <c r="G2535">
        <v>9.2549999999999993E-3</v>
      </c>
      <c r="H2535">
        <v>1.04</v>
      </c>
      <c r="I2535">
        <v>0.103086</v>
      </c>
    </row>
    <row r="2536" spans="1:9">
      <c r="A2536" s="14">
        <v>43728</v>
      </c>
      <c r="B2536">
        <v>0.67659999999999998</v>
      </c>
      <c r="C2536">
        <v>0.754</v>
      </c>
      <c r="E2536">
        <v>-0.39900000000000002</v>
      </c>
      <c r="F2536">
        <v>1.2478</v>
      </c>
      <c r="G2536">
        <v>9.2969999999999997E-3</v>
      </c>
      <c r="H2536">
        <v>1.0549999999999999</v>
      </c>
      <c r="I2536">
        <v>0.103003</v>
      </c>
    </row>
    <row r="2537" spans="1:9">
      <c r="A2537" s="14">
        <v>43731</v>
      </c>
      <c r="B2537">
        <v>0.67730000000000001</v>
      </c>
      <c r="C2537">
        <v>0.75409999999999999</v>
      </c>
      <c r="E2537">
        <v>-0.4</v>
      </c>
      <c r="F2537">
        <v>1.2428999999999999</v>
      </c>
      <c r="G2537">
        <v>9.2980000000000007E-3</v>
      </c>
      <c r="H2537">
        <v>1.0349999999999999</v>
      </c>
      <c r="I2537">
        <v>0.103448</v>
      </c>
    </row>
    <row r="2538" spans="1:9">
      <c r="A2538" s="14">
        <v>43732</v>
      </c>
      <c r="B2538">
        <v>0.68010000000000004</v>
      </c>
      <c r="C2538">
        <v>0.75519999999999998</v>
      </c>
      <c r="E2538">
        <v>-0.39700000000000002</v>
      </c>
      <c r="F2538">
        <v>1.2486999999999999</v>
      </c>
      <c r="G2538">
        <v>9.3399999999999993E-3</v>
      </c>
      <c r="H2538">
        <v>1.03</v>
      </c>
      <c r="I2538">
        <v>0.102497</v>
      </c>
    </row>
    <row r="2539" spans="1:9">
      <c r="A2539" s="14">
        <v>43733</v>
      </c>
      <c r="B2539">
        <v>0.67510000000000003</v>
      </c>
      <c r="C2539">
        <v>0.75360000000000005</v>
      </c>
      <c r="E2539">
        <v>-0.40100000000000002</v>
      </c>
      <c r="F2539">
        <v>1.2353000000000001</v>
      </c>
      <c r="G2539">
        <v>9.2790000000000008E-3</v>
      </c>
      <c r="H2539">
        <v>1.0449999999999999</v>
      </c>
      <c r="I2539">
        <v>0.102398</v>
      </c>
    </row>
    <row r="2540" spans="1:9">
      <c r="A2540" s="14">
        <v>43734</v>
      </c>
      <c r="B2540">
        <v>0.67490000000000006</v>
      </c>
      <c r="C2540">
        <v>0.75380000000000003</v>
      </c>
      <c r="E2540">
        <v>-0.4</v>
      </c>
      <c r="F2540">
        <v>1.2327999999999999</v>
      </c>
      <c r="G2540">
        <v>9.273E-3</v>
      </c>
      <c r="H2540">
        <v>1.0349999999999999</v>
      </c>
      <c r="I2540">
        <v>0.102085</v>
      </c>
    </row>
    <row r="2541" spans="1:9">
      <c r="A2541" s="14">
        <v>43735</v>
      </c>
      <c r="B2541">
        <v>0.6764</v>
      </c>
      <c r="C2541">
        <v>0.75490000000000002</v>
      </c>
      <c r="E2541">
        <v>-0.39700000000000002</v>
      </c>
      <c r="F2541">
        <v>1.2292000000000001</v>
      </c>
      <c r="G2541">
        <v>9.2619999999999994E-3</v>
      </c>
      <c r="H2541">
        <v>1.0449999999999999</v>
      </c>
      <c r="I2541">
        <v>0.101633</v>
      </c>
    </row>
    <row r="2542" spans="1:9">
      <c r="A2542" s="14">
        <v>43738</v>
      </c>
      <c r="B2542">
        <v>0.67500000000000004</v>
      </c>
      <c r="C2542">
        <v>0.75529999999999997</v>
      </c>
      <c r="E2542">
        <v>-0.39300000000000002</v>
      </c>
      <c r="F2542">
        <v>1.2289000000000001</v>
      </c>
      <c r="G2542">
        <v>9.2530000000000008E-3</v>
      </c>
      <c r="H2542">
        <v>1.05</v>
      </c>
      <c r="I2542">
        <v>0.10119599999999999</v>
      </c>
    </row>
    <row r="2543" spans="1:9">
      <c r="A2543" s="14">
        <v>43739</v>
      </c>
      <c r="B2543">
        <v>0.6704</v>
      </c>
      <c r="C2543">
        <v>0.75619999999999998</v>
      </c>
      <c r="E2543">
        <v>-0.39500000000000002</v>
      </c>
      <c r="F2543">
        <v>1.2302</v>
      </c>
      <c r="G2543">
        <v>9.2809999999999993E-3</v>
      </c>
      <c r="H2543">
        <v>1.0449999999999999</v>
      </c>
      <c r="I2543">
        <v>0.101294</v>
      </c>
    </row>
    <row r="2544" spans="1:9">
      <c r="A2544" s="14">
        <v>43740</v>
      </c>
      <c r="B2544">
        <v>0.67069999999999996</v>
      </c>
      <c r="C2544">
        <v>0.75029999999999997</v>
      </c>
      <c r="E2544">
        <v>-0.39300000000000002</v>
      </c>
      <c r="F2544">
        <v>1.2302999999999999</v>
      </c>
      <c r="G2544">
        <v>9.3299999999999998E-3</v>
      </c>
      <c r="H2544">
        <v>1.0449999999999999</v>
      </c>
      <c r="I2544">
        <v>0.101313</v>
      </c>
    </row>
    <row r="2545" spans="1:9">
      <c r="A2545" s="14">
        <v>43741</v>
      </c>
      <c r="B2545">
        <v>0.67420000000000002</v>
      </c>
      <c r="C2545">
        <v>0.74980000000000002</v>
      </c>
      <c r="E2545">
        <v>-0.39200000000000002</v>
      </c>
      <c r="F2545">
        <v>1.2332000000000001</v>
      </c>
      <c r="G2545">
        <v>9.3539999999999995E-3</v>
      </c>
      <c r="H2545">
        <v>1.0549999999999999</v>
      </c>
      <c r="I2545">
        <v>0.101621</v>
      </c>
    </row>
    <row r="2546" spans="1:9">
      <c r="A2546" s="14">
        <v>43742</v>
      </c>
      <c r="B2546">
        <v>0.67710000000000004</v>
      </c>
      <c r="C2546">
        <v>0.75119999999999998</v>
      </c>
      <c r="E2546">
        <v>-0.39300000000000002</v>
      </c>
      <c r="F2546">
        <v>1.2331000000000001</v>
      </c>
      <c r="G2546">
        <v>9.3519999999999992E-3</v>
      </c>
      <c r="H2546">
        <v>1.0549999999999999</v>
      </c>
      <c r="I2546">
        <v>0.100842</v>
      </c>
    </row>
    <row r="2547" spans="1:9">
      <c r="A2547" s="14">
        <v>43745</v>
      </c>
      <c r="B2547">
        <v>0.67330000000000001</v>
      </c>
      <c r="C2547">
        <v>0.75139999999999996</v>
      </c>
      <c r="E2547">
        <v>-0.39300000000000002</v>
      </c>
      <c r="F2547">
        <v>1.2293000000000001</v>
      </c>
      <c r="G2547">
        <v>9.3240000000000007E-3</v>
      </c>
      <c r="H2547">
        <v>1.05</v>
      </c>
      <c r="I2547">
        <v>0.10054399999999999</v>
      </c>
    </row>
    <row r="2548" spans="1:9">
      <c r="A2548" s="14">
        <v>43746</v>
      </c>
      <c r="B2548">
        <v>0.67279999999999995</v>
      </c>
      <c r="C2548">
        <v>0.75039999999999996</v>
      </c>
      <c r="E2548">
        <v>-0.39500000000000002</v>
      </c>
      <c r="F2548">
        <v>1.2219</v>
      </c>
      <c r="G2548">
        <v>9.3380000000000008E-3</v>
      </c>
      <c r="H2548">
        <v>1.06</v>
      </c>
      <c r="I2548">
        <v>0.10041600000000001</v>
      </c>
    </row>
    <row r="2549" spans="1:9">
      <c r="A2549" s="14">
        <v>43747</v>
      </c>
      <c r="B2549">
        <v>0.67249999999999999</v>
      </c>
      <c r="C2549">
        <v>0.75</v>
      </c>
      <c r="E2549">
        <v>-0.4</v>
      </c>
      <c r="F2549">
        <v>1.2205999999999999</v>
      </c>
      <c r="G2549">
        <v>9.3039999999999998E-3</v>
      </c>
      <c r="H2549">
        <v>1.0549999999999999</v>
      </c>
      <c r="I2549">
        <v>0.101607</v>
      </c>
    </row>
    <row r="2550" spans="1:9">
      <c r="A2550" s="14">
        <v>43748</v>
      </c>
      <c r="B2550">
        <v>0.67610000000000003</v>
      </c>
      <c r="C2550">
        <v>0.75239999999999996</v>
      </c>
      <c r="E2550">
        <v>-0.39600000000000002</v>
      </c>
      <c r="F2550">
        <v>1.2443</v>
      </c>
      <c r="G2550">
        <v>9.2619999999999994E-3</v>
      </c>
      <c r="H2550">
        <v>1.085</v>
      </c>
      <c r="I2550">
        <v>0.102007</v>
      </c>
    </row>
    <row r="2551" spans="1:9">
      <c r="A2551" s="14">
        <v>43749</v>
      </c>
      <c r="B2551">
        <v>0.6794</v>
      </c>
      <c r="C2551">
        <v>0.75739999999999996</v>
      </c>
      <c r="E2551">
        <v>-0.4</v>
      </c>
      <c r="F2551">
        <v>1.2667999999999999</v>
      </c>
      <c r="G2551">
        <v>9.2250000000000006E-3</v>
      </c>
      <c r="H2551">
        <v>1.085</v>
      </c>
      <c r="I2551">
        <v>0.101837</v>
      </c>
    </row>
    <row r="2552" spans="1:9">
      <c r="A2552" s="14">
        <v>43752</v>
      </c>
      <c r="B2552">
        <v>0.67749999999999999</v>
      </c>
      <c r="C2552">
        <v>0.75560000000000005</v>
      </c>
      <c r="E2552">
        <v>-0.40300000000000002</v>
      </c>
      <c r="F2552">
        <v>1.2607999999999999</v>
      </c>
      <c r="G2552">
        <v>9.2250000000000006E-3</v>
      </c>
      <c r="H2552">
        <v>1.105</v>
      </c>
      <c r="I2552">
        <v>0.101937</v>
      </c>
    </row>
    <row r="2553" spans="1:9">
      <c r="A2553" s="14">
        <v>43753</v>
      </c>
      <c r="B2553">
        <v>0.67530000000000001</v>
      </c>
      <c r="C2553">
        <v>0.75760000000000005</v>
      </c>
      <c r="E2553">
        <v>-0.39800000000000002</v>
      </c>
      <c r="F2553">
        <v>1.2786999999999999</v>
      </c>
      <c r="G2553">
        <v>9.1859999999999997E-3</v>
      </c>
      <c r="H2553">
        <v>1.1200000000000001</v>
      </c>
      <c r="I2553">
        <v>0.102281</v>
      </c>
    </row>
    <row r="2554" spans="1:9">
      <c r="A2554" s="14">
        <v>43754</v>
      </c>
      <c r="B2554">
        <v>0.67589999999999995</v>
      </c>
      <c r="C2554">
        <v>0.75749999999999995</v>
      </c>
      <c r="E2554">
        <v>-0.38800000000000001</v>
      </c>
      <c r="F2554">
        <v>1.2831999999999999</v>
      </c>
      <c r="G2554">
        <v>9.1940000000000008E-3</v>
      </c>
      <c r="H2554">
        <v>1.135</v>
      </c>
      <c r="I2554">
        <v>0.10297099999999999</v>
      </c>
    </row>
    <row r="2555" spans="1:9">
      <c r="A2555" s="14">
        <v>43755</v>
      </c>
      <c r="B2555">
        <v>0.68240000000000001</v>
      </c>
      <c r="C2555">
        <v>0.76119999999999999</v>
      </c>
      <c r="E2555">
        <v>-0.39900000000000002</v>
      </c>
      <c r="F2555">
        <v>1.2890999999999999</v>
      </c>
      <c r="G2555">
        <v>9.2029999999999994E-3</v>
      </c>
      <c r="H2555">
        <v>1.1399999999999999</v>
      </c>
      <c r="I2555">
        <v>0.103669</v>
      </c>
    </row>
    <row r="2556" spans="1:9">
      <c r="A2556" s="14">
        <v>43756</v>
      </c>
      <c r="B2556">
        <v>0.68559999999999999</v>
      </c>
      <c r="C2556">
        <v>0.76180000000000003</v>
      </c>
      <c r="E2556">
        <v>-0.39800000000000002</v>
      </c>
      <c r="F2556">
        <v>1.2984</v>
      </c>
      <c r="G2556">
        <v>9.2239999999999996E-3</v>
      </c>
      <c r="H2556">
        <v>1.1299999999999999</v>
      </c>
      <c r="I2556">
        <v>0.103718</v>
      </c>
    </row>
    <row r="2557" spans="1:9">
      <c r="A2557" s="14">
        <v>43759</v>
      </c>
      <c r="B2557">
        <v>0.68679999999999997</v>
      </c>
      <c r="C2557">
        <v>0.76400000000000001</v>
      </c>
      <c r="E2557">
        <v>-0.39</v>
      </c>
      <c r="F2557">
        <v>1.296</v>
      </c>
      <c r="G2557">
        <v>9.2079999999999992E-3</v>
      </c>
      <c r="H2557">
        <v>1.1499999999999999</v>
      </c>
      <c r="I2557">
        <v>0.103615</v>
      </c>
    </row>
    <row r="2558" spans="1:9">
      <c r="A2558" s="14">
        <v>43760</v>
      </c>
      <c r="B2558">
        <v>0.6855</v>
      </c>
      <c r="C2558">
        <v>0.76380000000000003</v>
      </c>
      <c r="E2558">
        <v>-0.38800000000000001</v>
      </c>
      <c r="F2558">
        <v>1.2871999999999999</v>
      </c>
      <c r="G2558">
        <v>9.2180000000000005E-3</v>
      </c>
      <c r="H2558">
        <v>1.1499999999999999</v>
      </c>
      <c r="I2558">
        <v>0.103728</v>
      </c>
    </row>
    <row r="2559" spans="1:9">
      <c r="A2559" s="14">
        <v>43761</v>
      </c>
      <c r="B2559">
        <v>0.68530000000000002</v>
      </c>
      <c r="C2559">
        <v>0.76500000000000001</v>
      </c>
      <c r="E2559">
        <v>-0.38300000000000001</v>
      </c>
      <c r="F2559">
        <v>1.2911999999999999</v>
      </c>
      <c r="G2559">
        <v>9.1999999999999998E-3</v>
      </c>
      <c r="H2559">
        <v>1.1399999999999999</v>
      </c>
      <c r="I2559">
        <v>0.10355300000000001</v>
      </c>
    </row>
    <row r="2560" spans="1:9">
      <c r="A2560" s="14">
        <v>43762</v>
      </c>
      <c r="B2560">
        <v>0.68189999999999995</v>
      </c>
      <c r="C2560">
        <v>0.7651</v>
      </c>
      <c r="F2560">
        <v>1.2850999999999999</v>
      </c>
      <c r="G2560">
        <v>9.2060000000000006E-3</v>
      </c>
      <c r="H2560">
        <v>1.085</v>
      </c>
      <c r="I2560">
        <v>0.10326</v>
      </c>
    </row>
    <row r="2561" spans="1:9">
      <c r="A2561" s="14">
        <v>43763</v>
      </c>
      <c r="B2561">
        <v>0.68230000000000002</v>
      </c>
      <c r="C2561">
        <v>0.76590000000000003</v>
      </c>
      <c r="F2561">
        <v>1.2827</v>
      </c>
      <c r="G2561">
        <v>9.2020000000000001E-3</v>
      </c>
      <c r="H2561">
        <v>1.2649999999999999</v>
      </c>
      <c r="I2561">
        <v>0.10305</v>
      </c>
    </row>
    <row r="2562" spans="1:9">
      <c r="A2562" s="14">
        <v>43766</v>
      </c>
      <c r="B2562">
        <v>0.68379999999999996</v>
      </c>
      <c r="C2562">
        <v>0.76600000000000001</v>
      </c>
      <c r="F2562">
        <v>1.2863</v>
      </c>
      <c r="G2562">
        <v>9.1769999999999994E-3</v>
      </c>
      <c r="H2562">
        <v>1.24</v>
      </c>
      <c r="I2562">
        <v>0.10308100000000001</v>
      </c>
    </row>
    <row r="2563" spans="1:9">
      <c r="A2563" s="14">
        <v>43767</v>
      </c>
      <c r="B2563">
        <v>0.6865</v>
      </c>
      <c r="C2563">
        <v>0.7641</v>
      </c>
      <c r="F2563">
        <v>1.2862</v>
      </c>
      <c r="G2563">
        <v>9.1839999999999995E-3</v>
      </c>
      <c r="H2563">
        <v>1.24</v>
      </c>
      <c r="I2563">
        <v>0.10355</v>
      </c>
    </row>
    <row r="2564" spans="1:9">
      <c r="A2564" s="14">
        <v>43768</v>
      </c>
      <c r="B2564">
        <v>0.69030000000000002</v>
      </c>
      <c r="C2564">
        <v>0.75990000000000002</v>
      </c>
      <c r="F2564">
        <v>1.2902</v>
      </c>
      <c r="G2564">
        <v>9.188E-3</v>
      </c>
      <c r="H2564">
        <v>1.21</v>
      </c>
      <c r="I2564">
        <v>0.103602</v>
      </c>
    </row>
    <row r="2565" spans="1:9">
      <c r="A2565" s="14">
        <v>43769</v>
      </c>
      <c r="B2565">
        <v>0.68940000000000001</v>
      </c>
      <c r="C2565">
        <v>0.75970000000000004</v>
      </c>
      <c r="F2565">
        <v>1.2942</v>
      </c>
      <c r="G2565">
        <v>9.2569999999999996E-3</v>
      </c>
      <c r="H2565">
        <v>1.2070000000000001</v>
      </c>
      <c r="I2565">
        <v>0.104606</v>
      </c>
    </row>
    <row r="2566" spans="1:9">
      <c r="A2566" s="14">
        <v>43770</v>
      </c>
      <c r="B2566">
        <v>0.69040000000000001</v>
      </c>
      <c r="C2566">
        <v>0.76090000000000002</v>
      </c>
      <c r="F2566">
        <v>1.2946</v>
      </c>
      <c r="G2566">
        <v>9.2440000000000005E-3</v>
      </c>
      <c r="H2566">
        <v>1.2</v>
      </c>
      <c r="I2566">
        <v>0.10392700000000001</v>
      </c>
    </row>
    <row r="2567" spans="1:9">
      <c r="A2567" s="14">
        <v>43773</v>
      </c>
      <c r="B2567">
        <v>0.68840000000000001</v>
      </c>
      <c r="C2567">
        <v>0.76039999999999996</v>
      </c>
      <c r="F2567">
        <v>1.2884</v>
      </c>
      <c r="G2567">
        <v>9.2099999999999994E-3</v>
      </c>
      <c r="H2567">
        <v>1.2050000000000001</v>
      </c>
      <c r="I2567">
        <v>0.103589</v>
      </c>
    </row>
    <row r="2568" spans="1:9">
      <c r="A2568" s="14">
        <v>43774</v>
      </c>
      <c r="B2568">
        <v>0.68930000000000002</v>
      </c>
      <c r="C2568">
        <v>0.76019999999999999</v>
      </c>
      <c r="F2568">
        <v>1.2884</v>
      </c>
      <c r="G2568">
        <v>9.1610000000000007E-3</v>
      </c>
      <c r="H2568">
        <v>1.2050000000000001</v>
      </c>
      <c r="I2568">
        <v>0.103897</v>
      </c>
    </row>
    <row r="2569" spans="1:9">
      <c r="A2569" s="14">
        <v>43775</v>
      </c>
      <c r="B2569">
        <v>0.68840000000000001</v>
      </c>
      <c r="C2569">
        <v>0.75860000000000005</v>
      </c>
      <c r="F2569">
        <v>1.2855000000000001</v>
      </c>
      <c r="G2569">
        <v>9.1760000000000001E-3</v>
      </c>
      <c r="H2569">
        <v>1.22</v>
      </c>
      <c r="I2569">
        <v>0.10385900000000001</v>
      </c>
    </row>
    <row r="2570" spans="1:9">
      <c r="A2570" s="14">
        <v>43776</v>
      </c>
      <c r="B2570">
        <v>0.68979999999999997</v>
      </c>
      <c r="C2570">
        <v>0.75900000000000001</v>
      </c>
      <c r="F2570">
        <v>1.2817000000000001</v>
      </c>
      <c r="G2570">
        <v>9.1509999999999994E-3</v>
      </c>
      <c r="H2570">
        <v>1.23</v>
      </c>
      <c r="I2570">
        <v>0.103072</v>
      </c>
    </row>
    <row r="2571" spans="1:9">
      <c r="A2571" s="14">
        <v>43777</v>
      </c>
      <c r="B2571">
        <v>0.68630000000000002</v>
      </c>
      <c r="C2571">
        <v>0.75600000000000001</v>
      </c>
      <c r="F2571">
        <v>1.2774000000000001</v>
      </c>
      <c r="G2571">
        <v>9.1470000000000006E-3</v>
      </c>
      <c r="H2571">
        <v>1.2250000000000001</v>
      </c>
      <c r="I2571">
        <v>0.103129</v>
      </c>
    </row>
    <row r="2572" spans="1:9">
      <c r="A2572" s="14">
        <v>43780</v>
      </c>
      <c r="B2572">
        <v>0.68510000000000004</v>
      </c>
      <c r="C2572">
        <v>0.75570000000000004</v>
      </c>
      <c r="F2572">
        <v>1.2855000000000001</v>
      </c>
      <c r="G2572">
        <v>9.1699999999999993E-3</v>
      </c>
      <c r="H2572">
        <v>1.2250000000000001</v>
      </c>
      <c r="I2572">
        <v>0.102877</v>
      </c>
    </row>
    <row r="2573" spans="1:9">
      <c r="A2573" s="14">
        <v>43781</v>
      </c>
      <c r="B2573">
        <v>0.68410000000000004</v>
      </c>
      <c r="C2573">
        <v>0.75570000000000004</v>
      </c>
      <c r="F2573">
        <v>1.2845</v>
      </c>
      <c r="G2573">
        <v>9.1730000000000006E-3</v>
      </c>
      <c r="H2573">
        <v>1.2250000000000001</v>
      </c>
      <c r="I2573">
        <v>0.10277699999999999</v>
      </c>
    </row>
    <row r="2574" spans="1:9">
      <c r="A2574" s="14">
        <v>43782</v>
      </c>
      <c r="B2574">
        <v>0.68379999999999996</v>
      </c>
      <c r="C2574">
        <v>0.75460000000000005</v>
      </c>
      <c r="F2574">
        <v>1.2850999999999999</v>
      </c>
      <c r="G2574">
        <v>9.1889999999999993E-3</v>
      </c>
      <c r="H2574">
        <v>1.22</v>
      </c>
      <c r="I2574">
        <v>0.103274</v>
      </c>
    </row>
    <row r="2575" spans="1:9">
      <c r="A2575" s="14">
        <v>43783</v>
      </c>
      <c r="B2575">
        <v>0.67859999999999998</v>
      </c>
      <c r="C2575">
        <v>0.75470000000000004</v>
      </c>
      <c r="F2575">
        <v>1.2882</v>
      </c>
      <c r="G2575">
        <v>9.2239999999999996E-3</v>
      </c>
      <c r="H2575">
        <v>1.2050000000000001</v>
      </c>
      <c r="I2575">
        <v>0.103648</v>
      </c>
    </row>
    <row r="2576" spans="1:9">
      <c r="A2576" s="14">
        <v>43784</v>
      </c>
      <c r="B2576">
        <v>0.68169999999999997</v>
      </c>
      <c r="C2576">
        <v>0.75629999999999997</v>
      </c>
      <c r="F2576">
        <v>1.2897000000000001</v>
      </c>
      <c r="G2576">
        <v>9.1920000000000005E-3</v>
      </c>
      <c r="H2576">
        <v>1.2</v>
      </c>
      <c r="I2576">
        <v>0.103787</v>
      </c>
    </row>
    <row r="2577" spans="1:9">
      <c r="A2577" s="14">
        <v>43787</v>
      </c>
      <c r="B2577">
        <v>0.68110000000000004</v>
      </c>
      <c r="C2577">
        <v>0.75729999999999997</v>
      </c>
      <c r="F2577">
        <v>1.2952999999999999</v>
      </c>
      <c r="G2577">
        <v>9.2020000000000001E-3</v>
      </c>
      <c r="H2577">
        <v>1.2</v>
      </c>
      <c r="I2577">
        <v>0.103823</v>
      </c>
    </row>
    <row r="2578" spans="1:9">
      <c r="A2578" s="14">
        <v>43788</v>
      </c>
      <c r="B2578">
        <v>0.68279999999999996</v>
      </c>
      <c r="C2578">
        <v>0.75370000000000004</v>
      </c>
      <c r="F2578">
        <v>1.2926</v>
      </c>
      <c r="G2578">
        <v>9.2130000000000007E-3</v>
      </c>
      <c r="H2578">
        <v>1.2</v>
      </c>
      <c r="I2578">
        <v>0.103807</v>
      </c>
    </row>
    <row r="2579" spans="1:9">
      <c r="A2579" s="14">
        <v>43789</v>
      </c>
      <c r="B2579">
        <v>0.68030000000000002</v>
      </c>
      <c r="C2579">
        <v>0.75170000000000003</v>
      </c>
      <c r="F2579">
        <v>1.2924</v>
      </c>
      <c r="G2579">
        <v>9.2069999999999999E-3</v>
      </c>
      <c r="H2579">
        <v>1.19</v>
      </c>
      <c r="I2579">
        <v>0.103881</v>
      </c>
    </row>
    <row r="2580" spans="1:9">
      <c r="A2580" s="14">
        <v>43790</v>
      </c>
      <c r="B2580">
        <v>0.67869999999999997</v>
      </c>
      <c r="C2580">
        <v>0.75270000000000004</v>
      </c>
      <c r="F2580">
        <v>1.2914000000000001</v>
      </c>
      <c r="G2580">
        <v>9.2069999999999999E-3</v>
      </c>
      <c r="H2580">
        <v>1.19</v>
      </c>
      <c r="I2580">
        <v>0.10390000000000001</v>
      </c>
    </row>
    <row r="2581" spans="1:9">
      <c r="A2581" s="14">
        <v>43791</v>
      </c>
      <c r="B2581">
        <v>0.67859999999999998</v>
      </c>
      <c r="C2581">
        <v>0.75180000000000002</v>
      </c>
      <c r="F2581">
        <v>1.2834000000000001</v>
      </c>
      <c r="G2581">
        <v>9.2040000000000004E-3</v>
      </c>
      <c r="H2581">
        <v>1.19</v>
      </c>
      <c r="I2581">
        <v>0.103709</v>
      </c>
    </row>
    <row r="2582" spans="1:9">
      <c r="A2582" s="14">
        <v>43794</v>
      </c>
      <c r="B2582">
        <v>0.67789999999999995</v>
      </c>
      <c r="C2582">
        <v>0.752</v>
      </c>
      <c r="F2582">
        <v>1.29</v>
      </c>
      <c r="G2582">
        <v>9.1809999999999999E-3</v>
      </c>
      <c r="H2582">
        <v>1.2</v>
      </c>
      <c r="I2582">
        <v>0.10428800000000001</v>
      </c>
    </row>
    <row r="2583" spans="1:9">
      <c r="A2583" s="14">
        <v>43795</v>
      </c>
      <c r="B2583">
        <v>0.67879999999999996</v>
      </c>
      <c r="C2583">
        <v>0.75349999999999995</v>
      </c>
      <c r="F2583">
        <v>1.2866</v>
      </c>
      <c r="G2583">
        <v>9.1690000000000001E-3</v>
      </c>
      <c r="H2583">
        <v>1.2</v>
      </c>
      <c r="I2583">
        <v>0.104383</v>
      </c>
    </row>
    <row r="2584" spans="1:9">
      <c r="A2584" s="14">
        <v>43796</v>
      </c>
      <c r="B2584">
        <v>0.67759999999999998</v>
      </c>
      <c r="C2584">
        <v>0.75290000000000001</v>
      </c>
      <c r="F2584">
        <v>1.2921</v>
      </c>
      <c r="G2584">
        <v>9.129E-3</v>
      </c>
      <c r="H2584">
        <v>1.22</v>
      </c>
      <c r="I2584">
        <v>0.10463799999999999</v>
      </c>
    </row>
    <row r="2585" spans="1:9">
      <c r="A2585" s="14">
        <v>43797</v>
      </c>
      <c r="B2585">
        <v>0.67700000000000005</v>
      </c>
      <c r="C2585">
        <v>0.75290000000000001</v>
      </c>
      <c r="F2585">
        <v>1.2911999999999999</v>
      </c>
      <c r="G2585">
        <v>9.1310000000000002E-3</v>
      </c>
      <c r="H2585">
        <v>1.23</v>
      </c>
      <c r="I2585">
        <v>0.104467</v>
      </c>
    </row>
    <row r="2586" spans="1:9">
      <c r="A2586" s="14">
        <v>43798</v>
      </c>
      <c r="B2586">
        <v>0.67630000000000001</v>
      </c>
      <c r="C2586">
        <v>0.753</v>
      </c>
      <c r="F2586">
        <v>1.2925</v>
      </c>
      <c r="G2586">
        <v>9.1330000000000005E-3</v>
      </c>
      <c r="H2586">
        <v>1.2350000000000001</v>
      </c>
      <c r="I2586">
        <v>0.10481</v>
      </c>
    </row>
    <row r="2587" spans="1:9">
      <c r="A2587" s="14">
        <v>43801</v>
      </c>
      <c r="B2587">
        <v>0.68189999999999995</v>
      </c>
      <c r="C2587">
        <v>0.75139999999999996</v>
      </c>
      <c r="F2587">
        <v>1.2939000000000001</v>
      </c>
      <c r="G2587">
        <v>9.1760000000000001E-3</v>
      </c>
      <c r="H2587">
        <v>1.24</v>
      </c>
      <c r="I2587">
        <v>0.10491300000000001</v>
      </c>
    </row>
    <row r="2588" spans="1:9">
      <c r="A2588" s="14">
        <v>43802</v>
      </c>
      <c r="B2588">
        <v>0.68469999999999998</v>
      </c>
      <c r="C2588">
        <v>0.75219999999999998</v>
      </c>
      <c r="F2588">
        <v>1.2995000000000001</v>
      </c>
      <c r="G2588">
        <v>9.2049999999999996E-3</v>
      </c>
      <c r="H2588">
        <v>1.24</v>
      </c>
      <c r="I2588">
        <v>0.105119</v>
      </c>
    </row>
    <row r="2589" spans="1:9">
      <c r="A2589" s="14">
        <v>43803</v>
      </c>
      <c r="B2589">
        <v>0.68489999999999995</v>
      </c>
      <c r="C2589">
        <v>0.75749999999999995</v>
      </c>
      <c r="F2589">
        <v>1.3104</v>
      </c>
      <c r="G2589">
        <v>9.1850000000000005E-3</v>
      </c>
      <c r="H2589">
        <v>1.26</v>
      </c>
      <c r="I2589">
        <v>0.10537299999999999</v>
      </c>
    </row>
    <row r="2590" spans="1:9">
      <c r="A2590" s="14">
        <v>43804</v>
      </c>
      <c r="B2590">
        <v>0.68340000000000001</v>
      </c>
      <c r="C2590">
        <v>0.75900000000000001</v>
      </c>
      <c r="F2590">
        <v>1.3157000000000001</v>
      </c>
      <c r="G2590">
        <v>9.1940000000000008E-3</v>
      </c>
      <c r="H2590">
        <v>1.26</v>
      </c>
      <c r="I2590">
        <v>0.10530399999999999</v>
      </c>
    </row>
    <row r="2591" spans="1:9">
      <c r="A2591" s="14">
        <v>43805</v>
      </c>
      <c r="B2591">
        <v>0.68410000000000004</v>
      </c>
      <c r="C2591">
        <v>0.75439999999999996</v>
      </c>
      <c r="F2591">
        <v>1.3140000000000001</v>
      </c>
      <c r="G2591">
        <v>9.2090000000000002E-3</v>
      </c>
      <c r="H2591">
        <v>1.26</v>
      </c>
      <c r="I2591">
        <v>0.104876</v>
      </c>
    </row>
    <row r="2592" spans="1:9">
      <c r="A2592" s="14">
        <v>43808</v>
      </c>
      <c r="B2592">
        <v>0.68230000000000002</v>
      </c>
      <c r="C2592">
        <v>0.75529999999999997</v>
      </c>
      <c r="F2592">
        <v>1.3147</v>
      </c>
      <c r="G2592">
        <v>9.2110000000000004E-3</v>
      </c>
      <c r="H2592">
        <v>1.27</v>
      </c>
      <c r="I2592">
        <v>0.10528</v>
      </c>
    </row>
    <row r="2593" spans="1:9">
      <c r="A2593" s="14">
        <v>43809</v>
      </c>
      <c r="B2593">
        <v>0.68089999999999995</v>
      </c>
      <c r="C2593">
        <v>0.75590000000000002</v>
      </c>
      <c r="F2593">
        <v>1.3156000000000001</v>
      </c>
      <c r="G2593">
        <v>9.1970000000000003E-3</v>
      </c>
      <c r="H2593">
        <v>1.27</v>
      </c>
      <c r="I2593">
        <v>0.10646799999999999</v>
      </c>
    </row>
    <row r="2594" spans="1:9">
      <c r="A2594" s="14">
        <v>43810</v>
      </c>
      <c r="B2594">
        <v>0.68759999999999999</v>
      </c>
      <c r="C2594">
        <v>0.75919999999999999</v>
      </c>
      <c r="F2594">
        <v>1.3196000000000001</v>
      </c>
      <c r="G2594">
        <v>9.2119999999999997E-3</v>
      </c>
      <c r="H2594">
        <v>1.29</v>
      </c>
      <c r="I2594">
        <v>0.106445</v>
      </c>
    </row>
    <row r="2595" spans="1:9">
      <c r="A2595" s="14">
        <v>43811</v>
      </c>
      <c r="B2595">
        <v>0.69089999999999996</v>
      </c>
      <c r="C2595">
        <v>0.75849999999999995</v>
      </c>
      <c r="F2595">
        <v>1.3161</v>
      </c>
      <c r="G2595">
        <v>9.1489999999999991E-3</v>
      </c>
      <c r="H2595">
        <v>1.29</v>
      </c>
      <c r="I2595">
        <v>0.10641</v>
      </c>
    </row>
    <row r="2596" spans="1:9">
      <c r="A2596" s="14">
        <v>43812</v>
      </c>
      <c r="B2596">
        <v>0.68759999999999999</v>
      </c>
      <c r="C2596">
        <v>0.75949999999999995</v>
      </c>
      <c r="F2596">
        <v>1.3331</v>
      </c>
      <c r="G2596">
        <v>9.1459999999999996E-3</v>
      </c>
      <c r="H2596">
        <v>0.65990000000000004</v>
      </c>
      <c r="I2596">
        <v>0.10681300000000001</v>
      </c>
    </row>
    <row r="2597" spans="1:9">
      <c r="A2597" s="14">
        <v>43815</v>
      </c>
      <c r="B2597">
        <v>0.6885</v>
      </c>
      <c r="C2597">
        <v>0.76</v>
      </c>
      <c r="F2597">
        <v>1.3331999999999999</v>
      </c>
      <c r="G2597">
        <v>9.1280000000000007E-3</v>
      </c>
      <c r="H2597">
        <v>0.65969999999999995</v>
      </c>
      <c r="I2597">
        <v>0.106609</v>
      </c>
    </row>
    <row r="2598" spans="1:9">
      <c r="A2598" s="14">
        <v>43816</v>
      </c>
      <c r="B2598">
        <v>0.68510000000000004</v>
      </c>
      <c r="C2598">
        <v>0.75990000000000002</v>
      </c>
      <c r="F2598">
        <v>1.3130999999999999</v>
      </c>
      <c r="G2598">
        <v>9.1330000000000005E-3</v>
      </c>
      <c r="H2598">
        <v>0.65759999999999996</v>
      </c>
      <c r="I2598">
        <v>0.10612199999999999</v>
      </c>
    </row>
    <row r="2599" spans="1:9">
      <c r="A2599" s="14">
        <v>43817</v>
      </c>
      <c r="B2599">
        <v>0.68530000000000002</v>
      </c>
      <c r="C2599">
        <v>0.76239999999999997</v>
      </c>
      <c r="F2599">
        <v>1.3078000000000001</v>
      </c>
      <c r="G2599">
        <v>9.1260000000000004E-3</v>
      </c>
      <c r="H2599">
        <v>0.65890000000000004</v>
      </c>
      <c r="I2599">
        <v>0.106236</v>
      </c>
    </row>
    <row r="2600" spans="1:9">
      <c r="A2600" s="14">
        <v>43818</v>
      </c>
      <c r="B2600">
        <v>0.68859999999999999</v>
      </c>
      <c r="C2600">
        <v>0.76190000000000002</v>
      </c>
      <c r="F2600">
        <v>1.3008999999999999</v>
      </c>
      <c r="G2600">
        <v>9.1439999999999994E-3</v>
      </c>
      <c r="H2600">
        <v>0.66069999999999995</v>
      </c>
      <c r="I2600">
        <v>0.10632900000000001</v>
      </c>
    </row>
    <row r="2601" spans="1:9">
      <c r="A2601" s="14">
        <v>43819</v>
      </c>
      <c r="B2601">
        <v>0.69</v>
      </c>
      <c r="C2601">
        <v>0.76060000000000005</v>
      </c>
      <c r="F2601">
        <v>1.2999000000000001</v>
      </c>
      <c r="G2601">
        <v>9.1339999999999998E-3</v>
      </c>
      <c r="H2601">
        <v>0.65990000000000004</v>
      </c>
      <c r="I2601">
        <v>0.106032</v>
      </c>
    </row>
    <row r="2602" spans="1:9">
      <c r="A2602" s="14">
        <v>43822</v>
      </c>
      <c r="B2602">
        <v>0.69220000000000004</v>
      </c>
      <c r="C2602">
        <v>0.76049999999999995</v>
      </c>
      <c r="F2602">
        <v>1.2936000000000001</v>
      </c>
      <c r="G2602">
        <v>9.1420000000000008E-3</v>
      </c>
      <c r="H2602">
        <v>0.66369999999999996</v>
      </c>
      <c r="I2602">
        <v>0.106113</v>
      </c>
    </row>
    <row r="2603" spans="1:9">
      <c r="A2603" s="14">
        <v>43823</v>
      </c>
      <c r="B2603">
        <v>0.69220000000000004</v>
      </c>
      <c r="C2603">
        <v>0.75949999999999995</v>
      </c>
      <c r="F2603">
        <v>1.2944</v>
      </c>
      <c r="G2603">
        <v>9.1409999999999998E-3</v>
      </c>
      <c r="H2603">
        <v>0.66359999999999997</v>
      </c>
      <c r="I2603">
        <v>0.105729</v>
      </c>
    </row>
    <row r="2604" spans="1:9">
      <c r="A2604" s="14">
        <v>43824</v>
      </c>
      <c r="B2604">
        <v>0.69199999999999995</v>
      </c>
      <c r="C2604">
        <v>0.75990000000000002</v>
      </c>
      <c r="F2604">
        <v>1.2961</v>
      </c>
      <c r="G2604">
        <v>9.1409999999999998E-3</v>
      </c>
      <c r="H2604">
        <v>0.6633</v>
      </c>
      <c r="I2604">
        <v>0.106216</v>
      </c>
    </row>
    <row r="2605" spans="1:9">
      <c r="A2605" s="14">
        <v>43825</v>
      </c>
      <c r="B2605">
        <v>0.69450000000000001</v>
      </c>
      <c r="C2605">
        <v>0.76200000000000001</v>
      </c>
      <c r="F2605">
        <v>1.2992999999999999</v>
      </c>
      <c r="G2605">
        <v>9.1210000000000006E-3</v>
      </c>
      <c r="H2605">
        <v>0.66690000000000005</v>
      </c>
      <c r="I2605">
        <v>0.107117</v>
      </c>
    </row>
    <row r="2606" spans="1:9">
      <c r="A2606" s="14">
        <v>43826</v>
      </c>
      <c r="B2606">
        <v>0.69799999999999995</v>
      </c>
      <c r="C2606">
        <v>0.76459999999999995</v>
      </c>
      <c r="F2606">
        <v>1.3078000000000001</v>
      </c>
      <c r="G2606">
        <v>9.136E-3</v>
      </c>
      <c r="H2606">
        <v>0.66990000000000005</v>
      </c>
      <c r="I2606">
        <v>0.106962</v>
      </c>
    </row>
    <row r="2607" spans="1:9">
      <c r="A2607" s="14">
        <v>43829</v>
      </c>
      <c r="B2607">
        <v>0.69940000000000002</v>
      </c>
      <c r="C2607">
        <v>0.7651</v>
      </c>
      <c r="F2607">
        <v>1.3112999999999999</v>
      </c>
      <c r="G2607">
        <v>9.1850000000000005E-3</v>
      </c>
      <c r="H2607">
        <v>0.67279999999999995</v>
      </c>
      <c r="I2607">
        <v>0.106726</v>
      </c>
    </row>
    <row r="2608" spans="1:9">
      <c r="A2608" s="14">
        <v>43830</v>
      </c>
      <c r="B2608">
        <v>0.70209999999999995</v>
      </c>
      <c r="C2608">
        <v>0.76980000000000004</v>
      </c>
      <c r="F2608">
        <v>1.3257000000000001</v>
      </c>
      <c r="G2608">
        <v>9.2049999999999996E-3</v>
      </c>
      <c r="H2608">
        <v>0.67400000000000004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42</vt:i4>
      </vt:variant>
    </vt:vector>
  </HeadingPairs>
  <TitlesOfParts>
    <vt:vector size="47" baseType="lpstr">
      <vt:lpstr>MarketCapH</vt:lpstr>
      <vt:lpstr>PricesH</vt:lpstr>
      <vt:lpstr>ControlsH</vt:lpstr>
      <vt:lpstr>DataH</vt:lpstr>
      <vt:lpstr>rates</vt:lpstr>
      <vt:lpstr>Benchmark</vt:lpstr>
      <vt:lpstr>BestConsOv</vt:lpstr>
      <vt:lpstr>calCODE</vt:lpstr>
      <vt:lpstr>compNAME</vt:lpstr>
      <vt:lpstr>CURRENCY</vt:lpstr>
      <vt:lpstr>dayCODE</vt:lpstr>
      <vt:lpstr>defaultED</vt:lpstr>
      <vt:lpstr>defaultSD</vt:lpstr>
      <vt:lpstr>ED</vt:lpstr>
      <vt:lpstr>EstDetPerO</vt:lpstr>
      <vt:lpstr>EstDetPerT</vt:lpstr>
      <vt:lpstr>firstTD</vt:lpstr>
      <vt:lpstr>fundTICKER</vt:lpstr>
      <vt:lpstr>locCURR</vt:lpstr>
      <vt:lpstr>newCrncy</vt:lpstr>
      <vt:lpstr>newEstBrokerPeriod</vt:lpstr>
      <vt:lpstr>newEstBrokersItem</vt:lpstr>
      <vt:lpstr>newEstDetailBroker</vt:lpstr>
      <vt:lpstr>newEstDetailBroker2</vt:lpstr>
      <vt:lpstr>newEstDetailPeriod</vt:lpstr>
      <vt:lpstr>newFinancialsPeriod</vt:lpstr>
      <vt:lpstr>newIndicesSD</vt:lpstr>
      <vt:lpstr>newOverviewCon</vt:lpstr>
      <vt:lpstr>newOverviewYear</vt:lpstr>
      <vt:lpstr>newOwners</vt:lpstr>
      <vt:lpstr>newPeersRatio</vt:lpstr>
      <vt:lpstr>newPeriod</vt:lpstr>
      <vt:lpstr>newValRatio1</vt:lpstr>
      <vt:lpstr>newValRatio2</vt:lpstr>
      <vt:lpstr>outED</vt:lpstr>
      <vt:lpstr>outSD</vt:lpstr>
      <vt:lpstr>PeerIndex</vt:lpstr>
      <vt:lpstr>peersWEIGHT</vt:lpstr>
      <vt:lpstr>PERIODICITY</vt:lpstr>
      <vt:lpstr>SD</vt:lpstr>
      <vt:lpstr>shBroker1</vt:lpstr>
      <vt:lpstr>shBrokerRange</vt:lpstr>
      <vt:lpstr>shOverviewYear</vt:lpstr>
      <vt:lpstr>shPeer1</vt:lpstr>
      <vt:lpstr>shPeerRange</vt:lpstr>
      <vt:lpstr>shPeersDate1</vt:lpstr>
      <vt:lpstr>YTDdt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Gala</dc:creator>
  <cp:lastModifiedBy>Om Mehta</cp:lastModifiedBy>
  <dcterms:created xsi:type="dcterms:W3CDTF">2010-12-13T20:56:49Z</dcterms:created>
  <dcterms:modified xsi:type="dcterms:W3CDTF">2025-03-05T21:48:50Z</dcterms:modified>
</cp:coreProperties>
</file>